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El Cortijo/Informes gciales/"/>
    </mc:Choice>
  </mc:AlternateContent>
  <xr:revisionPtr revIDLastSave="17" documentId="8_{C53E51DD-2661-4330-8FC6-ABCA384DF6C8}" xr6:coauthVersionLast="47" xr6:coauthVersionMax="47" xr10:uidLastSave="{79B2B7E5-E496-4A8B-A045-6964901ABEC7}"/>
  <bookViews>
    <workbookView xWindow="-120" yWindow="-120" windowWidth="20730" windowHeight="11040" tabRatio="869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</sheets>
  <definedNames>
    <definedName name="_xlnm._FilterDatabase" localSheetId="2" hidden="1">'Detalle Clientes'!$B$5:$N$72</definedName>
    <definedName name="_xlnm._FilterDatabase" localSheetId="7" hidden="1">'Detalle inmueble'!$B$12:$F$53</definedName>
    <definedName name="_xlnm._FilterDatabase" localSheetId="8" hidden="1">Inventario!$B$11:$F$259</definedName>
    <definedName name="_xlnm._FilterDatabase" localSheetId="5" hidden="1">'Proyeccion de saldos detallados'!$B$3:$AM$3</definedName>
    <definedName name="_xlnm.Print_Area" localSheetId="0">'Datos globales '!$B$1:$M$23</definedName>
    <definedName name="_xlnm.Print_Area" localSheetId="2">'Detalle Clientes'!$C$1:$N$72</definedName>
    <definedName name="_xlnm.Print_Area" localSheetId="7">'Detalle inmueble'!$B$1:$F$52</definedName>
    <definedName name="_xlnm.Print_Area" localSheetId="11">'Detalle Usado'!$B$1:$Q$27</definedName>
    <definedName name="_xlnm.Print_Area" localSheetId="8">Inventario!$B$1:$E$13</definedName>
    <definedName name="_xlnm.Print_Area" localSheetId="5">'Proyeccion de saldos detallados'!$B$1:$AJ$67</definedName>
    <definedName name="_xlnm.Print_Area" localSheetId="4">'Proyeccion Recaudos'!$A$1:$L$51</definedName>
    <definedName name="_xlnm.Print_Area" localSheetId="6">Recaud!$A$1:$L$50</definedName>
    <definedName name="_xlnm.Print_Area" localSheetId="1">'Resumen Consolidado'!$B$1:$AC$18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mes'!$A$1:$G$57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inmueble'!$12:$12</definedName>
    <definedName name="_xlnm.Print_Titles" localSheetId="8">Inventario!$1:$11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4" i="4" l="1"/>
  <c r="AU59" i="4"/>
  <c r="AU60" i="4"/>
  <c r="AU53" i="4"/>
  <c r="AU62" i="4" l="1"/>
  <c r="AU63" i="4"/>
  <c r="AU57" i="4" l="1"/>
  <c r="AU58" i="4"/>
  <c r="AU9" i="4"/>
  <c r="C42" i="4"/>
  <c r="X42" i="4"/>
  <c r="W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55" i="4"/>
  <c r="AU37" i="4"/>
  <c r="AU40" i="4"/>
  <c r="AU46" i="4"/>
  <c r="AU47" i="4"/>
  <c r="AU48" i="4"/>
  <c r="AU49" i="4"/>
  <c r="AU50" i="4"/>
  <c r="V42" i="4"/>
  <c r="AU39" i="4" l="1"/>
  <c r="AU51" i="4" l="1"/>
  <c r="AU52" i="4"/>
  <c r="AU56" i="4"/>
  <c r="AU61" i="4"/>
  <c r="AU64" i="4"/>
  <c r="AU44" i="4" l="1"/>
  <c r="AU45" i="4"/>
  <c r="P66" i="4"/>
  <c r="AU35" i="4"/>
  <c r="AS66" i="4"/>
  <c r="AT66" i="4"/>
  <c r="AQ66" i="4"/>
  <c r="AR66" i="4"/>
  <c r="O5" i="4"/>
  <c r="O6" i="4"/>
  <c r="AU6" i="4" s="1"/>
  <c r="O7" i="4"/>
  <c r="AU7" i="4" s="1"/>
  <c r="O8" i="4"/>
  <c r="O10" i="4"/>
  <c r="AU10" i="4" s="1"/>
  <c r="O11" i="4"/>
  <c r="AU11" i="4" s="1"/>
  <c r="O12" i="4"/>
  <c r="O13" i="4"/>
  <c r="AU13" i="4" s="1"/>
  <c r="O14" i="4"/>
  <c r="O15" i="4"/>
  <c r="AU15" i="4" s="1"/>
  <c r="O16" i="4"/>
  <c r="AU16" i="4" s="1"/>
  <c r="O17" i="4"/>
  <c r="AU17" i="4" s="1"/>
  <c r="O18" i="4"/>
  <c r="O19" i="4"/>
  <c r="AU19" i="4" s="1"/>
  <c r="O20" i="4"/>
  <c r="AU20" i="4" s="1"/>
  <c r="O21" i="4"/>
  <c r="AU21" i="4" s="1"/>
  <c r="O22" i="4"/>
  <c r="AU22" i="4" s="1"/>
  <c r="O23" i="4"/>
  <c r="AU23" i="4" s="1"/>
  <c r="O24" i="4"/>
  <c r="AU24" i="4" s="1"/>
  <c r="O25" i="4"/>
  <c r="AU25" i="4" s="1"/>
  <c r="O26" i="4"/>
  <c r="AU26" i="4" s="1"/>
  <c r="O27" i="4"/>
  <c r="O28" i="4"/>
  <c r="AU28" i="4" s="1"/>
  <c r="O29" i="4"/>
  <c r="AU29" i="4" s="1"/>
  <c r="O30" i="4"/>
  <c r="O31" i="4"/>
  <c r="AU31" i="4" s="1"/>
  <c r="O32" i="4"/>
  <c r="AU32" i="4" s="1"/>
  <c r="O33" i="4"/>
  <c r="AU33" i="4" s="1"/>
  <c r="O34" i="4"/>
  <c r="AU34" i="4" s="1"/>
  <c r="O36" i="4"/>
  <c r="AU36" i="4" s="1"/>
  <c r="O38" i="4"/>
  <c r="AU38" i="4" s="1"/>
  <c r="O41" i="4"/>
  <c r="AU41" i="4" s="1"/>
  <c r="O65" i="4"/>
  <c r="N65" i="4"/>
  <c r="E66" i="4"/>
  <c r="F66" i="4"/>
  <c r="G66" i="4"/>
  <c r="H66" i="4"/>
  <c r="I66" i="4"/>
  <c r="J66" i="4"/>
  <c r="K66" i="4"/>
  <c r="L66" i="4"/>
  <c r="M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D66" i="4"/>
  <c r="C66" i="4"/>
  <c r="N14" i="4"/>
  <c r="M14" i="4"/>
  <c r="N18" i="4"/>
  <c r="O43" i="4"/>
  <c r="AU43" i="4" s="1"/>
  <c r="AU14" i="4" l="1"/>
  <c r="AU65" i="4"/>
  <c r="AU66" i="4" s="1"/>
  <c r="AU18" i="4"/>
  <c r="AT67" i="4"/>
  <c r="AS67" i="4"/>
  <c r="AR67" i="4"/>
  <c r="AQ67" i="4"/>
  <c r="N66" i="4"/>
  <c r="O66" i="4"/>
  <c r="AO67" i="4" l="1"/>
  <c r="AN67" i="4"/>
  <c r="AP67" i="4"/>
  <c r="P42" i="4"/>
  <c r="N12" i="4"/>
  <c r="M12" i="4"/>
  <c r="L12" i="4"/>
  <c r="K12" i="4"/>
  <c r="O4" i="4"/>
  <c r="AU4" i="4" s="1"/>
  <c r="N8" i="4"/>
  <c r="AU8" i="4" s="1"/>
  <c r="N5" i="4"/>
  <c r="AU5" i="4" s="1"/>
  <c r="N30" i="4"/>
  <c r="AU30" i="4" s="1"/>
  <c r="N27" i="4"/>
  <c r="AU27" i="4" s="1"/>
  <c r="U42" i="4"/>
  <c r="T42" i="4"/>
  <c r="E42" i="4"/>
  <c r="S42" i="4"/>
  <c r="D42" i="4"/>
  <c r="AU12" i="4" l="1"/>
  <c r="X67" i="4"/>
  <c r="AL67" i="4"/>
  <c r="AD67" i="4"/>
  <c r="AK67" i="4"/>
  <c r="AC67" i="4"/>
  <c r="U67" i="4"/>
  <c r="E67" i="4"/>
  <c r="Q42" i="4"/>
  <c r="Q67" i="4" s="1"/>
  <c r="AG67" i="4"/>
  <c r="Y67" i="4"/>
  <c r="AJ67" i="4"/>
  <c r="AB67" i="4"/>
  <c r="T67" i="4"/>
  <c r="AI67" i="4"/>
  <c r="AA67" i="4"/>
  <c r="S67" i="4"/>
  <c r="V67" i="4"/>
  <c r="Z67" i="4"/>
  <c r="C67" i="4"/>
  <c r="D67" i="4"/>
  <c r="AF67" i="4"/>
  <c r="P67" i="4"/>
  <c r="AM67" i="4"/>
  <c r="AE67" i="4"/>
  <c r="W67" i="4"/>
  <c r="R42" i="4"/>
  <c r="R67" i="4" s="1"/>
  <c r="O42" i="4"/>
  <c r="O67" i="4" s="1"/>
  <c r="N42" i="4"/>
  <c r="N67" i="4" s="1"/>
  <c r="M42" i="4"/>
  <c r="M67" i="4" s="1"/>
  <c r="J42" i="4"/>
  <c r="J67" i="4" s="1"/>
  <c r="K42" i="4"/>
  <c r="K67" i="4" s="1"/>
  <c r="H42" i="4"/>
  <c r="H67" i="4" s="1"/>
  <c r="I42" i="4"/>
  <c r="I67" i="4" s="1"/>
  <c r="L42" i="4"/>
  <c r="L67" i="4" s="1"/>
  <c r="AH67" i="4"/>
  <c r="AU42" i="4" l="1"/>
  <c r="AU67" i="4" s="1"/>
  <c r="F42" i="4"/>
  <c r="F67" i="4" s="1"/>
  <c r="G42" i="4" l="1"/>
  <c r="G67" i="4" s="1"/>
  <c r="B2" i="4" l="1"/>
  <c r="K27" i="27" l="1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S53" i="30" l="1"/>
  <c r="X53" i="30"/>
  <c r="F25" i="30"/>
  <c r="F55" i="30" s="1"/>
  <c r="E53" i="30"/>
  <c r="H25" i="30"/>
  <c r="H55" i="30" s="1"/>
  <c r="M25" i="30"/>
  <c r="M55" i="30" s="1"/>
  <c r="X25" i="30"/>
  <c r="U9" i="30"/>
  <c r="U22" i="30"/>
  <c r="Q27" i="27"/>
  <c r="AB55" i="30"/>
  <c r="D12" i="28"/>
  <c r="U12" i="28"/>
  <c r="J14" i="27"/>
  <c r="J27" i="27" s="1"/>
  <c r="D25" i="30"/>
  <c r="D55" i="30" s="1"/>
  <c r="E12" i="28"/>
  <c r="X12" i="28"/>
  <c r="I27" i="27"/>
  <c r="W55" i="30"/>
  <c r="X12" i="30"/>
  <c r="L25" i="30"/>
  <c r="L55" i="30" s="1"/>
  <c r="Z55" i="30"/>
  <c r="I25" i="30"/>
  <c r="I55" i="30" s="1"/>
  <c r="N25" i="30"/>
  <c r="N55" i="30" s="1"/>
  <c r="U39" i="30"/>
  <c r="X39" i="30"/>
  <c r="E21" i="30"/>
  <c r="E39" i="30"/>
  <c r="J25" i="30"/>
  <c r="J55" i="30" s="1"/>
  <c r="Q25" i="30"/>
  <c r="Q55" i="30" s="1"/>
  <c r="S12" i="28"/>
  <c r="O27" i="27"/>
  <c r="P27" i="27"/>
  <c r="Y55" i="30"/>
  <c r="AA55" i="30"/>
  <c r="N27" i="27"/>
  <c r="E22" i="30"/>
  <c r="F12" i="28"/>
  <c r="H27" i="27"/>
  <c r="F12" i="30"/>
  <c r="D12" i="30"/>
  <c r="E12" i="30"/>
  <c r="U42" i="30"/>
  <c r="U53" i="30" s="1"/>
  <c r="U43" i="30"/>
  <c r="U44" i="30"/>
  <c r="U45" i="30"/>
  <c r="U21" i="30"/>
  <c r="U25" i="30" s="1"/>
  <c r="V53" i="30"/>
  <c r="V55" i="30" s="1"/>
  <c r="V8" i="30"/>
  <c r="P31" i="30"/>
  <c r="S31" i="30" s="1"/>
  <c r="P9" i="30"/>
  <c r="P22" i="30" s="1"/>
  <c r="R21" i="30"/>
  <c r="R25" i="30" s="1"/>
  <c r="R55" i="30" s="1"/>
  <c r="R12" i="30"/>
  <c r="E60" i="30"/>
  <c r="P29" i="30"/>
  <c r="P8" i="30"/>
  <c r="X55" i="30" l="1"/>
  <c r="E25" i="30"/>
  <c r="E55" i="30" s="1"/>
  <c r="U55" i="30"/>
  <c r="V12" i="30"/>
  <c r="U8" i="30"/>
  <c r="U12" i="30" s="1"/>
  <c r="S9" i="30"/>
  <c r="S22" i="30" s="1"/>
  <c r="P21" i="30"/>
  <c r="P25" i="30" s="1"/>
  <c r="P12" i="30"/>
  <c r="S29" i="30"/>
  <c r="S39" i="30" s="1"/>
  <c r="P39" i="30"/>
  <c r="S8" i="30"/>
  <c r="S21" i="30" s="1"/>
  <c r="S25" i="30" l="1"/>
  <c r="S55" i="30" s="1"/>
  <c r="P55" i="30"/>
  <c r="S12" i="30"/>
</calcChain>
</file>

<file path=xl/sharedStrings.xml><?xml version="1.0" encoding="utf-8"?>
<sst xmlns="http://schemas.openxmlformats.org/spreadsheetml/2006/main" count="809" uniqueCount="391">
  <si>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</si>
  <si>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</si>
  <si>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</si>
  <si>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</si>
  <si>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</si>
  <si>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</si>
  <si>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</si>
  <si>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</si>
  <si>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</si>
  <si>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</si>
  <si>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</si>
  <si>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</si>
  <si>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</si>
  <si>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</si>
  <si>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</si>
  <si>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</si>
  <si>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</si>
  <si>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</si>
  <si>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</si>
  <si>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</si>
  <si>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</si>
  <si>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</si>
  <si>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</si>
  <si>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</si>
  <si>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</si>
  <si>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</si>
  <si>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</si>
  <si>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</si>
  <si>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</si>
  <si>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</si>
  <si>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</si>
  <si>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</si>
  <si>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</si>
  <si>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</si>
  <si>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</si>
  <si>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</si>
  <si>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</si>
  <si>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</si>
  <si>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</si>
  <si>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</si>
  <si>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</si>
  <si>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</si>
  <si>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</si>
  <si>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</si>
  <si>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</si>
  <si>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</si>
  <si>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</si>
  <si>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</si>
  <si>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</si>
  <si>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</si>
  <si>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</si>
  <si>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Prediales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</si>
  <si>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</si>
  <si>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</si>
  <si>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</si>
  <si>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</si>
  <si>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</si>
  <si>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</si>
  <si>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</si>
  <si>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</si>
  <si>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</si>
  <si>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</si>
  <si>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</si>
  <si>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</si>
  <si>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</si>
  <si>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</si>
  <si>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</si>
  <si>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</si>
  <si>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</si>
  <si>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</si>
  <si>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</si>
  <si>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</si>
  <si>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</si>
  <si>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</si>
  <si>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</si>
  <si>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</si>
  <si>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</si>
  <si>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</si>
  <si>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</si>
  <si>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</si>
  <si>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</si>
  <si>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</si>
  <si>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</si>
  <si>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</si>
  <si>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</si>
  <si>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</si>
  <si>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</si>
  <si>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</si>
  <si>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</si>
  <si>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</si>
  <si>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</si>
  <si>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</si>
  <si>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</si>
  <si>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</si>
  <si>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</si>
  <si>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</si>
  <si>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</si>
  <si>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</si>
  <si>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</si>
  <si>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</si>
  <si>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</si>
  <si>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</si>
  <si>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</si>
  <si>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</si>
  <si>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</si>
  <si>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</si>
  <si>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</si>
  <si>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</si>
  <si>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</si>
  <si>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</si>
  <si>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</si>
  <si>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</si>
  <si>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</si>
  <si>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</si>
  <si>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</si>
  <si>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</si>
  <si>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</si>
  <si>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</si>
  <si>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</si>
  <si>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</si>
  <si>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</si>
  <si>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</si>
  <si>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</si>
  <si>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</si>
  <si>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</si>
  <si>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</si>
  <si>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</si>
  <si>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</si>
  <si>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</si>
  <si>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</si>
  <si>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</si>
  <si>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</si>
  <si>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</si>
  <si>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</si>
  <si>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</si>
  <si>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</si>
  <si>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</si>
  <si>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</si>
  <si>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>Venta</t>
  </si>
  <si>
    <t>Estudio de Titulos</t>
  </si>
  <si>
    <t xml:space="preserve">VENTAS MES A MES HASTA </t>
  </si>
  <si>
    <t>Otros Fros</t>
  </si>
  <si>
    <t>Usados</t>
  </si>
  <si>
    <t xml:space="preserve">Saldos Crédito </t>
  </si>
  <si>
    <t>Consultorios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</si>
  <si>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</si>
  <si>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</si>
  <si>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</si>
  <si>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</si>
  <si>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</si>
  <si>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</si>
  <si>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Total ventas</t>
  </si>
  <si>
    <t>Acabados</t>
  </si>
  <si>
    <t xml:space="preserve">Gastos Adtivos </t>
  </si>
  <si>
    <t>Rendimientos - Retefuente</t>
  </si>
  <si>
    <t>Intereses de Mora</t>
  </si>
  <si>
    <t>Credito</t>
  </si>
  <si>
    <t>Gastos Admin</t>
  </si>
  <si>
    <t>Ventas Netas</t>
  </si>
  <si>
    <t>Area vendida</t>
  </si>
  <si>
    <t>NOMBRE</t>
  </si>
  <si>
    <t>AGRUPACION</t>
  </si>
  <si>
    <t>Intereses x Subrog.</t>
  </si>
  <si>
    <t>Avalúos</t>
  </si>
  <si>
    <t>Gastos Adtivos</t>
  </si>
  <si>
    <t>Ventas Unid. Netas</t>
  </si>
  <si>
    <t xml:space="preserve">Consolidado </t>
  </si>
  <si>
    <t>Vr. Prom. M2 Vendido</t>
  </si>
  <si>
    <t>Total  Proyecto</t>
  </si>
  <si>
    <t xml:space="preserve">Reformas </t>
  </si>
  <si>
    <t>Cartera de Reformas</t>
  </si>
  <si>
    <t>Lotes Vendidos</t>
  </si>
  <si>
    <t>Precio Venta</t>
  </si>
  <si>
    <t>Etapa 1</t>
  </si>
  <si>
    <t>Und. Netas</t>
  </si>
  <si>
    <t>PROYECCION DE RECAUDOS</t>
  </si>
  <si>
    <t>INVENTARIO</t>
  </si>
  <si>
    <t>DETALLE DE CLIENTES</t>
  </si>
  <si>
    <t>D</t>
  </si>
  <si>
    <t>Lotes Etapa 1</t>
  </si>
  <si>
    <t>Lotes Etapa 2</t>
  </si>
  <si>
    <t>Etapa 2</t>
  </si>
  <si>
    <t>Inicial Et2</t>
  </si>
  <si>
    <t>Crédito Et2</t>
  </si>
  <si>
    <t>Int. de Mora Et.2</t>
  </si>
  <si>
    <t>Mayor Vr. Recibido Et1</t>
  </si>
  <si>
    <t>Mayor Vr. Recibido Et2</t>
  </si>
  <si>
    <t>Recuados/Mes</t>
  </si>
  <si>
    <t>Total Et2</t>
  </si>
  <si>
    <t>Intereses x mora etp 1</t>
  </si>
  <si>
    <t>Intereses x mora etp 2</t>
  </si>
  <si>
    <t xml:space="preserve">Int. de Mora </t>
  </si>
  <si>
    <t xml:space="preserve">Total </t>
  </si>
  <si>
    <t>Hasta Jun-23</t>
  </si>
  <si>
    <t>Lotes Subetapa 1</t>
  </si>
  <si>
    <t>Lotes Subetapa 2</t>
  </si>
  <si>
    <t>LT-LT-006</t>
  </si>
  <si>
    <t>SIERRA LEON CRISTIAN CAMILO</t>
  </si>
  <si>
    <t>LT-LT-043</t>
  </si>
  <si>
    <t>CASTRO MORENO MAURICIO</t>
  </si>
  <si>
    <t>LT-LT-049</t>
  </si>
  <si>
    <t>TAMAYO CALLE JULIAN</t>
  </si>
  <si>
    <t>LT-LT-050</t>
  </si>
  <si>
    <t> LT-001</t>
  </si>
  <si>
    <t> LT-002</t>
  </si>
  <si>
    <t> LT-003</t>
  </si>
  <si>
    <t> LT-004</t>
  </si>
  <si>
    <t> LT-005</t>
  </si>
  <si>
    <t> LT-019</t>
  </si>
  <si>
    <t> LT-020</t>
  </si>
  <si>
    <t> LT-021</t>
  </si>
  <si>
    <t> LT-022</t>
  </si>
  <si>
    <t> LT-023</t>
  </si>
  <si>
    <t> LT-024</t>
  </si>
  <si>
    <t> LT-025</t>
  </si>
  <si>
    <t> LT-026</t>
  </si>
  <si>
    <t> LT-027</t>
  </si>
  <si>
    <t> LT-028</t>
  </si>
  <si>
    <t> LT-029</t>
  </si>
  <si>
    <t> LT-031</t>
  </si>
  <si>
    <t> LT-032</t>
  </si>
  <si>
    <t> LT-033</t>
  </si>
  <si>
    <t> LT-034</t>
  </si>
  <si>
    <t> LT-035</t>
  </si>
  <si>
    <t> LT-036</t>
  </si>
  <si>
    <t> LT-037</t>
  </si>
  <si>
    <t> LT-038</t>
  </si>
  <si>
    <t> LT-039</t>
  </si>
  <si>
    <t> LT-040</t>
  </si>
  <si>
    <t> LT-041</t>
  </si>
  <si>
    <t> LT-042</t>
  </si>
  <si>
    <t> LT-044</t>
  </si>
  <si>
    <t> LT-045</t>
  </si>
  <si>
    <t> LT-046</t>
  </si>
  <si>
    <t> LT-047</t>
  </si>
  <si>
    <t> LT-048</t>
  </si>
  <si>
    <t> LT-051</t>
  </si>
  <si>
    <t> LT-006</t>
  </si>
  <si>
    <t> LT-043</t>
  </si>
  <si>
    <t> LT-049</t>
  </si>
  <si>
    <t> LT-050</t>
  </si>
  <si>
    <t>V</t>
  </si>
  <si>
    <t>LT-LT-034</t>
  </si>
  <si>
    <t>OSORIO GARTNER IVAN ALONSO</t>
  </si>
  <si>
    <t>LT-LT-046</t>
  </si>
  <si>
    <t>VALENCIA AGUDELO MAURICIO ESTEBAN</t>
  </si>
  <si>
    <t>LT-LT-003</t>
  </si>
  <si>
    <t>ARBOLEDA GOMEZ NATALIA EUGENIA</t>
  </si>
  <si>
    <t>LT-LT-021</t>
  </si>
  <si>
    <t>LT-LT-024</t>
  </si>
  <si>
    <t>RODRIGUEZ GUTIERREZ JESUS DAVID</t>
  </si>
  <si>
    <t>LT-LT-002</t>
  </si>
  <si>
    <t>LT-LT-045</t>
  </si>
  <si>
    <t>CIFUENTES GONZALEZ JOSE JAIME</t>
  </si>
  <si>
    <t>LT-LT-051</t>
  </si>
  <si>
    <t>ACUÑA JIMENEZ ALBA LIGIA</t>
  </si>
  <si>
    <t>LT-LT-044</t>
  </si>
  <si>
    <t>SERNA VELASQUEZ CECILIA ROSA</t>
  </si>
  <si>
    <t>LT-LT-004</t>
  </si>
  <si>
    <t>MARIN MEDINA ESTEBAN</t>
  </si>
  <si>
    <t>LT-LT-039</t>
  </si>
  <si>
    <t>GONZALEZ BERMUDEZ JOSE MIGUEL</t>
  </si>
  <si>
    <t>LT-LT-028</t>
  </si>
  <si>
    <t>LT-LT-020</t>
  </si>
  <si>
    <t>GARCIA GARCIA ALEXANDRA MILENA</t>
  </si>
  <si>
    <t>LT-LT-022</t>
  </si>
  <si>
    <t>OSORIO ROLDAN OSCAR ANDRES</t>
  </si>
  <si>
    <t>LT-LT-035</t>
  </si>
  <si>
    <t>VASQUEZ GOMEZ LUZ ESTELLA</t>
  </si>
  <si>
    <t>ESPINOSA ROLDAN RUBEN DARIO</t>
  </si>
  <si>
    <t>RAMIREZ GOMEZ JUAN SEBASTIAN</t>
  </si>
  <si>
    <t>CADAVID CALDERON ELBA NORA</t>
  </si>
  <si>
    <t>LT-LT-040</t>
  </si>
  <si>
    <t>NEGOCIOS DE CONSULTORIA SJ S.A.S</t>
  </si>
  <si>
    <t>LT-LT-047</t>
  </si>
  <si>
    <t>LT-LT-001</t>
  </si>
  <si>
    <t>GUTIERREZ BENITEZ EDNA MARGARITA</t>
  </si>
  <si>
    <t> LT-018</t>
  </si>
  <si>
    <t>LT-LT-018</t>
  </si>
  <si>
    <t>ECHEVERRI SALDARRIAGA CATALINA</t>
  </si>
  <si>
    <t>LT-LT-041</t>
  </si>
  <si>
    <t>RAMIREZ GOMEZ ELIZABETH</t>
  </si>
  <si>
    <t>LT-LT-048</t>
  </si>
  <si>
    <t>RAMIREZ CADAVID CATALINA</t>
  </si>
  <si>
    <t>LT-LT-032</t>
  </si>
  <si>
    <t>URREGO ARCILA MARIA ANDREA</t>
  </si>
  <si>
    <t>LT-LT-033</t>
  </si>
  <si>
    <t>VILLEGAS SILVA JESSICA ANDREA</t>
  </si>
  <si>
    <t>LT-LT-036</t>
  </si>
  <si>
    <t>GRISALES TAMAYO CARLOS MARIO</t>
  </si>
  <si>
    <t>LT-LT-037</t>
  </si>
  <si>
    <t>LT-LT-027</t>
  </si>
  <si>
    <t>LT-LT-019</t>
  </si>
  <si>
    <t> LT-007</t>
  </si>
  <si>
    <t> LT-008</t>
  </si>
  <si>
    <t> LT-009</t>
  </si>
  <si>
    <t> LT-010</t>
  </si>
  <si>
    <t> LT-011</t>
  </si>
  <si>
    <t> LT-012</t>
  </si>
  <si>
    <t> LT-013</t>
  </si>
  <si>
    <t> LT-014</t>
  </si>
  <si>
    <t> LT-015</t>
  </si>
  <si>
    <t> LT-016</t>
  </si>
  <si>
    <t> LT-017</t>
  </si>
  <si>
    <t> LT-030</t>
  </si>
  <si>
    <t> LT-052</t>
  </si>
  <si>
    <t> LT-053</t>
  </si>
  <si>
    <t> LT-054</t>
  </si>
  <si>
    <t> LT-055</t>
  </si>
  <si>
    <t> LT-056</t>
  </si>
  <si>
    <t> LT-057</t>
  </si>
  <si>
    <t> LT-058</t>
  </si>
  <si>
    <t> LT-059</t>
  </si>
  <si>
    <t> LT-060</t>
  </si>
  <si>
    <t> LT-061</t>
  </si>
  <si>
    <t> LT-062</t>
  </si>
  <si>
    <t> LT-063</t>
  </si>
  <si>
    <t> LT-064</t>
  </si>
  <si>
    <t> LT-065</t>
  </si>
  <si>
    <t> LT-066</t>
  </si>
  <si>
    <t> LT-067</t>
  </si>
  <si>
    <t> LT-068</t>
  </si>
  <si>
    <t> LT-069</t>
  </si>
  <si>
    <t> LT-070</t>
  </si>
  <si>
    <t> LT-071</t>
  </si>
  <si>
    <t>ROLDAN MONTOYA LUZ MARINA</t>
  </si>
  <si>
    <t>LT-LT-029</t>
  </si>
  <si>
    <t>VELASQUEZ MONTOYA SOCORRO EUGENIA</t>
  </si>
  <si>
    <t>LT-LT-056</t>
  </si>
  <si>
    <t>TOTAL TORRE 1</t>
  </si>
  <si>
    <t>TOTAL TORRE 2</t>
  </si>
  <si>
    <t>Inicial Et1</t>
  </si>
  <si>
    <t>LT-LT-038</t>
  </si>
  <si>
    <t>RIVERA CASTAÑEDA LUIS FERNEY</t>
  </si>
  <si>
    <t>LT-LT-061</t>
  </si>
  <si>
    <t>GOMEZ MONTOYA MARIA ELENA</t>
  </si>
  <si>
    <t>LT-LT-009</t>
  </si>
  <si>
    <t>VARE ASOCIADOS SOCIEDAD EN COMANDITA SIMPLE</t>
  </si>
  <si>
    <t>LT-LT-067</t>
  </si>
  <si>
    <t>GARCIA VILLEGAS FERNANDO ARTURO</t>
  </si>
  <si>
    <t>LT-LT-068</t>
  </si>
  <si>
    <t>GIL GARCIA JUAN ESTEBAN</t>
  </si>
  <si>
    <t>LT-LT-057</t>
  </si>
  <si>
    <t>SUAREZ PALACIO ROBERTH MARINO</t>
  </si>
  <si>
    <t>LT-LT-063</t>
  </si>
  <si>
    <t>OROZCO VANEGAS MIGUEL</t>
  </si>
  <si>
    <t>LT-LT-042</t>
  </si>
  <si>
    <t>JDL CONSULTING S.A.S.</t>
  </si>
  <si>
    <t>BOLAÑOS REALPE CARLOS ANDRES</t>
  </si>
  <si>
    <t>LT-LT-069</t>
  </si>
  <si>
    <t>PATIÑO CHAVERRA ELIANA MARCELA</t>
  </si>
  <si>
    <t>LT-LT-070</t>
  </si>
  <si>
    <t>PABON ANGEL SARA MARIA</t>
  </si>
  <si>
    <t>LT-LT-071</t>
  </si>
  <si>
    <t>LT-LT-031</t>
  </si>
  <si>
    <t>CARDONA MARIN SANTIAGO LEON</t>
  </si>
  <si>
    <t>LT-LT-011</t>
  </si>
  <si>
    <t>ESTRADA WALKER JUAN ANDRES</t>
  </si>
  <si>
    <t>LT-LT-053</t>
  </si>
  <si>
    <t>PELAEZ HENAO CATALINA</t>
  </si>
  <si>
    <t>LT-LT-060</t>
  </si>
  <si>
    <t>AGROPECUARIA SAN ANGEL S.A.S</t>
  </si>
  <si>
    <t>LT-LT-026</t>
  </si>
  <si>
    <t>BUSTAMANTE ALVAREZ GLORIA AMPARO</t>
  </si>
  <si>
    <t>LT-LT-013</t>
  </si>
  <si>
    <t>ELIZABETH ROMMY SERNA</t>
  </si>
  <si>
    <t>LT-LT-055</t>
  </si>
  <si>
    <t>LIZARAZO SALAZAR ALEJANDRA MARIA</t>
  </si>
  <si>
    <t>LT-LT-025</t>
  </si>
  <si>
    <t>VASQUEZ CORREA JUAN CARLOS</t>
  </si>
  <si>
    <t>LT-LT-052</t>
  </si>
  <si>
    <t>RAMIREZ VALENCIA HECTOR HUGO</t>
  </si>
  <si>
    <t>LT-LT-023</t>
  </si>
  <si>
    <t>RAMIREZ CALLE LUZ AMPARO</t>
  </si>
  <si>
    <t>LT-LT-017</t>
  </si>
  <si>
    <t>CONSTRUCTORA SERVING S.A.S</t>
  </si>
  <si>
    <t>LT-LT-058</t>
  </si>
  <si>
    <t>GUISAO BUSTAMANTE LUZ DARY</t>
  </si>
  <si>
    <t>LT-LT-030</t>
  </si>
  <si>
    <t>AGUDELO RAMIREZ JUAN PABLO</t>
  </si>
  <si>
    <t>CHAVERRA SIERRA GLORIA PATRICIA</t>
  </si>
  <si>
    <t>INVERSIONES SANIN PEREZ S.A.S</t>
  </si>
  <si>
    <t>LT-LT-007</t>
  </si>
  <si>
    <t>YARCE RENDON JHON JAIRO</t>
  </si>
  <si>
    <t>LT-LT-016</t>
  </si>
  <si>
    <t>URIBE SIERRA SANDRA BIBIANA</t>
  </si>
  <si>
    <t>LT-LT-062</t>
  </si>
  <si>
    <t>MUÑETON YEPES ADRIANA PATRICIA</t>
  </si>
  <si>
    <t>MURILLO ARBOLEDA RODRIGO ALBERTO</t>
  </si>
  <si>
    <t>LT-LT-010</t>
  </si>
  <si>
    <t>BUSTAMANTE ORREGO LILIANA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</si>
</sst>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#,##0;[Red]\-&quot;$&quot;#,##0"/>
    <numFmt numFmtId="168" formatCode="&quot;$&quot;#,##0.00;[Red]\-&quot;$&quot;#,##0.00"/>
    <numFmt numFmtId="169" formatCode="_-&quot;$&quot;* #,##0.00_-;\-&quot;$&quot;* #,##0.00_-;_-&quot;$&quot;* &quot;-&quot;??_-;_-@_-"/>
    <numFmt numFmtId="170" formatCode="[$-C0A]d\ &quot;de&quot;\ mmmm\ &quot;de&quot;\ yyyy;@"/>
    <numFmt numFmtId="171" formatCode="_-* #,##0.00\ _$_-;\-* #,##0.00\ _$_-;_-* &quot;-&quot;??\ _$_-;_-@_-"/>
    <numFmt numFmtId="172" formatCode="_-* #,##0\ _$_-;\-* #,##0\ _$_-;_-* &quot;-&quot;??\ _$_-;_-@_-"/>
    <numFmt numFmtId="173" formatCode="#,##0_ ;[Red]\-#,##0\ "/>
    <numFmt numFmtId="174" formatCode="&quot;$&quot;#,##0"/>
    <numFmt numFmtId="175" formatCode="_ * #,##0_ ;_ * \-#,##0_ ;_ * &quot;-&quot;??_ ;_ @_ "/>
    <numFmt numFmtId="176" formatCode="yyyy"/>
    <numFmt numFmtId="177" formatCode="d\ &quot;de&quot;\ mmmm\ &quot;de&quot;\ yyyy"/>
    <numFmt numFmtId="178" formatCode="[$-240A]d&quot; de &quot;mmmm&quot; de &quot;yyyy;@"/>
    <numFmt numFmtId="179" formatCode="_-* #,##0_-;\-* #,##0_-;_-* &quot;-&quot;??_-;_-@_-"/>
    <numFmt numFmtId="180" formatCode="_(* #,##0_);_(* \(#,##0\);_(* &quot;-&quot;??_);_(@_)"/>
    <numFmt numFmtId="181" formatCode="_ * #,##0.00_ ;_ * \-#,##0.00_ ;_ * &quot;-&quot;??_ ;_ @_ "/>
    <numFmt numFmtId="182" formatCode="[$-40A]d&quot; de &quot;mmmm&quot; de &quot;yyyy;@"/>
    <numFmt numFmtId="183" formatCode="_-&quot;$&quot;* #,##0_-;\-&quot;$&quot;* #,##0_-;_-&quot;$&quot;* &quot;-&quot;??_-;_-@_-"/>
    <numFmt numFmtId="184" formatCode="0.0%"/>
    <numFmt numFmtId="185" formatCode="_-* #,##0.0\ _$_-;\-* #,##0.0\ _$_-;_-* &quot;-&quot;??\ _$_-;_-@_-"/>
    <numFmt numFmtId="186" formatCode="[$$-2C0A]\ #,##0"/>
  </numFmts>
  <fonts count="1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sz val="22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BBBDC0"/>
      <name val="Calibri"/>
      <family val="2"/>
      <scheme val="minor"/>
    </font>
    <font>
      <sz val="18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sz val="11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rgb="FF29266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292669"/>
      <name val="Calibri"/>
      <family val="2"/>
      <scheme val="minor"/>
    </font>
    <font>
      <sz val="14"/>
      <color rgb="FF292669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1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indexed="2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/>
      <bottom style="thin">
        <color indexed="2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thin">
        <color indexed="64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rgb="FF999999"/>
      </right>
      <top style="hair">
        <color theme="0" tint="-0.14996795556505021"/>
      </top>
      <bottom/>
      <diagonal/>
    </border>
    <border>
      <left/>
      <right style="hair">
        <color rgb="FF999999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3" fillId="0" borderId="0"/>
    <xf numFmtId="181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11" fillId="0" borderId="0" applyNumberFormat="0" applyFill="0" applyBorder="0" applyAlignment="0" applyProtection="0"/>
    <xf numFmtId="0" fontId="112" fillId="0" borderId="32" applyNumberFormat="0" applyFill="0" applyAlignment="0" applyProtection="0"/>
    <xf numFmtId="0" fontId="113" fillId="0" borderId="33" applyNumberFormat="0" applyFill="0" applyAlignment="0" applyProtection="0"/>
    <xf numFmtId="0" fontId="114" fillId="0" borderId="34" applyNumberFormat="0" applyFill="0" applyAlignment="0" applyProtection="0"/>
    <xf numFmtId="0" fontId="114" fillId="0" borderId="0" applyNumberFormat="0" applyFill="0" applyBorder="0" applyAlignment="0" applyProtection="0"/>
    <xf numFmtId="0" fontId="115" fillId="24" borderId="0" applyNumberFormat="0" applyBorder="0" applyAlignment="0" applyProtection="0"/>
    <xf numFmtId="0" fontId="116" fillId="25" borderId="0" applyNumberFormat="0" applyBorder="0" applyAlignment="0" applyProtection="0"/>
    <xf numFmtId="0" fontId="117" fillId="26" borderId="0" applyNumberFormat="0" applyBorder="0" applyAlignment="0" applyProtection="0"/>
    <xf numFmtId="0" fontId="118" fillId="27" borderId="35" applyNumberFormat="0" applyAlignment="0" applyProtection="0"/>
    <xf numFmtId="0" fontId="119" fillId="28" borderId="36" applyNumberFormat="0" applyAlignment="0" applyProtection="0"/>
    <xf numFmtId="0" fontId="120" fillId="28" borderId="35" applyNumberFormat="0" applyAlignment="0" applyProtection="0"/>
    <xf numFmtId="0" fontId="121" fillId="0" borderId="37" applyNumberFormat="0" applyFill="0" applyAlignment="0" applyProtection="0"/>
    <xf numFmtId="0" fontId="122" fillId="29" borderId="38" applyNumberFormat="0" applyAlignment="0" applyProtection="0"/>
    <xf numFmtId="0" fontId="41" fillId="0" borderId="0" applyNumberFormat="0" applyFill="0" applyBorder="0" applyAlignment="0" applyProtection="0"/>
    <xf numFmtId="0" fontId="1" fillId="30" borderId="39" applyNumberFormat="0" applyFont="0" applyAlignment="0" applyProtection="0"/>
    <xf numFmtId="0" fontId="123" fillId="0" borderId="0" applyNumberFormat="0" applyFill="0" applyBorder="0" applyAlignment="0" applyProtection="0"/>
    <xf numFmtId="0" fontId="42" fillId="0" borderId="40" applyNumberFormat="0" applyFill="0" applyAlignment="0" applyProtection="0"/>
    <xf numFmtId="0" fontId="3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7" fillId="54" borderId="0" applyNumberFormat="0" applyBorder="0" applyAlignment="0" applyProtection="0"/>
  </cellStyleXfs>
  <cellXfs count="518">
    <xf numFmtId="0" fontId="0" fillId="0" borderId="0" xfId="0"/>
    <xf numFmtId="0" fontId="10" fillId="3" borderId="0" xfId="3" applyFill="1" applyBorder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4" fontId="19" fillId="3" borderId="0" xfId="11" applyNumberFormat="1" applyFont="1" applyFill="1" applyAlignment="1">
      <alignment vertic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7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173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7" fontId="19" fillId="3" borderId="0" xfId="11" applyNumberFormat="1" applyFont="1" applyFill="1" applyAlignment="1">
      <alignment vertical="center"/>
    </xf>
    <xf numFmtId="167" fontId="11" fillId="3" borderId="0" xfId="11" applyNumberFormat="1" applyFill="1" applyAlignment="1">
      <alignment vertical="center"/>
    </xf>
    <xf numFmtId="167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7" fontId="13" fillId="3" borderId="0" xfId="11" applyNumberFormat="1" applyFont="1" applyFill="1" applyAlignment="1">
      <alignment vertical="center"/>
    </xf>
    <xf numFmtId="174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4" borderId="0" xfId="1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/>
    </xf>
    <xf numFmtId="0" fontId="12" fillId="11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3" fontId="11" fillId="3" borderId="0" xfId="11" applyNumberFormat="1" applyFill="1" applyAlignment="1">
      <alignment vertical="center"/>
    </xf>
    <xf numFmtId="173" fontId="7" fillId="3" borderId="0" xfId="11" applyNumberFormat="1" applyFont="1" applyFill="1" applyAlignment="1">
      <alignment horizontal="left" vertical="center"/>
    </xf>
    <xf numFmtId="172" fontId="16" fillId="3" borderId="1" xfId="13" applyNumberFormat="1" applyFont="1" applyFill="1" applyBorder="1" applyAlignment="1">
      <alignment horizontal="center" vertical="center"/>
    </xf>
    <xf numFmtId="172" fontId="16" fillId="11" borderId="1" xfId="13" applyNumberFormat="1" applyFont="1" applyFill="1" applyBorder="1" applyAlignment="1">
      <alignment vertical="center"/>
    </xf>
    <xf numFmtId="180" fontId="16" fillId="3" borderId="1" xfId="13" applyNumberFormat="1" applyFont="1" applyFill="1" applyBorder="1" applyAlignment="1">
      <alignment horizontal="center" vertical="center"/>
    </xf>
    <xf numFmtId="173" fontId="11" fillId="2" borderId="0" xfId="11" applyNumberFormat="1" applyFill="1" applyAlignment="1">
      <alignment vertical="center"/>
    </xf>
    <xf numFmtId="173" fontId="11" fillId="3" borderId="0" xfId="11" applyNumberFormat="1" applyFill="1" applyAlignment="1">
      <alignment horizontal="left" vertical="center"/>
    </xf>
    <xf numFmtId="172" fontId="16" fillId="3" borderId="16" xfId="13" applyNumberFormat="1" applyFont="1" applyFill="1" applyBorder="1" applyAlignment="1">
      <alignment horizontal="center" vertical="center"/>
    </xf>
    <xf numFmtId="172" fontId="16" fillId="11" borderId="16" xfId="13" applyNumberFormat="1" applyFont="1" applyFill="1" applyBorder="1" applyAlignment="1">
      <alignment vertical="center"/>
    </xf>
    <xf numFmtId="180" fontId="16" fillId="3" borderId="16" xfId="13" applyNumberFormat="1" applyFont="1" applyFill="1" applyBorder="1" applyAlignment="1">
      <alignment horizontal="center" vertical="center"/>
    </xf>
    <xf numFmtId="173" fontId="24" fillId="14" borderId="2" xfId="11" applyNumberFormat="1" applyFont="1" applyFill="1" applyBorder="1" applyAlignment="1">
      <alignment horizontal="center" vertical="center"/>
    </xf>
    <xf numFmtId="3" fontId="17" fillId="14" borderId="2" xfId="11" applyNumberFormat="1" applyFont="1" applyFill="1" applyBorder="1" applyAlignment="1">
      <alignment horizontal="center" vertical="center"/>
    </xf>
    <xf numFmtId="167" fontId="17" fillId="14" borderId="2" xfId="11" applyNumberFormat="1" applyFont="1" applyFill="1" applyBorder="1" applyAlignment="1">
      <alignment horizontal="center" vertical="center"/>
    </xf>
    <xf numFmtId="173" fontId="17" fillId="11" borderId="2" xfId="11" applyNumberFormat="1" applyFont="1" applyFill="1" applyBorder="1" applyAlignment="1">
      <alignment horizontal="center" vertical="center"/>
    </xf>
    <xf numFmtId="172" fontId="16" fillId="0" borderId="1" xfId="13" applyNumberFormat="1" applyFont="1" applyFill="1" applyBorder="1" applyAlignment="1">
      <alignment vertical="center"/>
    </xf>
    <xf numFmtId="173" fontId="12" fillId="11" borderId="0" xfId="11" applyNumberFormat="1" applyFont="1" applyFill="1" applyAlignment="1">
      <alignment horizontal="center" vertical="center"/>
    </xf>
    <xf numFmtId="172" fontId="16" fillId="0" borderId="17" xfId="13" applyNumberFormat="1" applyFont="1" applyFill="1" applyBorder="1" applyAlignment="1">
      <alignment vertical="center"/>
    </xf>
    <xf numFmtId="172" fontId="18" fillId="0" borderId="0" xfId="13" applyNumberFormat="1" applyFont="1" applyFill="1" applyBorder="1" applyAlignment="1">
      <alignment vertical="center"/>
    </xf>
    <xf numFmtId="172" fontId="30" fillId="3" borderId="0" xfId="13" applyNumberFormat="1" applyFont="1" applyFill="1" applyBorder="1" applyAlignment="1">
      <alignment vertical="center"/>
    </xf>
    <xf numFmtId="172" fontId="27" fillId="0" borderId="0" xfId="11" applyNumberFormat="1" applyFont="1" applyAlignment="1">
      <alignment vertical="center"/>
    </xf>
    <xf numFmtId="167" fontId="27" fillId="0" borderId="0" xfId="11" applyNumberFormat="1" applyFont="1" applyAlignment="1">
      <alignment vertical="center"/>
    </xf>
    <xf numFmtId="10" fontId="13" fillId="2" borderId="0" xfId="14" applyNumberFormat="1" applyFont="1" applyFill="1" applyBorder="1" applyAlignment="1">
      <alignment horizontal="center" vertical="center"/>
    </xf>
    <xf numFmtId="9" fontId="13" fillId="2" borderId="0" xfId="14" applyFont="1" applyFill="1" applyBorder="1" applyAlignment="1">
      <alignment horizontal="center" vertical="center"/>
    </xf>
    <xf numFmtId="9" fontId="12" fillId="2" borderId="0" xfId="14" applyFont="1" applyFill="1" applyBorder="1" applyAlignment="1">
      <alignment horizontal="center" vertical="center"/>
    </xf>
    <xf numFmtId="173" fontId="11" fillId="0" borderId="0" xfId="11" applyNumberFormat="1" applyAlignment="1">
      <alignment vertical="center"/>
    </xf>
    <xf numFmtId="172" fontId="16" fillId="2" borderId="1" xfId="13" applyNumberFormat="1" applyFont="1" applyFill="1" applyBorder="1" applyAlignment="1">
      <alignment horizontal="center" vertical="center"/>
    </xf>
    <xf numFmtId="172" fontId="16" fillId="2" borderId="1" xfId="13" applyNumberFormat="1" applyFont="1" applyFill="1" applyBorder="1" applyAlignment="1">
      <alignment vertical="center"/>
    </xf>
    <xf numFmtId="172" fontId="16" fillId="2" borderId="17" xfId="13" applyNumberFormat="1" applyFont="1" applyFill="1" applyBorder="1" applyAlignment="1">
      <alignment vertical="center"/>
    </xf>
    <xf numFmtId="172" fontId="18" fillId="2" borderId="0" xfId="13" applyNumberFormat="1" applyFont="1" applyFill="1" applyBorder="1" applyAlignment="1">
      <alignment vertical="center"/>
    </xf>
    <xf numFmtId="172" fontId="18" fillId="3" borderId="0" xfId="13" applyNumberFormat="1" applyFont="1" applyFill="1" applyBorder="1" applyAlignment="1">
      <alignment vertical="center"/>
    </xf>
    <xf numFmtId="173" fontId="2" fillId="3" borderId="0" xfId="11" applyNumberFormat="1" applyFont="1" applyFill="1" applyAlignment="1">
      <alignment vertical="center"/>
    </xf>
    <xf numFmtId="172" fontId="16" fillId="0" borderId="0" xfId="13" applyNumberFormat="1" applyFont="1" applyFill="1" applyBorder="1" applyAlignment="1">
      <alignment vertical="center"/>
    </xf>
    <xf numFmtId="173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2" fontId="16" fillId="3" borderId="0" xfId="13" applyNumberFormat="1" applyFont="1" applyFill="1" applyBorder="1" applyAlignment="1">
      <alignment horizontal="left" vertical="center"/>
    </xf>
    <xf numFmtId="173" fontId="30" fillId="2" borderId="0" xfId="11" applyNumberFormat="1" applyFont="1" applyFill="1" applyAlignment="1">
      <alignment vertical="center"/>
    </xf>
    <xf numFmtId="172" fontId="16" fillId="3" borderId="0" xfId="13" applyNumberFormat="1" applyFont="1" applyFill="1" applyBorder="1" applyAlignment="1">
      <alignment vertical="center"/>
    </xf>
    <xf numFmtId="172" fontId="16" fillId="2" borderId="16" xfId="13" applyNumberFormat="1" applyFont="1" applyFill="1" applyBorder="1" applyAlignment="1">
      <alignment horizontal="center" vertical="center"/>
    </xf>
    <xf numFmtId="172" fontId="16" fillId="2" borderId="16" xfId="13" applyNumberFormat="1" applyFont="1" applyFill="1" applyBorder="1" applyAlignment="1">
      <alignment vertical="center"/>
    </xf>
    <xf numFmtId="172" fontId="16" fillId="2" borderId="0" xfId="13" applyNumberFormat="1" applyFont="1" applyFill="1" applyBorder="1" applyAlignment="1">
      <alignment horizontal="center" vertical="center"/>
    </xf>
    <xf numFmtId="172" fontId="16" fillId="2" borderId="18" xfId="13" applyNumberFormat="1" applyFont="1" applyFill="1" applyBorder="1" applyAlignment="1">
      <alignment vertical="center"/>
    </xf>
    <xf numFmtId="0" fontId="20" fillId="14" borderId="2" xfId="11" applyFont="1" applyFill="1" applyBorder="1" applyAlignment="1">
      <alignment horizontal="center" vertical="center" wrapText="1"/>
    </xf>
    <xf numFmtId="172" fontId="17" fillId="14" borderId="2" xfId="11" applyNumberFormat="1" applyFont="1" applyFill="1" applyBorder="1" applyAlignment="1">
      <alignment horizontal="center" vertical="center"/>
    </xf>
    <xf numFmtId="173" fontId="3" fillId="15" borderId="0" xfId="11" applyNumberFormat="1" applyFont="1" applyFill="1" applyAlignment="1">
      <alignment horizontal="left" vertical="center"/>
    </xf>
    <xf numFmtId="172" fontId="17" fillId="3" borderId="1" xfId="13" applyNumberFormat="1" applyFont="1" applyFill="1" applyBorder="1" applyAlignment="1">
      <alignment horizontal="center" vertical="center"/>
    </xf>
    <xf numFmtId="172" fontId="17" fillId="11" borderId="1" xfId="13" applyNumberFormat="1" applyFont="1" applyFill="1" applyBorder="1" applyAlignment="1">
      <alignment vertical="center"/>
    </xf>
    <xf numFmtId="180" fontId="17" fillId="3" borderId="1" xfId="13" applyNumberFormat="1" applyFont="1" applyFill="1" applyBorder="1" applyAlignment="1">
      <alignment horizontal="center" vertical="center"/>
    </xf>
    <xf numFmtId="173" fontId="12" fillId="2" borderId="0" xfId="11" applyNumberFormat="1" applyFont="1" applyFill="1" applyAlignment="1">
      <alignment vertical="center"/>
    </xf>
    <xf numFmtId="173" fontId="12" fillId="3" borderId="0" xfId="11" applyNumberFormat="1" applyFont="1" applyFill="1" applyAlignment="1">
      <alignment vertical="center"/>
    </xf>
    <xf numFmtId="173" fontId="3" fillId="4" borderId="19" xfId="11" applyNumberFormat="1" applyFont="1" applyFill="1" applyBorder="1" applyAlignment="1">
      <alignment horizontal="center" vertical="center"/>
    </xf>
    <xf numFmtId="3" fontId="17" fillId="4" borderId="19" xfId="11" applyNumberFormat="1" applyFont="1" applyFill="1" applyBorder="1" applyAlignment="1">
      <alignment horizontal="center" vertical="center"/>
    </xf>
    <xf numFmtId="172" fontId="17" fillId="4" borderId="19" xfId="11" applyNumberFormat="1" applyFont="1" applyFill="1" applyBorder="1" applyAlignment="1">
      <alignment horizontal="center" vertical="center"/>
    </xf>
    <xf numFmtId="173" fontId="17" fillId="11" borderId="19" xfId="11" applyNumberFormat="1" applyFont="1" applyFill="1" applyBorder="1" applyAlignment="1">
      <alignment horizontal="center" vertical="center"/>
    </xf>
    <xf numFmtId="172" fontId="16" fillId="2" borderId="20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3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7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3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6" borderId="21" xfId="11" applyFont="1" applyFill="1" applyBorder="1" applyAlignment="1">
      <alignment horizontal="center" vertical="center" wrapText="1" shrinkToFit="1"/>
    </xf>
    <xf numFmtId="41" fontId="31" fillId="16" borderId="21" xfId="11" applyNumberFormat="1" applyFont="1" applyFill="1" applyBorder="1" applyAlignment="1">
      <alignment horizontal="center" vertical="center"/>
    </xf>
    <xf numFmtId="173" fontId="27" fillId="16" borderId="21" xfId="11" applyNumberFormat="1" applyFont="1" applyFill="1" applyBorder="1" applyAlignment="1">
      <alignment vertical="center"/>
    </xf>
    <xf numFmtId="167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2" borderId="0" xfId="14" applyNumberFormat="1" applyFont="1" applyFill="1" applyBorder="1" applyAlignment="1">
      <alignment horizontal="center" vertical="center"/>
    </xf>
    <xf numFmtId="173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3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3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173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8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11" fillId="8" borderId="4" xfId="11" applyFill="1" applyBorder="1" applyAlignment="1">
      <alignment horizontal="center" vertical="center" wrapText="1"/>
    </xf>
    <xf numFmtId="9" fontId="12" fillId="8" borderId="4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4" fillId="3" borderId="4" xfId="11" applyFont="1" applyFill="1" applyBorder="1" applyAlignment="1">
      <alignment horizontal="center" vertical="center" wrapText="1"/>
    </xf>
    <xf numFmtId="0" fontId="14" fillId="3" borderId="4" xfId="11" applyFont="1" applyFill="1" applyBorder="1" applyAlignment="1">
      <alignment horizontal="center" vertical="center"/>
    </xf>
    <xf numFmtId="9" fontId="14" fillId="3" borderId="4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4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4" xfId="11" applyFont="1" applyFill="1" applyBorder="1" applyAlignment="1">
      <alignment vertical="center"/>
    </xf>
    <xf numFmtId="0" fontId="15" fillId="3" borderId="4" xfId="11" applyFont="1" applyFill="1" applyBorder="1" applyAlignment="1">
      <alignment horizontal="center" vertical="center"/>
    </xf>
    <xf numFmtId="3" fontId="15" fillId="3" borderId="4" xfId="11" applyNumberFormat="1" applyFont="1" applyFill="1" applyBorder="1" applyAlignment="1">
      <alignment vertical="center"/>
    </xf>
    <xf numFmtId="173" fontId="15" fillId="3" borderId="4" xfId="11" applyNumberFormat="1" applyFont="1" applyFill="1" applyBorder="1" applyAlignment="1">
      <alignment vertical="center"/>
    </xf>
    <xf numFmtId="9" fontId="15" fillId="3" borderId="4" xfId="14" applyFont="1" applyFill="1" applyBorder="1" applyAlignment="1">
      <alignment horizontal="center" vertical="center"/>
    </xf>
    <xf numFmtId="175" fontId="15" fillId="3" borderId="4" xfId="17" applyNumberFormat="1" applyFont="1" applyFill="1" applyBorder="1" applyAlignment="1">
      <alignment vertical="center"/>
    </xf>
    <xf numFmtId="0" fontId="15" fillId="3" borderId="4" xfId="11" applyFont="1" applyFill="1" applyBorder="1" applyAlignment="1" applyProtection="1">
      <alignment horizontal="left" vertical="center"/>
      <protection locked="0"/>
    </xf>
    <xf numFmtId="0" fontId="22" fillId="17" borderId="4" xfId="11" applyFont="1" applyFill="1" applyBorder="1" applyAlignment="1" applyProtection="1">
      <alignment horizontal="center" vertical="center"/>
      <protection locked="0"/>
    </xf>
    <xf numFmtId="0" fontId="15" fillId="17" borderId="4" xfId="11" applyFont="1" applyFill="1" applyBorder="1" applyAlignment="1" applyProtection="1">
      <alignment horizontal="center" vertical="center"/>
      <protection locked="0"/>
    </xf>
    <xf numFmtId="0" fontId="22" fillId="17" borderId="4" xfId="11" applyFont="1" applyFill="1" applyBorder="1" applyAlignment="1" applyProtection="1">
      <alignment horizontal="left" vertical="center"/>
      <protection locked="0"/>
    </xf>
    <xf numFmtId="0" fontId="15" fillId="17" borderId="4" xfId="11" applyFont="1" applyFill="1" applyBorder="1" applyAlignment="1">
      <alignment vertical="center"/>
    </xf>
    <xf numFmtId="0" fontId="15" fillId="17" borderId="4" xfId="11" applyFont="1" applyFill="1" applyBorder="1" applyAlignment="1">
      <alignment horizontal="center" vertical="center"/>
    </xf>
    <xf numFmtId="3" fontId="22" fillId="17" borderId="4" xfId="11" applyNumberFormat="1" applyFont="1" applyFill="1" applyBorder="1" applyAlignment="1">
      <alignment vertical="center"/>
    </xf>
    <xf numFmtId="3" fontId="15" fillId="3" borderId="4" xfId="16" applyNumberFormat="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center" vertical="center"/>
      <protection locked="0"/>
    </xf>
    <xf numFmtId="0" fontId="15" fillId="7" borderId="4" xfId="1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left" vertical="center"/>
      <protection locked="0"/>
    </xf>
    <xf numFmtId="0" fontId="15" fillId="7" borderId="4" xfId="11" applyFont="1" applyFill="1" applyBorder="1" applyAlignment="1">
      <alignment vertical="center"/>
    </xf>
    <xf numFmtId="0" fontId="15" fillId="7" borderId="4" xfId="11" applyFont="1" applyFill="1" applyBorder="1" applyAlignment="1">
      <alignment horizontal="center" vertical="center"/>
    </xf>
    <xf numFmtId="3" fontId="22" fillId="7" borderId="4" xfId="11" applyNumberFormat="1" applyFont="1" applyFill="1" applyBorder="1" applyAlignment="1">
      <alignment vertical="center"/>
    </xf>
    <xf numFmtId="0" fontId="34" fillId="18" borderId="4" xfId="11" applyFont="1" applyFill="1" applyBorder="1" applyAlignment="1" applyProtection="1">
      <alignment horizontal="center" vertical="center"/>
      <protection locked="0"/>
    </xf>
    <xf numFmtId="0" fontId="15" fillId="18" borderId="4" xfId="11" applyFont="1" applyFill="1" applyBorder="1" applyAlignment="1" applyProtection="1">
      <alignment horizontal="center" vertical="center"/>
      <protection locked="0"/>
    </xf>
    <xf numFmtId="0" fontId="34" fillId="18" borderId="4" xfId="11" applyFont="1" applyFill="1" applyBorder="1" applyAlignment="1" applyProtection="1">
      <alignment horizontal="left" vertical="center"/>
      <protection locked="0"/>
    </xf>
    <xf numFmtId="0" fontId="35" fillId="18" borderId="4" xfId="11" applyFont="1" applyFill="1" applyBorder="1" applyAlignment="1">
      <alignment vertical="center"/>
    </xf>
    <xf numFmtId="0" fontId="35" fillId="18" borderId="4" xfId="11" applyFont="1" applyFill="1" applyBorder="1" applyAlignment="1">
      <alignment horizontal="center" vertical="center"/>
    </xf>
    <xf numFmtId="3" fontId="34" fillId="18" borderId="4" xfId="11" applyNumberFormat="1" applyFont="1" applyFill="1" applyBorder="1" applyAlignment="1">
      <alignment vertical="center"/>
    </xf>
    <xf numFmtId="0" fontId="22" fillId="8" borderId="4" xfId="11" applyFont="1" applyFill="1" applyBorder="1" applyAlignment="1">
      <alignment horizontal="center" vertical="center" wrapText="1"/>
    </xf>
    <xf numFmtId="0" fontId="22" fillId="8" borderId="4" xfId="11" applyFont="1" applyFill="1" applyBorder="1" applyAlignment="1">
      <alignment vertical="center" wrapText="1"/>
    </xf>
    <xf numFmtId="0" fontId="22" fillId="8" borderId="4" xfId="11" applyFont="1" applyFill="1" applyBorder="1" applyAlignment="1">
      <alignment horizontal="center" vertical="center"/>
    </xf>
    <xf numFmtId="3" fontId="12" fillId="8" borderId="4" xfId="11" applyNumberFormat="1" applyFont="1" applyFill="1" applyBorder="1" applyAlignment="1">
      <alignment vertical="center"/>
    </xf>
    <xf numFmtId="180" fontId="17" fillId="14" borderId="2" xfId="11" applyNumberFormat="1" applyFont="1" applyFill="1" applyBorder="1" applyAlignment="1">
      <alignment horizontal="center" vertical="center"/>
    </xf>
    <xf numFmtId="172" fontId="17" fillId="8" borderId="2" xfId="11" applyNumberFormat="1" applyFont="1" applyFill="1" applyBorder="1" applyAlignment="1">
      <alignment horizontal="center" vertical="center"/>
    </xf>
    <xf numFmtId="172" fontId="31" fillId="16" borderId="21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2" borderId="0" xfId="14" applyNumberFormat="1" applyFont="1" applyFill="1" applyBorder="1" applyAlignment="1">
      <alignment horizontal="center" vertical="center"/>
    </xf>
    <xf numFmtId="0" fontId="12" fillId="2" borderId="0" xfId="14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9" fillId="3" borderId="0" xfId="11" applyFont="1" applyFill="1" applyAlignment="1">
      <alignment vertical="center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1" fillId="3" borderId="0" xfId="11" applyFont="1" applyFill="1" applyAlignment="1">
      <alignment horizontal="center" vertical="center"/>
    </xf>
    <xf numFmtId="0" fontId="61" fillId="2" borderId="0" xfId="11" applyFont="1" applyFill="1" applyAlignment="1">
      <alignment horizontal="center" vertical="center"/>
    </xf>
    <xf numFmtId="0" fontId="61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2" fillId="3" borderId="0" xfId="11" applyFont="1" applyFill="1" applyAlignment="1">
      <alignment horizontal="center" vertical="center"/>
    </xf>
    <xf numFmtId="167" fontId="63" fillId="3" borderId="0" xfId="11" applyNumberFormat="1" applyFont="1" applyFill="1" applyAlignment="1">
      <alignment horizontal="center" vertical="center"/>
    </xf>
    <xf numFmtId="0" fontId="64" fillId="3" borderId="0" xfId="3" applyFont="1" applyFill="1" applyBorder="1" applyAlignment="1" applyProtection="1">
      <alignment horizontal="center" vertical="center"/>
    </xf>
    <xf numFmtId="0" fontId="65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7" fontId="47" fillId="3" borderId="0" xfId="11" applyNumberFormat="1" applyFont="1" applyFill="1" applyAlignment="1">
      <alignment vertical="center"/>
    </xf>
    <xf numFmtId="0" fontId="67" fillId="3" borderId="0" xfId="11" applyFont="1" applyFill="1" applyAlignment="1">
      <alignment vertical="center"/>
    </xf>
    <xf numFmtId="0" fontId="47" fillId="0" borderId="0" xfId="11" applyFont="1" applyAlignment="1">
      <alignment vertical="center"/>
    </xf>
    <xf numFmtId="0" fontId="66" fillId="5" borderId="0" xfId="11" applyFont="1" applyFill="1" applyAlignment="1">
      <alignment horizontal="center" vertical="center"/>
    </xf>
    <xf numFmtId="0" fontId="68" fillId="2" borderId="0" xfId="11" applyFont="1" applyFill="1" applyAlignment="1">
      <alignment horizontal="center" vertical="center" wrapText="1"/>
    </xf>
    <xf numFmtId="173" fontId="47" fillId="3" borderId="0" xfId="11" applyNumberFormat="1" applyFont="1" applyFill="1" applyAlignment="1">
      <alignment vertical="center"/>
    </xf>
    <xf numFmtId="173" fontId="66" fillId="3" borderId="0" xfId="11" applyNumberFormat="1" applyFont="1" applyFill="1" applyAlignment="1">
      <alignment horizontal="left" vertical="center"/>
    </xf>
    <xf numFmtId="172" fontId="69" fillId="3" borderId="1" xfId="13" applyNumberFormat="1" applyFont="1" applyFill="1" applyBorder="1" applyAlignment="1">
      <alignment horizontal="center" vertical="center"/>
    </xf>
    <xf numFmtId="173" fontId="47" fillId="0" borderId="0" xfId="11" applyNumberFormat="1" applyFont="1" applyAlignment="1">
      <alignment vertical="center"/>
    </xf>
    <xf numFmtId="173" fontId="66" fillId="6" borderId="19" xfId="11" applyNumberFormat="1" applyFont="1" applyFill="1" applyBorder="1" applyAlignment="1">
      <alignment horizontal="left" vertical="center"/>
    </xf>
    <xf numFmtId="3" fontId="56" fillId="6" borderId="19" xfId="11" applyNumberFormat="1" applyFont="1" applyFill="1" applyBorder="1" applyAlignment="1">
      <alignment horizontal="center" vertical="center"/>
    </xf>
    <xf numFmtId="172" fontId="56" fillId="6" borderId="19" xfId="11" applyNumberFormat="1" applyFont="1" applyFill="1" applyBorder="1" applyAlignment="1">
      <alignment horizontal="center" vertical="center"/>
    </xf>
    <xf numFmtId="173" fontId="72" fillId="6" borderId="19" xfId="11" applyNumberFormat="1" applyFont="1" applyFill="1" applyBorder="1" applyAlignment="1">
      <alignment horizontal="center" vertical="center"/>
    </xf>
    <xf numFmtId="167" fontId="47" fillId="3" borderId="19" xfId="11" applyNumberFormat="1" applyFont="1" applyFill="1" applyBorder="1" applyAlignment="1">
      <alignment vertical="center"/>
    </xf>
    <xf numFmtId="173" fontId="47" fillId="3" borderId="0" xfId="11" applyNumberFormat="1" applyFont="1" applyFill="1" applyAlignment="1">
      <alignment horizontal="left" vertical="center"/>
    </xf>
    <xf numFmtId="172" fontId="69" fillId="3" borderId="20" xfId="13" applyNumberFormat="1" applyFont="1" applyFill="1" applyBorder="1" applyAlignment="1">
      <alignment horizontal="center" vertical="center"/>
    </xf>
    <xf numFmtId="172" fontId="70" fillId="5" borderId="20" xfId="13" applyNumberFormat="1" applyFont="1" applyFill="1" applyBorder="1" applyAlignment="1">
      <alignment vertical="center"/>
    </xf>
    <xf numFmtId="172" fontId="37" fillId="2" borderId="20" xfId="13" applyNumberFormat="1" applyFont="1" applyFill="1" applyBorder="1" applyAlignment="1">
      <alignment horizontal="center" vertical="center"/>
    </xf>
    <xf numFmtId="167" fontId="73" fillId="3" borderId="0" xfId="11" applyNumberFormat="1" applyFont="1" applyFill="1" applyAlignment="1">
      <alignment vertical="center"/>
    </xf>
    <xf numFmtId="173" fontId="66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2" fontId="56" fillId="6" borderId="2" xfId="11" applyNumberFormat="1" applyFont="1" applyFill="1" applyBorder="1" applyAlignment="1">
      <alignment horizontal="center" vertical="center"/>
    </xf>
    <xf numFmtId="173" fontId="72" fillId="6" borderId="2" xfId="11" applyNumberFormat="1" applyFont="1" applyFill="1" applyBorder="1" applyAlignment="1">
      <alignment horizontal="center" vertical="center"/>
    </xf>
    <xf numFmtId="3" fontId="74" fillId="3" borderId="0" xfId="11" applyNumberFormat="1" applyFont="1" applyFill="1" applyAlignment="1">
      <alignment horizontal="center" vertical="center"/>
    </xf>
    <xf numFmtId="0" fontId="73" fillId="3" borderId="0" xfId="11" applyFont="1" applyFill="1" applyAlignment="1">
      <alignment vertical="center"/>
    </xf>
    <xf numFmtId="0" fontId="73" fillId="2" borderId="0" xfId="11" applyFont="1" applyFill="1" applyAlignment="1">
      <alignment vertical="center"/>
    </xf>
    <xf numFmtId="0" fontId="73" fillId="2" borderId="0" xfId="11" applyFont="1" applyFill="1" applyAlignment="1">
      <alignment horizontal="center" vertical="center"/>
    </xf>
    <xf numFmtId="174" fontId="73" fillId="2" borderId="0" xfId="11" applyNumberFormat="1" applyFont="1" applyFill="1" applyAlignment="1">
      <alignment vertical="center"/>
    </xf>
    <xf numFmtId="174" fontId="73" fillId="3" borderId="0" xfId="11" applyNumberFormat="1" applyFont="1" applyFill="1" applyAlignment="1">
      <alignment vertical="center"/>
    </xf>
    <xf numFmtId="173" fontId="66" fillId="3" borderId="0" xfId="11" applyNumberFormat="1" applyFont="1" applyFill="1" applyAlignment="1">
      <alignment horizontal="center" vertical="center" wrapText="1"/>
    </xf>
    <xf numFmtId="173" fontId="49" fillId="2" borderId="0" xfId="11" applyNumberFormat="1" applyFont="1" applyFill="1" applyAlignment="1">
      <alignment vertical="center" wrapText="1"/>
    </xf>
    <xf numFmtId="173" fontId="74" fillId="2" borderId="0" xfId="11" applyNumberFormat="1" applyFont="1" applyFill="1" applyAlignment="1">
      <alignment vertical="center" wrapText="1"/>
    </xf>
    <xf numFmtId="172" fontId="73" fillId="3" borderId="0" xfId="11" applyNumberFormat="1" applyFont="1" applyFill="1" applyAlignment="1">
      <alignment vertical="center"/>
    </xf>
    <xf numFmtId="173" fontId="49" fillId="2" borderId="0" xfId="11" applyNumberFormat="1" applyFont="1" applyFill="1" applyAlignment="1">
      <alignment horizontal="center" vertical="center"/>
    </xf>
    <xf numFmtId="173" fontId="74" fillId="2" borderId="0" xfId="11" applyNumberFormat="1" applyFont="1" applyFill="1" applyAlignment="1">
      <alignment vertical="center"/>
    </xf>
    <xf numFmtId="173" fontId="73" fillId="3" borderId="0" xfId="11" applyNumberFormat="1" applyFont="1" applyFill="1" applyAlignment="1">
      <alignment vertical="center"/>
    </xf>
    <xf numFmtId="0" fontId="73" fillId="0" borderId="0" xfId="11" applyFont="1" applyAlignment="1">
      <alignment vertical="center"/>
    </xf>
    <xf numFmtId="173" fontId="73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72" fontId="73" fillId="2" borderId="0" xfId="13" applyNumberFormat="1" applyFont="1" applyFill="1" applyAlignment="1">
      <alignment vertical="center"/>
    </xf>
    <xf numFmtId="172" fontId="73" fillId="2" borderId="0" xfId="11" applyNumberFormat="1" applyFont="1" applyFill="1" applyAlignment="1">
      <alignment vertical="center"/>
    </xf>
    <xf numFmtId="0" fontId="78" fillId="3" borderId="0" xfId="11" applyFont="1" applyFill="1" applyAlignment="1">
      <alignment vertical="center"/>
    </xf>
    <xf numFmtId="0" fontId="79" fillId="2" borderId="0" xfId="6" applyFont="1" applyFill="1" applyAlignment="1">
      <alignment vertical="center"/>
    </xf>
    <xf numFmtId="0" fontId="80" fillId="2" borderId="0" xfId="6" applyFont="1" applyFill="1"/>
    <xf numFmtId="164" fontId="80" fillId="0" borderId="9" xfId="8" applyNumberFormat="1" applyFont="1" applyBorder="1" applyAlignment="1">
      <alignment horizontal="center" vertical="center"/>
    </xf>
    <xf numFmtId="0" fontId="81" fillId="2" borderId="0" xfId="6" applyFont="1" applyFill="1"/>
    <xf numFmtId="0" fontId="81" fillId="2" borderId="0" xfId="6" applyFont="1" applyFill="1" applyAlignment="1">
      <alignment horizontal="center"/>
    </xf>
    <xf numFmtId="0" fontId="82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3" fillId="3" borderId="0" xfId="11" applyFont="1" applyFill="1"/>
    <xf numFmtId="176" fontId="84" fillId="5" borderId="4" xfId="11" applyNumberFormat="1" applyFont="1" applyFill="1" applyBorder="1" applyAlignment="1">
      <alignment horizontal="center" vertical="center" wrapText="1" shrinkToFit="1"/>
    </xf>
    <xf numFmtId="176" fontId="58" fillId="5" borderId="4" xfId="11" applyNumberFormat="1" applyFont="1" applyFill="1" applyBorder="1" applyAlignment="1">
      <alignment horizontal="center" vertical="center" wrapText="1" shrinkToFit="1"/>
    </xf>
    <xf numFmtId="176" fontId="72" fillId="0" borderId="0" xfId="11" applyNumberFormat="1" applyFont="1" applyAlignment="1">
      <alignment horizontal="center" vertical="center" wrapText="1" shrinkToFit="1"/>
    </xf>
    <xf numFmtId="0" fontId="47" fillId="0" borderId="0" xfId="11" applyFont="1"/>
    <xf numFmtId="17" fontId="47" fillId="5" borderId="4" xfId="11" applyNumberFormat="1" applyFont="1" applyFill="1" applyBorder="1" applyAlignment="1">
      <alignment horizontal="center"/>
    </xf>
    <xf numFmtId="172" fontId="47" fillId="3" borderId="4" xfId="13" applyNumberFormat="1" applyFont="1" applyFill="1" applyBorder="1" applyAlignment="1">
      <alignment vertical="center"/>
    </xf>
    <xf numFmtId="175" fontId="47" fillId="5" borderId="4" xfId="13" applyNumberFormat="1" applyFont="1" applyFill="1" applyBorder="1" applyAlignment="1">
      <alignment vertical="center"/>
    </xf>
    <xf numFmtId="172" fontId="73" fillId="2" borderId="0" xfId="13" applyNumberFormat="1" applyFont="1" applyFill="1"/>
    <xf numFmtId="17" fontId="76" fillId="22" borderId="6" xfId="11" applyNumberFormat="1" applyFont="1" applyFill="1" applyBorder="1" applyAlignment="1">
      <alignment horizontal="center"/>
    </xf>
    <xf numFmtId="3" fontId="76" fillId="22" borderId="6" xfId="11" applyNumberFormat="1" applyFont="1" applyFill="1" applyBorder="1" applyAlignment="1">
      <alignment vertical="center"/>
    </xf>
    <xf numFmtId="0" fontId="73" fillId="2" borderId="0" xfId="11" applyFont="1" applyFill="1"/>
    <xf numFmtId="3" fontId="73" fillId="2" borderId="0" xfId="11" applyNumberFormat="1" applyFont="1" applyFill="1"/>
    <xf numFmtId="0" fontId="73" fillId="0" borderId="0" xfId="11" applyFont="1"/>
    <xf numFmtId="0" fontId="66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5" fontId="47" fillId="3" borderId="0" xfId="13" applyNumberFormat="1" applyFont="1" applyFill="1"/>
    <xf numFmtId="164" fontId="80" fillId="0" borderId="0" xfId="11" applyNumberFormat="1" applyFont="1" applyAlignment="1">
      <alignment vertical="center"/>
    </xf>
    <xf numFmtId="164" fontId="47" fillId="3" borderId="0" xfId="11" applyNumberFormat="1" applyFont="1" applyFill="1" applyAlignment="1">
      <alignment horizontal="center"/>
    </xf>
    <xf numFmtId="0" fontId="47" fillId="2" borderId="15" xfId="11" applyFont="1" applyFill="1" applyBorder="1" applyAlignment="1">
      <alignment vertical="center"/>
    </xf>
    <xf numFmtId="0" fontId="1" fillId="2" borderId="0" xfId="20" applyFill="1"/>
    <xf numFmtId="0" fontId="47" fillId="2" borderId="15" xfId="11" applyFont="1" applyFill="1" applyBorder="1"/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3" fillId="0" borderId="0" xfId="11" applyFont="1"/>
    <xf numFmtId="0" fontId="90" fillId="5" borderId="4" xfId="11" applyFont="1" applyFill="1" applyBorder="1" applyAlignment="1">
      <alignment horizontal="center" vertical="center" wrapText="1" shrinkToFit="1"/>
    </xf>
    <xf numFmtId="3" fontId="66" fillId="2" borderId="4" xfId="11" applyNumberFormat="1" applyFont="1" applyFill="1" applyBorder="1" applyAlignment="1">
      <alignment horizontal="center" vertical="center"/>
    </xf>
    <xf numFmtId="0" fontId="86" fillId="5" borderId="7" xfId="11" applyFont="1" applyFill="1" applyBorder="1" applyAlignment="1">
      <alignment horizontal="left" vertical="center"/>
    </xf>
    <xf numFmtId="0" fontId="73" fillId="0" borderId="0" xfId="11" applyFont="1" applyAlignment="1">
      <alignment horizontal="center"/>
    </xf>
    <xf numFmtId="0" fontId="86" fillId="5" borderId="4" xfId="11" applyFont="1" applyFill="1" applyBorder="1" applyAlignment="1">
      <alignment horizontal="center" vertical="center" wrapText="1" shrinkToFit="1"/>
    </xf>
    <xf numFmtId="167" fontId="66" fillId="2" borderId="4" xfId="11" applyNumberFormat="1" applyFont="1" applyFill="1" applyBorder="1" applyAlignment="1">
      <alignment horizontal="center" vertical="center"/>
    </xf>
    <xf numFmtId="167" fontId="47" fillId="3" borderId="0" xfId="11" applyNumberFormat="1" applyFont="1" applyFill="1"/>
    <xf numFmtId="0" fontId="58" fillId="5" borderId="4" xfId="11" applyFont="1" applyFill="1" applyBorder="1" applyAlignment="1">
      <alignment horizontal="center" vertical="center" wrapText="1"/>
    </xf>
    <xf numFmtId="0" fontId="90" fillId="5" borderId="4" xfId="11" applyFont="1" applyFill="1" applyBorder="1" applyAlignment="1">
      <alignment horizontal="center" vertical="center" wrapText="1"/>
    </xf>
    <xf numFmtId="0" fontId="58" fillId="5" borderId="0" xfId="11" applyFont="1" applyFill="1" applyAlignment="1">
      <alignment horizontal="center" vertical="center" wrapText="1"/>
    </xf>
    <xf numFmtId="0" fontId="66" fillId="0" borderId="0" xfId="11" applyFont="1" applyAlignment="1">
      <alignment wrapText="1"/>
    </xf>
    <xf numFmtId="3" fontId="47" fillId="3" borderId="4" xfId="11" applyNumberFormat="1" applyFont="1" applyFill="1" applyBorder="1" applyAlignment="1">
      <alignment horizontal="center" vertical="center"/>
    </xf>
    <xf numFmtId="172" fontId="47" fillId="3" borderId="4" xfId="13" applyNumberFormat="1" applyFont="1" applyFill="1" applyBorder="1" applyAlignment="1">
      <alignment horizontal="right" vertical="center"/>
    </xf>
    <xf numFmtId="173" fontId="73" fillId="3" borderId="4" xfId="11" applyNumberFormat="1" applyFont="1" applyFill="1" applyBorder="1" applyAlignment="1">
      <alignment horizontal="center" vertical="center"/>
    </xf>
    <xf numFmtId="172" fontId="73" fillId="3" borderId="4" xfId="13" applyNumberFormat="1" applyFont="1" applyFill="1" applyBorder="1" applyAlignment="1">
      <alignment horizontal="right" vertical="center"/>
    </xf>
    <xf numFmtId="0" fontId="66" fillId="0" borderId="0" xfId="11" applyFont="1" applyAlignment="1">
      <alignment vertical="center"/>
    </xf>
    <xf numFmtId="0" fontId="66" fillId="0" borderId="0" xfId="11" applyFont="1"/>
    <xf numFmtId="167" fontId="91" fillId="22" borderId="6" xfId="11" applyNumberFormat="1" applyFont="1" applyFill="1" applyBorder="1" applyAlignment="1">
      <alignment horizontal="center" vertical="center"/>
    </xf>
    <xf numFmtId="3" fontId="91" fillId="22" borderId="2" xfId="11" applyNumberFormat="1" applyFont="1" applyFill="1" applyBorder="1" applyAlignment="1">
      <alignment horizontal="center"/>
    </xf>
    <xf numFmtId="0" fontId="92" fillId="0" borderId="0" xfId="11" applyFont="1"/>
    <xf numFmtId="185" fontId="73" fillId="2" borderId="0" xfId="13" applyNumberFormat="1" applyFont="1" applyFill="1"/>
    <xf numFmtId="185" fontId="73" fillId="2" borderId="0" xfId="13" applyNumberFormat="1" applyFont="1" applyFill="1" applyBorder="1"/>
    <xf numFmtId="185" fontId="73" fillId="2" borderId="0" xfId="13" applyNumberFormat="1" applyFont="1" applyFill="1" applyBorder="1" applyAlignment="1">
      <alignment horizontal="center"/>
    </xf>
    <xf numFmtId="169" fontId="73" fillId="2" borderId="0" xfId="18" applyFont="1" applyFill="1" applyBorder="1" applyAlignment="1">
      <alignment horizontal="center"/>
    </xf>
    <xf numFmtId="0" fontId="51" fillId="0" borderId="0" xfId="11" applyFont="1"/>
    <xf numFmtId="0" fontId="73" fillId="3" borderId="0" xfId="11" applyFont="1" applyFill="1"/>
    <xf numFmtId="3" fontId="73" fillId="3" borderId="0" xfId="11" applyNumberFormat="1" applyFont="1" applyFill="1"/>
    <xf numFmtId="0" fontId="73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0" fontId="90" fillId="5" borderId="9" xfId="7" applyFont="1" applyFill="1" applyBorder="1" applyAlignment="1">
      <alignment horizontal="center" vertical="center"/>
    </xf>
    <xf numFmtId="17" fontId="90" fillId="5" borderId="9" xfId="7" applyNumberFormat="1" applyFont="1" applyFill="1" applyBorder="1" applyAlignment="1">
      <alignment horizontal="center" vertical="center"/>
    </xf>
    <xf numFmtId="179" fontId="77" fillId="22" borderId="9" xfId="1" applyNumberFormat="1" applyFont="1" applyFill="1" applyBorder="1" applyAlignment="1">
      <alignment horizontal="center" vertical="center"/>
    </xf>
    <xf numFmtId="0" fontId="82" fillId="3" borderId="0" xfId="11" applyFont="1" applyFill="1" applyAlignment="1">
      <alignment vertical="center"/>
    </xf>
    <xf numFmtId="0" fontId="93" fillId="3" borderId="0" xfId="11" applyFont="1" applyFill="1" applyAlignment="1">
      <alignment vertical="center"/>
    </xf>
    <xf numFmtId="0" fontId="94" fillId="3" borderId="0" xfId="11" applyFont="1" applyFill="1" applyAlignment="1">
      <alignment horizontal="center" vertical="center"/>
    </xf>
    <xf numFmtId="0" fontId="95" fillId="3" borderId="0" xfId="11" applyFont="1" applyFill="1" applyAlignment="1">
      <alignment horizontal="center" vertical="center"/>
    </xf>
    <xf numFmtId="0" fontId="95" fillId="3" borderId="0" xfId="11" applyFont="1" applyFill="1" applyAlignment="1">
      <alignment vertical="center"/>
    </xf>
    <xf numFmtId="0" fontId="83" fillId="3" borderId="0" xfId="11" applyFont="1" applyFill="1" applyAlignment="1">
      <alignment vertical="center"/>
    </xf>
    <xf numFmtId="177" fontId="96" fillId="3" borderId="0" xfId="11" applyNumberFormat="1" applyFont="1" applyFill="1" applyAlignment="1">
      <alignment vertical="center"/>
    </xf>
    <xf numFmtId="0" fontId="83" fillId="0" borderId="0" xfId="11" applyFont="1" applyAlignment="1">
      <alignment vertical="center"/>
    </xf>
    <xf numFmtId="0" fontId="97" fillId="3" borderId="0" xfId="11" applyFont="1" applyFill="1" applyAlignment="1">
      <alignment vertical="center"/>
    </xf>
    <xf numFmtId="17" fontId="85" fillId="0" borderId="11" xfId="11" applyNumberFormat="1" applyFont="1" applyBorder="1" applyAlignment="1">
      <alignment horizontal="left" vertical="center"/>
    </xf>
    <xf numFmtId="164" fontId="71" fillId="0" borderId="11" xfId="11" applyNumberFormat="1" applyFont="1" applyBorder="1" applyAlignment="1">
      <alignment vertical="center"/>
    </xf>
    <xf numFmtId="167" fontId="71" fillId="0" borderId="11" xfId="11" applyNumberFormat="1" applyFont="1" applyBorder="1" applyAlignment="1">
      <alignment vertical="center"/>
    </xf>
    <xf numFmtId="17" fontId="85" fillId="0" borderId="11" xfId="11" applyNumberFormat="1" applyFont="1" applyBorder="1" applyAlignment="1">
      <alignment horizontal="left" vertical="center" wrapText="1" shrinkToFit="1"/>
    </xf>
    <xf numFmtId="17" fontId="72" fillId="20" borderId="11" xfId="11" applyNumberFormat="1" applyFont="1" applyFill="1" applyBorder="1" applyAlignment="1">
      <alignment horizontal="left" vertical="center" wrapText="1" shrinkToFit="1"/>
    </xf>
    <xf numFmtId="17" fontId="85" fillId="21" borderId="11" xfId="11" applyNumberFormat="1" applyFont="1" applyFill="1" applyBorder="1" applyAlignment="1">
      <alignment horizontal="left" vertical="center"/>
    </xf>
    <xf numFmtId="164" fontId="71" fillId="21" borderId="11" xfId="11" applyNumberFormat="1" applyFont="1" applyFill="1" applyBorder="1" applyAlignment="1">
      <alignment vertical="center"/>
    </xf>
    <xf numFmtId="3" fontId="98" fillId="3" borderId="0" xfId="12" applyNumberFormat="1" applyFont="1" applyFill="1" applyBorder="1" applyAlignment="1">
      <alignment horizontal="center" vertical="center"/>
    </xf>
    <xf numFmtId="0" fontId="99" fillId="0" borderId="0" xfId="11" applyFont="1" applyAlignment="1">
      <alignment vertical="center"/>
    </xf>
    <xf numFmtId="0" fontId="100" fillId="0" borderId="0" xfId="11" applyFont="1" applyAlignment="1">
      <alignment vertical="center"/>
    </xf>
    <xf numFmtId="17" fontId="101" fillId="0" borderId="11" xfId="11" applyNumberFormat="1" applyFont="1" applyBorder="1" applyAlignment="1">
      <alignment horizontal="center" vertical="center" wrapText="1" shrinkToFit="1"/>
    </xf>
    <xf numFmtId="172" fontId="81" fillId="0" borderId="11" xfId="13" applyNumberFormat="1" applyFont="1" applyFill="1" applyBorder="1" applyAlignment="1">
      <alignment vertical="center"/>
    </xf>
    <xf numFmtId="3" fontId="77" fillId="22" borderId="19" xfId="11" applyNumberFormat="1" applyFont="1" applyFill="1" applyBorder="1" applyAlignment="1">
      <alignment horizontal="center"/>
    </xf>
    <xf numFmtId="172" fontId="76" fillId="22" borderId="26" xfId="11" applyNumberFormat="1" applyFont="1" applyFill="1" applyBorder="1" applyAlignment="1">
      <alignment vertical="center"/>
    </xf>
    <xf numFmtId="0" fontId="77" fillId="22" borderId="11" xfId="11" applyFont="1" applyFill="1" applyBorder="1" applyAlignment="1">
      <alignment horizontal="center" vertical="center"/>
    </xf>
    <xf numFmtId="173" fontId="77" fillId="22" borderId="11" xfId="11" applyNumberFormat="1" applyFont="1" applyFill="1" applyBorder="1" applyAlignment="1">
      <alignment vertical="center"/>
    </xf>
    <xf numFmtId="176" fontId="66" fillId="5" borderId="11" xfId="11" applyNumberFormat="1" applyFont="1" applyFill="1" applyBorder="1" applyAlignment="1">
      <alignment horizontal="center" vertical="center"/>
    </xf>
    <xf numFmtId="176" fontId="58" fillId="5" borderId="11" xfId="11" applyNumberFormat="1" applyFont="1" applyFill="1" applyBorder="1" applyAlignment="1">
      <alignment horizontal="center" vertical="center"/>
    </xf>
    <xf numFmtId="172" fontId="81" fillId="5" borderId="11" xfId="13" applyNumberFormat="1" applyFont="1" applyFill="1" applyBorder="1" applyAlignment="1">
      <alignment vertical="center"/>
    </xf>
    <xf numFmtId="170" fontId="102" fillId="3" borderId="0" xfId="0" applyNumberFormat="1" applyFont="1" applyFill="1" applyAlignment="1">
      <alignment horizontal="center" vertical="center"/>
    </xf>
    <xf numFmtId="170" fontId="102" fillId="2" borderId="0" xfId="0" applyNumberFormat="1" applyFont="1" applyFill="1" applyAlignment="1">
      <alignment horizontal="center" vertical="center"/>
    </xf>
    <xf numFmtId="0" fontId="91" fillId="22" borderId="2" xfId="0" applyFont="1" applyFill="1" applyBorder="1" applyAlignment="1">
      <alignment vertical="center"/>
    </xf>
    <xf numFmtId="0" fontId="92" fillId="23" borderId="5" xfId="0" applyFont="1" applyFill="1" applyBorder="1" applyAlignment="1">
      <alignment horizontal="center" vertical="center" wrapText="1"/>
    </xf>
    <xf numFmtId="0" fontId="92" fillId="5" borderId="0" xfId="0" applyFont="1" applyFill="1" applyAlignment="1">
      <alignment horizontal="left" vertical="center" wrapText="1"/>
    </xf>
    <xf numFmtId="3" fontId="92" fillId="5" borderId="0" xfId="0" applyNumberFormat="1" applyFont="1" applyFill="1" applyAlignment="1">
      <alignment horizontal="center" vertical="center" wrapText="1"/>
    </xf>
    <xf numFmtId="172" fontId="92" fillId="5" borderId="0" xfId="13" applyNumberFormat="1" applyFont="1" applyFill="1" applyBorder="1" applyAlignment="1">
      <alignment horizontal="center" vertical="center" wrapText="1"/>
    </xf>
    <xf numFmtId="3" fontId="91" fillId="22" borderId="28" xfId="0" applyNumberFormat="1" applyFont="1" applyFill="1" applyBorder="1" applyAlignment="1">
      <alignment horizontal="center" vertical="center"/>
    </xf>
    <xf numFmtId="176" fontId="56" fillId="5" borderId="10" xfId="0" applyNumberFormat="1" applyFont="1" applyFill="1" applyBorder="1" applyAlignment="1">
      <alignment horizontal="center" vertical="center"/>
    </xf>
    <xf numFmtId="176" fontId="56" fillId="5" borderId="10" xfId="0" applyNumberFormat="1" applyFont="1" applyFill="1" applyBorder="1" applyAlignment="1">
      <alignment horizontal="center" vertical="center" wrapText="1" shrinkToFit="1"/>
    </xf>
    <xf numFmtId="3" fontId="56" fillId="5" borderId="10" xfId="13" applyNumberFormat="1" applyFont="1" applyFill="1" applyBorder="1" applyAlignment="1">
      <alignment horizontal="center" vertical="center"/>
    </xf>
    <xf numFmtId="169" fontId="41" fillId="2" borderId="0" xfId="18" applyFont="1" applyFill="1"/>
    <xf numFmtId="0" fontId="47" fillId="3" borderId="0" xfId="11" applyFont="1" applyFill="1" applyAlignment="1">
      <alignment horizontal="center" vertical="center"/>
    </xf>
    <xf numFmtId="172" fontId="70" fillId="3" borderId="0" xfId="13" applyNumberFormat="1" applyFont="1" applyFill="1" applyAlignment="1">
      <alignment vertical="center"/>
    </xf>
    <xf numFmtId="0" fontId="62" fillId="3" borderId="0" xfId="11" applyFont="1" applyFill="1" applyAlignment="1">
      <alignment vertical="center"/>
    </xf>
    <xf numFmtId="170" fontId="105" fillId="3" borderId="0" xfId="11" applyNumberFormat="1" applyFont="1" applyFill="1" applyAlignment="1">
      <alignment vertical="center"/>
    </xf>
    <xf numFmtId="170" fontId="105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0" fontId="71" fillId="5" borderId="5" xfId="11" applyFont="1" applyFill="1" applyBorder="1" applyAlignment="1">
      <alignment horizontal="center" vertical="center" wrapText="1"/>
    </xf>
    <xf numFmtId="2" fontId="47" fillId="10" borderId="15" xfId="11" applyNumberFormat="1" applyFont="1" applyFill="1" applyBorder="1" applyAlignment="1">
      <alignment horizontal="center" vertical="center"/>
    </xf>
    <xf numFmtId="172" fontId="1" fillId="3" borderId="0" xfId="13" applyNumberFormat="1" applyFont="1" applyFill="1" applyAlignment="1">
      <alignment vertical="center"/>
    </xf>
    <xf numFmtId="179" fontId="47" fillId="10" borderId="15" xfId="1" applyNumberFormat="1" applyFont="1" applyFill="1" applyBorder="1" applyAlignment="1">
      <alignment horizontal="center" vertical="center"/>
    </xf>
    <xf numFmtId="179" fontId="47" fillId="10" borderId="22" xfId="1" applyNumberFormat="1" applyFont="1" applyFill="1" applyBorder="1" applyAlignment="1">
      <alignment horizontal="center" vertical="center"/>
    </xf>
    <xf numFmtId="179" fontId="47" fillId="10" borderId="15" xfId="1" applyNumberFormat="1" applyFont="1" applyFill="1" applyBorder="1" applyAlignment="1">
      <alignment vertical="center"/>
    </xf>
    <xf numFmtId="0" fontId="66" fillId="3" borderId="0" xfId="11" applyFont="1" applyFill="1" applyAlignment="1">
      <alignment vertical="center" wrapText="1"/>
    </xf>
    <xf numFmtId="0" fontId="74" fillId="3" borderId="0" xfId="11" applyFont="1" applyFill="1" applyAlignment="1">
      <alignment vertical="center" wrapText="1"/>
    </xf>
    <xf numFmtId="3" fontId="74" fillId="3" borderId="0" xfId="11" applyNumberFormat="1" applyFont="1" applyFill="1" applyAlignment="1">
      <alignment vertical="center" wrapText="1"/>
    </xf>
    <xf numFmtId="0" fontId="54" fillId="22" borderId="2" xfId="11" applyFont="1" applyFill="1" applyBorder="1" applyAlignment="1">
      <alignment horizontal="center" vertical="center" wrapText="1"/>
    </xf>
    <xf numFmtId="3" fontId="54" fillId="22" borderId="2" xfId="11" applyNumberFormat="1" applyFont="1" applyFill="1" applyBorder="1" applyAlignment="1">
      <alignment horizontal="center" vertical="center" wrapText="1"/>
    </xf>
    <xf numFmtId="0" fontId="104" fillId="5" borderId="5" xfId="11" applyFont="1" applyFill="1" applyBorder="1" applyAlignment="1">
      <alignment horizontal="center" vertical="center" wrapText="1"/>
    </xf>
    <xf numFmtId="1" fontId="66" fillId="5" borderId="2" xfId="11" applyNumberFormat="1" applyFont="1" applyFill="1" applyBorder="1" applyAlignment="1">
      <alignment horizontal="center" vertical="center" wrapText="1"/>
    </xf>
    <xf numFmtId="1" fontId="66" fillId="5" borderId="6" xfId="11" applyNumberFormat="1" applyFont="1" applyFill="1" applyBorder="1" applyAlignment="1">
      <alignment horizontal="center" vertical="center"/>
    </xf>
    <xf numFmtId="179" fontId="66" fillId="5" borderId="6" xfId="1" applyNumberFormat="1" applyFont="1" applyFill="1" applyBorder="1" applyAlignment="1">
      <alignment horizontal="center" vertical="center"/>
    </xf>
    <xf numFmtId="2" fontId="47" fillId="3" borderId="15" xfId="0" applyNumberFormat="1" applyFont="1" applyFill="1" applyBorder="1" applyAlignment="1">
      <alignment horizontal="center" vertical="center"/>
    </xf>
    <xf numFmtId="172" fontId="47" fillId="3" borderId="15" xfId="13" applyNumberFormat="1" applyFont="1" applyFill="1" applyBorder="1" applyAlignment="1">
      <alignment horizontal="center" vertical="center"/>
    </xf>
    <xf numFmtId="2" fontId="47" fillId="3" borderId="4" xfId="0" applyNumberFormat="1" applyFont="1" applyFill="1" applyBorder="1" applyAlignment="1">
      <alignment horizontal="center" vertical="center"/>
    </xf>
    <xf numFmtId="0" fontId="66" fillId="5" borderId="12" xfId="11" applyFont="1" applyFill="1" applyBorder="1" applyAlignment="1">
      <alignment horizontal="center" vertical="center"/>
    </xf>
    <xf numFmtId="0" fontId="66" fillId="5" borderId="13" xfId="11" applyFont="1" applyFill="1" applyBorder="1" applyAlignment="1">
      <alignment horizontal="center" vertical="center" wrapText="1"/>
    </xf>
    <xf numFmtId="172" fontId="66" fillId="5" borderId="14" xfId="13" applyNumberFormat="1" applyFont="1" applyFill="1" applyBorder="1" applyAlignment="1">
      <alignment horizontal="center" vertical="center" wrapText="1"/>
    </xf>
    <xf numFmtId="183" fontId="73" fillId="2" borderId="0" xfId="18" applyNumberFormat="1" applyFont="1" applyFill="1"/>
    <xf numFmtId="176" fontId="90" fillId="5" borderId="11" xfId="11" applyNumberFormat="1" applyFont="1" applyFill="1" applyBorder="1" applyAlignment="1">
      <alignment horizontal="center" vertical="center"/>
    </xf>
    <xf numFmtId="167" fontId="73" fillId="2" borderId="0" xfId="18" applyNumberFormat="1" applyFont="1" applyFill="1" applyBorder="1" applyAlignment="1">
      <alignment horizontal="center"/>
    </xf>
    <xf numFmtId="173" fontId="76" fillId="22" borderId="19" xfId="11" applyNumberFormat="1" applyFont="1" applyFill="1" applyBorder="1" applyAlignment="1">
      <alignment horizontal="center" vertical="center"/>
    </xf>
    <xf numFmtId="3" fontId="54" fillId="22" borderId="19" xfId="11" applyNumberFormat="1" applyFont="1" applyFill="1" applyBorder="1" applyAlignment="1">
      <alignment horizontal="center" vertical="center"/>
    </xf>
    <xf numFmtId="172" fontId="54" fillId="22" borderId="19" xfId="11" applyNumberFormat="1" applyFont="1" applyFill="1" applyBorder="1" applyAlignment="1">
      <alignment horizontal="center" vertical="center"/>
    </xf>
    <xf numFmtId="173" fontId="77" fillId="22" borderId="19" xfId="11" applyNumberFormat="1" applyFont="1" applyFill="1" applyBorder="1" applyAlignment="1">
      <alignment horizontal="center" vertical="center"/>
    </xf>
    <xf numFmtId="184" fontId="66" fillId="5" borderId="0" xfId="14" applyNumberFormat="1" applyFont="1" applyFill="1" applyBorder="1" applyAlignment="1">
      <alignment horizontal="center" vertical="center"/>
    </xf>
    <xf numFmtId="164" fontId="80" fillId="5" borderId="9" xfId="8" applyNumberFormat="1" applyFont="1" applyFill="1" applyBorder="1" applyAlignment="1">
      <alignment horizontal="right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2" borderId="0" xfId="11" applyFont="1" applyFill="1" applyAlignment="1" applyProtection="1">
      <alignment horizontal="center" vertical="center"/>
      <protection locked="0"/>
    </xf>
    <xf numFmtId="0" fontId="107" fillId="2" borderId="0" xfId="11" applyFont="1" applyFill="1" applyAlignment="1" applyProtection="1">
      <alignment horizontal="left" indent="2"/>
      <protection locked="0"/>
    </xf>
    <xf numFmtId="170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182" fontId="75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2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29" xfId="11" applyNumberFormat="1" applyFont="1" applyFill="1" applyBorder="1" applyProtection="1">
      <protection locked="0"/>
    </xf>
    <xf numFmtId="179" fontId="47" fillId="2" borderId="29" xfId="1" applyNumberFormat="1" applyFont="1" applyFill="1" applyBorder="1" applyProtection="1">
      <protection locked="0"/>
    </xf>
    <xf numFmtId="9" fontId="47" fillId="2" borderId="29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29" xfId="11" applyNumberFormat="1" applyFont="1" applyFill="1" applyBorder="1" applyAlignment="1">
      <alignment horizontal="center" vertical="center"/>
    </xf>
    <xf numFmtId="170" fontId="83" fillId="3" borderId="30" xfId="0" applyNumberFormat="1" applyFont="1" applyFill="1" applyBorder="1"/>
    <xf numFmtId="9" fontId="56" fillId="2" borderId="29" xfId="2" applyFont="1" applyFill="1" applyBorder="1" applyAlignment="1" applyProtection="1">
      <alignment horizontal="center" vertical="center"/>
    </xf>
    <xf numFmtId="0" fontId="55" fillId="3" borderId="0" xfId="11" applyFont="1" applyFill="1" applyAlignment="1">
      <alignment vertical="center"/>
    </xf>
    <xf numFmtId="170" fontId="56" fillId="3" borderId="0" xfId="11" applyNumberFormat="1" applyFont="1" applyFill="1" applyAlignment="1">
      <alignment vertical="center"/>
    </xf>
    <xf numFmtId="0" fontId="61" fillId="3" borderId="0" xfId="0" applyFont="1" applyFill="1" applyAlignment="1">
      <alignment vertical="center"/>
    </xf>
    <xf numFmtId="170" fontId="59" fillId="3" borderId="0" xfId="0" applyNumberFormat="1" applyFont="1" applyFill="1" applyAlignment="1">
      <alignment vertical="center"/>
    </xf>
    <xf numFmtId="0" fontId="108" fillId="2" borderId="0" xfId="6" applyFont="1" applyFill="1"/>
    <xf numFmtId="0" fontId="108" fillId="2" borderId="0" xfId="6" applyFont="1" applyFill="1" applyAlignment="1">
      <alignment horizontal="center"/>
    </xf>
    <xf numFmtId="3" fontId="108" fillId="2" borderId="0" xfId="6" applyNumberFormat="1" applyFont="1" applyFill="1"/>
    <xf numFmtId="179" fontId="54" fillId="22" borderId="2" xfId="11" applyNumberFormat="1" applyFont="1" applyFill="1" applyBorder="1" applyAlignment="1">
      <alignment horizontal="center" vertical="center" wrapText="1"/>
    </xf>
    <xf numFmtId="0" fontId="109" fillId="3" borderId="0" xfId="11" applyFont="1" applyFill="1" applyAlignment="1">
      <alignment vertical="center"/>
    </xf>
    <xf numFmtId="0" fontId="110" fillId="2" borderId="0" xfId="6" applyFont="1" applyFill="1" applyAlignment="1">
      <alignment vertical="center"/>
    </xf>
    <xf numFmtId="17" fontId="58" fillId="3" borderId="4" xfId="11" applyNumberFormat="1" applyFont="1" applyFill="1" applyBorder="1" applyAlignment="1">
      <alignment horizontal="center" vertical="center"/>
    </xf>
    <xf numFmtId="167" fontId="47" fillId="5" borderId="4" xfId="11" applyNumberFormat="1" applyFont="1" applyFill="1" applyBorder="1" applyAlignment="1">
      <alignment horizontal="right" vertical="center"/>
    </xf>
    <xf numFmtId="172" fontId="47" fillId="5" borderId="4" xfId="13" applyNumberFormat="1" applyFont="1" applyFill="1" applyBorder="1" applyAlignment="1">
      <alignment horizontal="right" vertical="center"/>
    </xf>
    <xf numFmtId="183" fontId="108" fillId="3" borderId="0" xfId="18" applyNumberFormat="1" applyFont="1" applyFill="1" applyBorder="1" applyAlignment="1">
      <alignment vertical="center"/>
    </xf>
    <xf numFmtId="167" fontId="108" fillId="3" borderId="0" xfId="11" applyNumberFormat="1" applyFont="1" applyFill="1" applyAlignment="1">
      <alignment vertical="center"/>
    </xf>
    <xf numFmtId="183" fontId="108" fillId="2" borderId="0" xfId="18" applyNumberFormat="1" applyFont="1" applyFill="1" applyAlignment="1">
      <alignment vertical="center"/>
    </xf>
    <xf numFmtId="172" fontId="47" fillId="5" borderId="1" xfId="13" applyNumberFormat="1" applyFont="1" applyFill="1" applyBorder="1" applyAlignment="1">
      <alignment vertical="center"/>
    </xf>
    <xf numFmtId="172" fontId="47" fillId="3" borderId="1" xfId="13" applyNumberFormat="1" applyFont="1" applyFill="1" applyBorder="1" applyAlignment="1">
      <alignment horizontal="center" vertical="center"/>
    </xf>
    <xf numFmtId="167" fontId="41" fillId="2" borderId="0" xfId="0" applyNumberFormat="1" applyFont="1" applyFill="1"/>
    <xf numFmtId="169" fontId="73" fillId="0" borderId="0" xfId="18" applyFont="1"/>
    <xf numFmtId="179" fontId="81" fillId="2" borderId="0" xfId="6" applyNumberFormat="1" applyFont="1" applyFill="1"/>
    <xf numFmtId="3" fontId="47" fillId="0" borderId="0" xfId="11" applyNumberFormat="1" applyFont="1"/>
    <xf numFmtId="164" fontId="86" fillId="5" borderId="22" xfId="11" applyNumberFormat="1" applyFont="1" applyFill="1" applyBorder="1" applyAlignment="1">
      <alignment horizontal="center" vertical="center" wrapText="1"/>
    </xf>
    <xf numFmtId="164" fontId="86" fillId="5" borderId="22" xfId="11" applyNumberFormat="1" applyFont="1" applyFill="1" applyBorder="1" applyAlignment="1">
      <alignment horizontal="center" vertical="center" wrapText="1" shrinkToFit="1"/>
    </xf>
    <xf numFmtId="43" fontId="73" fillId="3" borderId="0" xfId="1" applyFont="1" applyFill="1" applyBorder="1" applyAlignment="1">
      <alignment vertical="center"/>
    </xf>
    <xf numFmtId="9" fontId="42" fillId="2" borderId="0" xfId="2" applyFont="1" applyFill="1" applyAlignment="1" applyProtection="1">
      <alignment horizontal="center" vertical="center"/>
      <protection locked="0"/>
    </xf>
    <xf numFmtId="179" fontId="70" fillId="0" borderId="9" xfId="1" applyNumberFormat="1" applyFont="1" applyBorder="1" applyAlignment="1">
      <alignment horizontal="right" vertical="center"/>
    </xf>
    <xf numFmtId="172" fontId="47" fillId="0" borderId="0" xfId="11" applyNumberFormat="1" applyFont="1"/>
    <xf numFmtId="179" fontId="70" fillId="2" borderId="43" xfId="1" applyNumberFormat="1" applyFont="1" applyFill="1" applyBorder="1" applyAlignment="1">
      <alignment horizontal="right" vertical="center" wrapText="1"/>
    </xf>
    <xf numFmtId="179" fontId="70" fillId="19" borderId="43" xfId="1" applyNumberFormat="1" applyFont="1" applyFill="1" applyBorder="1" applyAlignment="1">
      <alignment horizontal="right" vertical="center" wrapText="1"/>
    </xf>
    <xf numFmtId="179" fontId="81" fillId="2" borderId="0" xfId="6" applyNumberFormat="1" applyFont="1" applyFill="1" applyAlignment="1">
      <alignment horizontal="center"/>
    </xf>
    <xf numFmtId="170" fontId="56" fillId="3" borderId="0" xfId="11" applyNumberFormat="1" applyFont="1" applyFill="1" applyAlignment="1">
      <alignment horizontal="center" vertical="center"/>
    </xf>
    <xf numFmtId="177" fontId="83" fillId="3" borderId="0" xfId="11" applyNumberFormat="1" applyFont="1" applyFill="1" applyAlignment="1">
      <alignment horizontal="center" vertical="center"/>
    </xf>
    <xf numFmtId="9" fontId="47" fillId="2" borderId="0" xfId="14" applyFont="1" applyFill="1" applyBorder="1" applyAlignment="1">
      <alignment horizontal="center" vertical="center"/>
    </xf>
    <xf numFmtId="0" fontId="103" fillId="5" borderId="0" xfId="0" applyFont="1" applyFill="1" applyAlignment="1">
      <alignment horizontal="center" vertical="center"/>
    </xf>
    <xf numFmtId="180" fontId="0" fillId="2" borderId="0" xfId="0" applyNumberFormat="1" applyFill="1" applyAlignment="1">
      <alignment vertical="center"/>
    </xf>
    <xf numFmtId="186" fontId="91" fillId="22" borderId="28" xfId="0" applyNumberFormat="1" applyFont="1" applyFill="1" applyBorder="1" applyAlignment="1">
      <alignment horizontal="center" vertical="center"/>
    </xf>
    <xf numFmtId="176" fontId="90" fillId="5" borderId="11" xfId="11" applyNumberFormat="1" applyFont="1" applyFill="1" applyBorder="1" applyAlignment="1">
      <alignment horizontal="center" vertical="center" wrapText="1" shrinkToFit="1"/>
    </xf>
    <xf numFmtId="164" fontId="80" fillId="15" borderId="47" xfId="8" applyNumberFormat="1" applyFont="1" applyFill="1" applyBorder="1" applyAlignment="1">
      <alignment vertical="center"/>
    </xf>
    <xf numFmtId="179" fontId="70" fillId="15" borderId="47" xfId="1" applyNumberFormat="1" applyFont="1" applyFill="1" applyBorder="1" applyAlignment="1">
      <alignment horizontal="right" vertical="center"/>
    </xf>
    <xf numFmtId="179" fontId="72" fillId="15" borderId="47" xfId="1" applyNumberFormat="1" applyFont="1" applyFill="1" applyBorder="1" applyAlignment="1">
      <alignment horizontal="right" vertical="center"/>
    </xf>
    <xf numFmtId="170" fontId="57" fillId="3" borderId="3" xfId="11" applyNumberFormat="1" applyFont="1" applyFill="1" applyBorder="1"/>
    <xf numFmtId="170" fontId="57" fillId="3" borderId="3" xfId="11" applyNumberFormat="1" applyFont="1" applyFill="1" applyBorder="1" applyAlignment="1">
      <alignment horizontal="center"/>
    </xf>
    <xf numFmtId="176" fontId="84" fillId="15" borderId="4" xfId="11" applyNumberFormat="1" applyFont="1" applyFill="1" applyBorder="1" applyAlignment="1">
      <alignment horizontal="center" vertical="center" wrapText="1" shrinkToFit="1"/>
    </xf>
    <xf numFmtId="172" fontId="47" fillId="15" borderId="4" xfId="13" applyNumberFormat="1" applyFont="1" applyFill="1" applyBorder="1" applyAlignment="1">
      <alignment vertical="center"/>
    </xf>
    <xf numFmtId="0" fontId="47" fillId="2" borderId="0" xfId="11" applyFont="1" applyFill="1" applyAlignment="1">
      <alignment horizontal="center" vertical="center"/>
    </xf>
    <xf numFmtId="0" fontId="38" fillId="2" borderId="0" xfId="11" applyFont="1" applyFill="1" applyAlignment="1" applyProtection="1">
      <alignment horizontal="right" indent="2"/>
      <protection locked="0"/>
    </xf>
    <xf numFmtId="3" fontId="69" fillId="2" borderId="29" xfId="11" applyNumberFormat="1" applyFont="1" applyFill="1" applyBorder="1" applyAlignment="1">
      <alignment horizontal="center" vertical="center"/>
    </xf>
    <xf numFmtId="0" fontId="124" fillId="3" borderId="0" xfId="11" applyFont="1" applyFill="1" applyAlignment="1">
      <alignment vertical="center"/>
    </xf>
    <xf numFmtId="3" fontId="56" fillId="2" borderId="48" xfId="11" applyNumberFormat="1" applyFont="1" applyFill="1" applyBorder="1" applyAlignment="1">
      <alignment horizontal="center" vertical="center"/>
    </xf>
    <xf numFmtId="9" fontId="56" fillId="2" borderId="48" xfId="2" applyFont="1" applyFill="1" applyBorder="1" applyAlignment="1" applyProtection="1">
      <alignment horizontal="center" vertical="center"/>
    </xf>
    <xf numFmtId="3" fontId="69" fillId="2" borderId="49" xfId="11" applyNumberFormat="1" applyFont="1" applyFill="1" applyBorder="1" applyAlignment="1">
      <alignment horizontal="center" vertical="center"/>
    </xf>
    <xf numFmtId="9" fontId="56" fillId="2" borderId="49" xfId="2" applyFont="1" applyFill="1" applyBorder="1" applyAlignment="1" applyProtection="1">
      <alignment horizontal="center" vertical="center"/>
    </xf>
    <xf numFmtId="0" fontId="107" fillId="2" borderId="2" xfId="11" applyFont="1" applyFill="1" applyBorder="1" applyAlignment="1" applyProtection="1">
      <alignment horizontal="left" indent="2"/>
      <protection locked="0"/>
    </xf>
    <xf numFmtId="3" fontId="56" fillId="2" borderId="50" xfId="11" applyNumberFormat="1" applyFont="1" applyFill="1" applyBorder="1" applyAlignment="1">
      <alignment horizontal="center" vertical="center"/>
    </xf>
    <xf numFmtId="9" fontId="56" fillId="2" borderId="50" xfId="2" applyFont="1" applyFill="1" applyBorder="1" applyAlignment="1" applyProtection="1">
      <alignment horizontal="center" vertical="center"/>
    </xf>
    <xf numFmtId="166" fontId="70" fillId="2" borderId="51" xfId="19" applyNumberFormat="1" applyFont="1" applyFill="1" applyBorder="1" applyAlignment="1">
      <alignment vertical="center"/>
    </xf>
    <xf numFmtId="164" fontId="76" fillId="22" borderId="52" xfId="11" applyNumberFormat="1" applyFont="1" applyFill="1" applyBorder="1" applyAlignment="1">
      <alignment horizontal="center" vertical="center"/>
    </xf>
    <xf numFmtId="164" fontId="76" fillId="22" borderId="52" xfId="11" applyNumberFormat="1" applyFont="1" applyFill="1" applyBorder="1" applyAlignment="1">
      <alignment vertical="center"/>
    </xf>
    <xf numFmtId="164" fontId="88" fillId="22" borderId="52" xfId="11" applyNumberFormat="1" applyFont="1" applyFill="1" applyBorder="1" applyAlignment="1">
      <alignment horizontal="center" vertical="center"/>
    </xf>
    <xf numFmtId="164" fontId="76" fillId="22" borderId="52" xfId="13" applyNumberFormat="1" applyFont="1" applyFill="1" applyBorder="1" applyAlignment="1">
      <alignment vertical="center"/>
    </xf>
    <xf numFmtId="0" fontId="90" fillId="5" borderId="24" xfId="7" applyFont="1" applyFill="1" applyBorder="1" applyAlignment="1">
      <alignment horizontal="center" vertical="center"/>
    </xf>
    <xf numFmtId="172" fontId="47" fillId="3" borderId="53" xfId="13" applyNumberFormat="1" applyFont="1" applyFill="1" applyBorder="1" applyAlignment="1">
      <alignment vertical="center"/>
    </xf>
    <xf numFmtId="164" fontId="80" fillId="0" borderId="9" xfId="8" applyNumberFormat="1" applyFont="1" applyBorder="1" applyAlignment="1">
      <alignment horizontal="left" vertical="center"/>
    </xf>
    <xf numFmtId="0" fontId="47" fillId="2" borderId="41" xfId="11" applyFont="1" applyFill="1" applyBorder="1" applyAlignment="1">
      <alignment vertical="center"/>
    </xf>
    <xf numFmtId="164" fontId="72" fillId="15" borderId="41" xfId="11" applyNumberFormat="1" applyFont="1" applyFill="1" applyBorder="1" applyAlignment="1">
      <alignment vertical="center" textRotation="255" wrapText="1" shrinkToFit="1"/>
    </xf>
    <xf numFmtId="164" fontId="72" fillId="15" borderId="42" xfId="11" applyNumberFormat="1" applyFont="1" applyFill="1" applyBorder="1" applyAlignment="1">
      <alignment vertical="center" textRotation="255" wrapText="1" shrinkToFit="1"/>
    </xf>
    <xf numFmtId="0" fontId="42" fillId="11" borderId="25" xfId="8" applyFont="1" applyFill="1" applyBorder="1" applyAlignment="1">
      <alignment horizontal="center" vertical="center" textRotation="90"/>
    </xf>
    <xf numFmtId="179" fontId="70" fillId="0" borderId="25" xfId="1" applyNumberFormat="1" applyFont="1" applyBorder="1" applyAlignment="1">
      <alignment horizontal="right" vertical="center"/>
    </xf>
    <xf numFmtId="164" fontId="80" fillId="15" borderId="25" xfId="8" applyNumberFormat="1" applyFont="1" applyFill="1" applyBorder="1" applyAlignment="1">
      <alignment vertical="center"/>
    </xf>
    <xf numFmtId="164" fontId="66" fillId="5" borderId="57" xfId="0" applyNumberFormat="1" applyFont="1" applyFill="1" applyBorder="1" applyAlignment="1">
      <alignment horizontal="center" vertical="center"/>
    </xf>
    <xf numFmtId="164" fontId="66" fillId="5" borderId="57" xfId="0" applyNumberFormat="1" applyFont="1" applyFill="1" applyBorder="1" applyAlignment="1">
      <alignment vertical="center"/>
    </xf>
    <xf numFmtId="164" fontId="47" fillId="5" borderId="57" xfId="0" applyNumberFormat="1" applyFont="1" applyFill="1" applyBorder="1" applyAlignment="1">
      <alignment horizontal="center" vertical="center"/>
    </xf>
    <xf numFmtId="164" fontId="66" fillId="5" borderId="57" xfId="13" applyNumberFormat="1" applyFont="1" applyFill="1" applyBorder="1" applyAlignment="1">
      <alignment vertical="center"/>
    </xf>
    <xf numFmtId="164" fontId="80" fillId="0" borderId="25" xfId="8" applyNumberFormat="1" applyFont="1" applyBorder="1" applyAlignment="1">
      <alignment horizontal="left" vertical="center"/>
    </xf>
    <xf numFmtId="0" fontId="47" fillId="0" borderId="10" xfId="0" applyFont="1" applyBorder="1" applyAlignment="1">
      <alignment horizontal="center" vertical="center"/>
    </xf>
    <xf numFmtId="171" fontId="47" fillId="0" borderId="10" xfId="13" applyFont="1" applyFill="1" applyBorder="1" applyAlignment="1">
      <alignment horizontal="center" vertical="center"/>
    </xf>
    <xf numFmtId="172" fontId="47" fillId="0" borderId="10" xfId="13" applyNumberFormat="1" applyFont="1" applyFill="1" applyBorder="1" applyAlignment="1">
      <alignment horizontal="center" vertical="center"/>
    </xf>
    <xf numFmtId="173" fontId="47" fillId="3" borderId="4" xfId="11" applyNumberFormat="1" applyFont="1" applyFill="1" applyBorder="1" applyAlignment="1">
      <alignment horizontal="center" vertical="center"/>
    </xf>
    <xf numFmtId="173" fontId="47" fillId="3" borderId="4" xfId="13" applyNumberFormat="1" applyFont="1" applyFill="1" applyBorder="1" applyAlignment="1">
      <alignment horizontal="right" vertical="center"/>
    </xf>
    <xf numFmtId="173" fontId="73" fillId="3" borderId="4" xfId="13" applyNumberFormat="1" applyFont="1" applyFill="1" applyBorder="1" applyAlignment="1">
      <alignment horizontal="right" vertical="center"/>
    </xf>
    <xf numFmtId="173" fontId="47" fillId="5" borderId="4" xfId="13" applyNumberFormat="1" applyFont="1" applyFill="1" applyBorder="1" applyAlignment="1">
      <alignment horizontal="right" vertical="center"/>
    </xf>
    <xf numFmtId="173" fontId="47" fillId="5" borderId="4" xfId="11" applyNumberFormat="1" applyFont="1" applyFill="1" applyBorder="1" applyAlignment="1">
      <alignment horizontal="right" vertical="center"/>
    </xf>
    <xf numFmtId="0" fontId="80" fillId="0" borderId="60" xfId="0" applyFont="1" applyBorder="1" applyAlignment="1">
      <alignment horizontal="left" vertical="center"/>
    </xf>
    <xf numFmtId="1" fontId="83" fillId="5" borderId="54" xfId="11" applyNumberFormat="1" applyFont="1" applyFill="1" applyBorder="1" applyAlignment="1">
      <alignment vertical="center" wrapText="1"/>
    </xf>
    <xf numFmtId="0" fontId="87" fillId="2" borderId="0" xfId="0" applyFont="1" applyFill="1" applyAlignment="1" applyProtection="1">
      <alignment horizontal="center" vertical="center"/>
      <protection locked="0"/>
    </xf>
    <xf numFmtId="182" fontId="62" fillId="2" borderId="0" xfId="0" applyNumberFormat="1" applyFont="1" applyFill="1" applyAlignment="1" applyProtection="1">
      <alignment horizontal="center" vertical="center"/>
      <protection locked="0"/>
    </xf>
    <xf numFmtId="0" fontId="60" fillId="3" borderId="0" xfId="11" applyFont="1" applyFill="1" applyAlignment="1">
      <alignment horizontal="center" vertical="center" wrapText="1" shrinkToFit="1"/>
    </xf>
    <xf numFmtId="0" fontId="60" fillId="0" borderId="0" xfId="11" applyFont="1" applyAlignment="1">
      <alignment horizontal="center" vertical="center" wrapText="1" shrinkToFit="1"/>
    </xf>
    <xf numFmtId="170" fontId="59" fillId="0" borderId="0" xfId="11" applyNumberFormat="1" applyFont="1" applyAlignment="1">
      <alignment horizontal="center" vertical="center"/>
    </xf>
    <xf numFmtId="0" fontId="57" fillId="5" borderId="1" xfId="11" applyFont="1" applyFill="1" applyBorder="1" applyAlignment="1">
      <alignment horizontal="center" vertical="center" wrapText="1" shrinkToFit="1"/>
    </xf>
    <xf numFmtId="0" fontId="110" fillId="3" borderId="0" xfId="11" applyFont="1" applyFill="1" applyAlignment="1">
      <alignment horizontal="center"/>
    </xf>
    <xf numFmtId="170" fontId="83" fillId="3" borderId="0" xfId="11" applyNumberFormat="1" applyFont="1" applyFill="1" applyAlignment="1">
      <alignment horizontal="center"/>
    </xf>
    <xf numFmtId="164" fontId="72" fillId="15" borderId="58" xfId="11" applyNumberFormat="1" applyFont="1" applyFill="1" applyBorder="1" applyAlignment="1">
      <alignment horizontal="center" vertical="center" textRotation="255" wrapText="1" shrinkToFit="1"/>
    </xf>
    <xf numFmtId="164" fontId="72" fillId="15" borderId="59" xfId="11" applyNumberFormat="1" applyFont="1" applyFill="1" applyBorder="1" applyAlignment="1">
      <alignment horizontal="center" vertical="center" textRotation="255" wrapText="1" shrinkToFit="1"/>
    </xf>
    <xf numFmtId="164" fontId="72" fillId="5" borderId="56" xfId="11" applyNumberFormat="1" applyFont="1" applyFill="1" applyBorder="1" applyAlignment="1">
      <alignment horizontal="center" vertical="center" textRotation="255" wrapText="1" shrinkToFit="1"/>
    </xf>
    <xf numFmtId="164" fontId="72" fillId="5" borderId="0" xfId="11" applyNumberFormat="1" applyFont="1" applyFill="1" applyAlignment="1">
      <alignment horizontal="center" vertical="center" textRotation="255" wrapText="1" shrinkToFit="1"/>
    </xf>
    <xf numFmtId="164" fontId="72" fillId="5" borderId="27" xfId="11" applyNumberFormat="1" applyFont="1" applyFill="1" applyBorder="1" applyAlignment="1">
      <alignment horizontal="center" vertical="center" textRotation="255" wrapText="1" shrinkToFit="1"/>
    </xf>
    <xf numFmtId="0" fontId="80" fillId="0" borderId="60" xfId="0" applyFont="1" applyBorder="1" applyAlignment="1">
      <alignment horizontal="left" vertical="center"/>
    </xf>
    <xf numFmtId="0" fontId="89" fillId="3" borderId="0" xfId="11" applyFont="1" applyFill="1" applyAlignment="1">
      <alignment horizontal="center"/>
    </xf>
    <xf numFmtId="177" fontId="62" fillId="3" borderId="0" xfId="11" applyNumberFormat="1" applyFont="1" applyFill="1" applyAlignment="1">
      <alignment horizontal="center"/>
    </xf>
    <xf numFmtId="170" fontId="57" fillId="3" borderId="3" xfId="11" applyNumberFormat="1" applyFont="1" applyFill="1" applyBorder="1" applyAlignment="1">
      <alignment horizontal="center"/>
    </xf>
    <xf numFmtId="170" fontId="56" fillId="3" borderId="0" xfId="11" applyNumberFormat="1" applyFont="1" applyFill="1" applyAlignment="1">
      <alignment horizontal="center" vertical="center"/>
    </xf>
    <xf numFmtId="0" fontId="42" fillId="11" borderId="24" xfId="8" applyFont="1" applyFill="1" applyBorder="1" applyAlignment="1">
      <alignment horizontal="center" vertical="center" textRotation="90"/>
    </xf>
    <xf numFmtId="0" fontId="42" fillId="11" borderId="25" xfId="8" applyFont="1" applyFill="1" applyBorder="1" applyAlignment="1">
      <alignment horizontal="center" vertical="center" textRotation="90"/>
    </xf>
    <xf numFmtId="177" fontId="83" fillId="3" borderId="0" xfId="11" applyNumberFormat="1" applyFont="1" applyFill="1" applyAlignment="1">
      <alignment horizontal="center" vertical="center"/>
    </xf>
    <xf numFmtId="176" fontId="90" fillId="5" borderId="45" xfId="11" applyNumberFormat="1" applyFont="1" applyFill="1" applyBorder="1" applyAlignment="1">
      <alignment horizontal="center" vertical="center"/>
    </xf>
    <xf numFmtId="176" fontId="90" fillId="5" borderId="46" xfId="11" applyNumberFormat="1" applyFont="1" applyFill="1" applyBorder="1" applyAlignment="1">
      <alignment horizontal="center" vertical="center"/>
    </xf>
    <xf numFmtId="0" fontId="59" fillId="5" borderId="44" xfId="11" applyFont="1" applyFill="1" applyBorder="1" applyAlignment="1">
      <alignment horizontal="center" vertical="center"/>
    </xf>
    <xf numFmtId="0" fontId="103" fillId="5" borderId="3" xfId="0" applyFont="1" applyFill="1" applyBorder="1" applyAlignment="1">
      <alignment horizontal="center" vertical="center"/>
    </xf>
    <xf numFmtId="0" fontId="103" fillId="3" borderId="0" xfId="0" applyFont="1" applyFill="1" applyAlignment="1">
      <alignment horizontal="center" vertical="center"/>
    </xf>
    <xf numFmtId="170" fontId="59" fillId="3" borderId="0" xfId="0" applyNumberFormat="1" applyFont="1" applyFill="1" applyAlignment="1">
      <alignment horizontal="center" vertical="center"/>
    </xf>
    <xf numFmtId="1" fontId="83" fillId="5" borderId="54" xfId="11" applyNumberFormat="1" applyFont="1" applyFill="1" applyBorder="1" applyAlignment="1">
      <alignment horizontal="center" vertical="center" wrapText="1"/>
    </xf>
    <xf numFmtId="1" fontId="83" fillId="5" borderId="31" xfId="11" applyNumberFormat="1" applyFont="1" applyFill="1" applyBorder="1" applyAlignment="1">
      <alignment horizontal="center" vertical="center" wrapText="1"/>
    </xf>
    <xf numFmtId="1" fontId="83" fillId="5" borderId="55" xfId="11" applyNumberFormat="1" applyFont="1" applyFill="1" applyBorder="1" applyAlignment="1">
      <alignment horizontal="center" vertical="center" wrapText="1"/>
    </xf>
    <xf numFmtId="0" fontId="59" fillId="5" borderId="3" xfId="11" applyFont="1" applyFill="1" applyBorder="1" applyAlignment="1">
      <alignment horizontal="center" vertical="center"/>
    </xf>
    <xf numFmtId="0" fontId="106" fillId="2" borderId="0" xfId="11" applyFont="1" applyFill="1" applyAlignment="1">
      <alignment horizontal="center" vertical="center"/>
    </xf>
    <xf numFmtId="170" fontId="56" fillId="3" borderId="3" xfId="11" applyNumberFormat="1" applyFont="1" applyFill="1" applyBorder="1" applyAlignment="1">
      <alignment horizontal="center" vertical="center"/>
    </xf>
    <xf numFmtId="173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8" fontId="40" fillId="0" borderId="0" xfId="16" applyNumberFormat="1" applyFont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3" fillId="17" borderId="7" xfId="11" applyFont="1" applyFill="1" applyBorder="1" applyAlignment="1">
      <alignment horizontal="center" vertical="center" wrapText="1"/>
    </xf>
    <xf numFmtId="0" fontId="3" fillId="17" borderId="23" xfId="11" applyFont="1" applyFill="1" applyBorder="1" applyAlignment="1">
      <alignment horizontal="center" vertical="center" wrapText="1"/>
    </xf>
    <xf numFmtId="0" fontId="3" fillId="17" borderId="8" xfId="11" applyFont="1" applyFill="1" applyBorder="1" applyAlignment="1">
      <alignment horizontal="center" vertical="center" wrapText="1"/>
    </xf>
    <xf numFmtId="0" fontId="3" fillId="17" borderId="4" xfId="11" applyFont="1" applyFill="1" applyBorder="1" applyAlignment="1">
      <alignment horizontal="center" vertical="center" wrapText="1"/>
    </xf>
    <xf numFmtId="179" fontId="125" fillId="19" borderId="43" xfId="1" applyNumberFormat="1" applyFont="1" applyFill="1" applyBorder="1" applyAlignment="1">
      <alignment horizontal="right" vertical="center" wrapText="1"/>
    </xf>
    <xf numFmtId="179" fontId="125" fillId="2" borderId="43" xfId="1" applyNumberFormat="1" applyFont="1" applyFill="1" applyBorder="1" applyAlignment="1">
      <alignment horizontal="right" vertical="center" wrapText="1"/>
    </xf>
  </cellXfs>
  <cellStyles count="62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1000000}"/>
    <cellStyle name="Millares 3" xfId="15" xr:uid="{00000000-0005-0000-0000-000022000000}"/>
    <cellStyle name="Millares 4" xfId="17" xr:uid="{00000000-0005-0000-0000-000023000000}"/>
    <cellStyle name="Millares 7" xfId="13" xr:uid="{00000000-0005-0000-0000-000024000000}"/>
    <cellStyle name="Moneda" xfId="18" builtinId="4"/>
    <cellStyle name="Moneda 2" xfId="10" xr:uid="{00000000-0005-0000-0000-000026000000}"/>
    <cellStyle name="Neutral" xfId="28" builtinId="28" customBuiltin="1"/>
    <cellStyle name="Normal" xfId="0" builtinId="0"/>
    <cellStyle name="Normal 112 3" xfId="6" xr:uid="{00000000-0005-0000-0000-000029000000}"/>
    <cellStyle name="Normal 115 2" xfId="7" xr:uid="{00000000-0005-0000-0000-00002A000000}"/>
    <cellStyle name="Normal 117 2" xfId="8" xr:uid="{00000000-0005-0000-0000-00002B000000}"/>
    <cellStyle name="Normal 132" xfId="5" xr:uid="{00000000-0005-0000-0000-00002C000000}"/>
    <cellStyle name="Normal 146" xfId="4" xr:uid="{00000000-0005-0000-0000-00002D000000}"/>
    <cellStyle name="Normal 149" xfId="19" xr:uid="{00000000-0005-0000-0000-00002E000000}"/>
    <cellStyle name="Normal 16" xfId="9" xr:uid="{00000000-0005-0000-0000-00002F000000}"/>
    <cellStyle name="Normal 2" xfId="11" xr:uid="{00000000-0005-0000-0000-000030000000}"/>
    <cellStyle name="Normal 3" xfId="16" xr:uid="{00000000-0005-0000-0000-000031000000}"/>
    <cellStyle name="Normal 3 2" xfId="20" xr:uid="{00000000-0005-0000-0000-000032000000}"/>
    <cellStyle name="Notas" xfId="35" builtinId="10" customBuiltin="1"/>
    <cellStyle name="Porcentaje" xfId="2" builtinId="5"/>
    <cellStyle name="Porcentaje 2" xfId="14" xr:uid="{00000000-0005-0000-0000-000035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000066"/>
      <color rgb="FF292669"/>
      <color rgb="FFBBBDC0"/>
      <color rgb="FFFFFFCC"/>
      <color rgb="FFF77D03"/>
      <color rgb="FFF98F01"/>
      <color rgb="FF99FFCC"/>
      <color rgb="FFFDC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717213164261"/>
          <c:y val="7.1010613939572809E-2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892-AB2A-0DF3D912085F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2100472697062649E-3"/>
                  <c:y val="-2.9824551790216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C-4892-AB2A-0DF3D9120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0.85915492957746475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C-4892-AB2A-0DF3D9120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953536"/>
        <c:axId val="83084800"/>
      </c:barChart>
      <c:catAx>
        <c:axId val="81953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84800"/>
        <c:crosses val="autoZero"/>
        <c:auto val="1"/>
        <c:lblAlgn val="ctr"/>
        <c:lblOffset val="100"/>
        <c:noMultiLvlLbl val="0"/>
      </c:catAx>
      <c:valAx>
        <c:axId val="8308480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19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0A-40D8-A9DE-893C3CCE725E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0A-40D8-A9DE-893C3CCE725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0A-40D8-A9DE-893C3CCE72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'!$G$16:$I$16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'!$G$17:$I$17</c:f>
              <c:numCache>
                <c:formatCode>#,##0</c:formatCode>
                <c:ptCount val="3"/>
                <c:pt idx="0">
                  <c:v>0</c:v>
                </c:pt>
                <c:pt idx="1">
                  <c:v>29292963.973000001</c:v>
                </c:pt>
                <c:pt idx="2">
                  <c:v>520280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A-40D8-A9DE-893C3CCE72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94303246751"/>
          <c:y val="2.774010798624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8217343437375"/>
          <c:y val="0.2088070173891185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'Ventas mes a mes'!$A$11:$A$39</c:f>
              <c:numCache>
                <c:formatCode>mmm\-yy</c:formatCode>
                <c:ptCount val="25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  <c:pt idx="13">
                  <c:v>45536</c:v>
                </c:pt>
                <c:pt idx="14">
                  <c:v>45566</c:v>
                </c:pt>
                <c:pt idx="15">
                  <c:v>45597</c:v>
                </c:pt>
                <c:pt idx="16">
                  <c:v>45627</c:v>
                </c:pt>
                <c:pt idx="17">
                  <c:v>45658</c:v>
                </c:pt>
                <c:pt idx="18">
                  <c:v>45689</c:v>
                </c:pt>
                <c:pt idx="19">
                  <c:v>45717</c:v>
                </c:pt>
                <c:pt idx="20">
                  <c:v>45748</c:v>
                </c:pt>
                <c:pt idx="21">
                  <c:v>45778</c:v>
                </c:pt>
                <c:pt idx="22">
                  <c:v>45809</c:v>
                </c:pt>
                <c:pt idx="23">
                  <c:v>45839</c:v>
                </c:pt>
                <c:pt idx="24">
                  <c:v>45870</c:v>
                </c:pt>
              </c:numCache>
            </c:numRef>
          </c:cat>
          <c:val>
            <c:numRef>
              <c:f>'Ventas mes a mes'!$F$11:$F$39</c:f>
              <c:numCache>
                <c:formatCode>#,##0_ ;[Red]\-#,##0\ 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1248"/>
        <c:axId val="81942784"/>
      </c:lineChart>
      <c:dateAx>
        <c:axId val="8194124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1942784"/>
        <c:crosses val="autoZero"/>
        <c:auto val="1"/>
        <c:lblOffset val="100"/>
        <c:baseTimeUnit val="months"/>
      </c:dateAx>
      <c:valAx>
        <c:axId val="81942784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1941248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jpe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197971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1053354</xdr:colOff>
      <xdr:row>6</xdr:row>
      <xdr:rowOff>11206</xdr:rowOff>
    </xdr:from>
    <xdr:to>
      <xdr:col>10</xdr:col>
      <xdr:colOff>33618</xdr:colOff>
      <xdr:row>9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10</xdr:row>
      <xdr:rowOff>134471</xdr:rowOff>
    </xdr:from>
    <xdr:to>
      <xdr:col>12</xdr:col>
      <xdr:colOff>739588</xdr:colOff>
      <xdr:row>20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201706</xdr:colOff>
      <xdr:row>0</xdr:row>
      <xdr:rowOff>123267</xdr:rowOff>
    </xdr:from>
    <xdr:to>
      <xdr:col>2</xdr:col>
      <xdr:colOff>1176618</xdr:colOff>
      <xdr:row>4</xdr:row>
      <xdr:rowOff>253254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49FD588-0DB2-701B-97B5-FF4292FC0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7" y="123267"/>
          <a:ext cx="1770529" cy="986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61913</xdr:colOff>
      <xdr:row>1</xdr:row>
      <xdr:rowOff>219075</xdr:rowOff>
    </xdr:from>
    <xdr:to>
      <xdr:col>1</xdr:col>
      <xdr:colOff>760413</xdr:colOff>
      <xdr:row>3</xdr:row>
      <xdr:rowOff>11905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21444" y="457200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27</xdr:col>
      <xdr:colOff>259248</xdr:colOff>
      <xdr:row>0</xdr:row>
      <xdr:rowOff>119063</xdr:rowOff>
    </xdr:from>
    <xdr:to>
      <xdr:col>28</xdr:col>
      <xdr:colOff>758499</xdr:colOff>
      <xdr:row>3</xdr:row>
      <xdr:rowOff>83343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5079A9-2ABA-40C5-93AF-1930BC66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6904" y="119063"/>
          <a:ext cx="1261251" cy="702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542978</xdr:colOff>
      <xdr:row>1</xdr:row>
      <xdr:rowOff>0</xdr:rowOff>
    </xdr:from>
    <xdr:to>
      <xdr:col>13</xdr:col>
      <xdr:colOff>461151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4CD925-CA05-4285-B710-DB67FE178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078" y="47625"/>
          <a:ext cx="718273" cy="40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0</xdr:col>
      <xdr:colOff>1042148</xdr:colOff>
      <xdr:row>42</xdr:row>
      <xdr:rowOff>34177</xdr:rowOff>
    </xdr:from>
    <xdr:to>
      <xdr:col>5</xdr:col>
      <xdr:colOff>493058</xdr:colOff>
      <xdr:row>56</xdr:row>
      <xdr:rowOff>105334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1154206</xdr:colOff>
      <xdr:row>0</xdr:row>
      <xdr:rowOff>78441</xdr:rowOff>
    </xdr:from>
    <xdr:to>
      <xdr:col>7</xdr:col>
      <xdr:colOff>84634</xdr:colOff>
      <xdr:row>2</xdr:row>
      <xdr:rowOff>209409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64824B-3FC2-43BE-B0A6-B04E32A09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0765" y="78441"/>
          <a:ext cx="1261251" cy="7024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197909</xdr:colOff>
      <xdr:row>1</xdr:row>
      <xdr:rowOff>179917</xdr:rowOff>
    </xdr:from>
    <xdr:to>
      <xdr:col>0</xdr:col>
      <xdr:colOff>709084</xdr:colOff>
      <xdr:row>2</xdr:row>
      <xdr:rowOff>140756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97909" y="338667"/>
          <a:ext cx="511175" cy="2042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10</xdr:col>
      <xdr:colOff>872067</xdr:colOff>
      <xdr:row>0</xdr:row>
      <xdr:rowOff>152400</xdr:rowOff>
    </xdr:from>
    <xdr:to>
      <xdr:col>12</xdr:col>
      <xdr:colOff>56867</xdr:colOff>
      <xdr:row>4</xdr:row>
      <xdr:rowOff>84401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B9CBA0-4D71-4B85-AD4F-7327DCEA1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200" y="152400"/>
          <a:ext cx="1261251" cy="668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95250</xdr:colOff>
      <xdr:row>0</xdr:row>
      <xdr:rowOff>0</xdr:rowOff>
    </xdr:from>
    <xdr:to>
      <xdr:col>46</xdr:col>
      <xdr:colOff>895350</xdr:colOff>
      <xdr:row>1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3C0FCF-F25D-42FD-AA78-EE2694109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50" y="0"/>
          <a:ext cx="8001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76201</xdr:rowOff>
    </xdr:from>
    <xdr:to>
      <xdr:col>0</xdr:col>
      <xdr:colOff>628650</xdr:colOff>
      <xdr:row>3</xdr:row>
      <xdr:rowOff>0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80975" y="209551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11</xdr:col>
      <xdr:colOff>142875</xdr:colOff>
      <xdr:row>1</xdr:row>
      <xdr:rowOff>0</xdr:rowOff>
    </xdr:from>
    <xdr:to>
      <xdr:col>12</xdr:col>
      <xdr:colOff>203976</xdr:colOff>
      <xdr:row>5</xdr:row>
      <xdr:rowOff>51392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8ED744-04B3-4E36-9309-6EC23B8CD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133350"/>
          <a:ext cx="1118376" cy="6228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180227</xdr:colOff>
      <xdr:row>1</xdr:row>
      <xdr:rowOff>201840</xdr:rowOff>
    </xdr:from>
    <xdr:to>
      <xdr:col>1</xdr:col>
      <xdr:colOff>854981</xdr:colOff>
      <xdr:row>2</xdr:row>
      <xdr:rowOff>181428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36923" y="473983"/>
          <a:ext cx="674754" cy="21771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10</xdr:col>
      <xdr:colOff>944265</xdr:colOff>
      <xdr:row>0</xdr:row>
      <xdr:rowOff>34018</xdr:rowOff>
    </xdr:from>
    <xdr:to>
      <xdr:col>12</xdr:col>
      <xdr:colOff>93304</xdr:colOff>
      <xdr:row>2</xdr:row>
      <xdr:rowOff>136071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7AA60A-01B3-4ED3-B4A2-7167C3C03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372" y="34018"/>
          <a:ext cx="1099396" cy="61232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19503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234088</xdr:colOff>
      <xdr:row>1</xdr:row>
      <xdr:rowOff>26985</xdr:rowOff>
    </xdr:from>
    <xdr:to>
      <xdr:col>1</xdr:col>
      <xdr:colOff>714030</xdr:colOff>
      <xdr:row>1</xdr:row>
      <xdr:rowOff>226017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395529" y="91561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9</xdr:col>
      <xdr:colOff>294499</xdr:colOff>
      <xdr:row>0</xdr:row>
      <xdr:rowOff>10584</xdr:rowOff>
    </xdr:from>
    <xdr:to>
      <xdr:col>11</xdr:col>
      <xdr:colOff>0</xdr:colOff>
      <xdr:row>3</xdr:row>
      <xdr:rowOff>2495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9DBD1F-FEC3-45CC-AF8D-D6A380464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3416" y="10584"/>
          <a:ext cx="1049584" cy="584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31"/>
  <sheetViews>
    <sheetView tabSelected="1" zoomScale="85" zoomScaleNormal="85" workbookViewId="0">
      <selection activeCell="F4" sqref="F4"/>
    </sheetView>
  </sheetViews>
  <sheetFormatPr baseColWidth="10" defaultColWidth="0" defaultRowHeight="20.25" customHeight="1" zeroHeight="1" x14ac:dyDescent="0.25"/>
  <cols>
    <col min="1" max="1" width="2" style="365" customWidth="1"/>
    <col min="2" max="2" width="11.85546875" style="367" customWidth="1"/>
    <col min="3" max="3" width="20.42578125" style="367" customWidth="1"/>
    <col min="4" max="4" width="2.5703125" style="367" customWidth="1"/>
    <col min="5" max="5" width="23.85546875" style="367" customWidth="1"/>
    <col min="6" max="6" width="16.140625" style="367" bestFit="1" customWidth="1"/>
    <col min="7" max="7" width="12.7109375" style="367" bestFit="1" customWidth="1"/>
    <col min="8" max="8" width="11.28515625" style="367" bestFit="1" customWidth="1"/>
    <col min="9" max="9" width="11" style="367" customWidth="1"/>
    <col min="10" max="10" width="1.7109375" style="367" customWidth="1"/>
    <col min="11" max="11" width="13.28515625" style="367" customWidth="1"/>
    <col min="12" max="12" width="19.5703125" style="367" customWidth="1"/>
    <col min="13" max="13" width="12.42578125" style="367" customWidth="1"/>
    <col min="14" max="17" width="0" style="367" hidden="1" customWidth="1"/>
    <col min="18" max="16384" width="1.42578125" style="367" hidden="1"/>
  </cols>
  <sheetData>
    <row r="1" spans="2:13" ht="15" x14ac:dyDescent="0.25">
      <c r="B1" s="366"/>
      <c r="C1" s="365"/>
      <c r="D1" s="366"/>
      <c r="E1" s="366"/>
      <c r="F1" s="366"/>
      <c r="G1" s="366"/>
      <c r="H1" s="366"/>
      <c r="I1" s="366"/>
      <c r="J1" s="366"/>
      <c r="K1" s="366"/>
      <c r="L1" s="366"/>
      <c r="M1" s="366"/>
    </row>
    <row r="2" spans="2:13" ht="18.75" x14ac:dyDescent="0.3">
      <c r="B2" s="366"/>
      <c r="C2" s="368"/>
      <c r="D2" s="366"/>
      <c r="E2" s="366"/>
      <c r="F2" s="369" t="s">
        <v>106</v>
      </c>
      <c r="G2" s="369" t="s">
        <v>126</v>
      </c>
      <c r="H2" s="369" t="s">
        <v>107</v>
      </c>
      <c r="I2" s="369" t="s">
        <v>133</v>
      </c>
      <c r="J2" s="366"/>
      <c r="K2" s="366"/>
      <c r="L2" s="366"/>
      <c r="M2" s="366"/>
    </row>
    <row r="3" spans="2:13" ht="18.75" x14ac:dyDescent="0.3">
      <c r="B3" s="366"/>
      <c r="C3" s="368"/>
      <c r="D3" s="366"/>
      <c r="E3" s="370" t="s">
        <v>168</v>
      </c>
      <c r="F3" s="435">
        <v>71</v>
      </c>
      <c r="G3" s="436">
        <v>1</v>
      </c>
      <c r="H3" s="435">
        <v>48857898</v>
      </c>
      <c r="I3" s="435">
        <v>110700</v>
      </c>
      <c r="J3" s="371"/>
      <c r="K3" s="371"/>
      <c r="L3" s="371"/>
      <c r="M3" s="366"/>
    </row>
    <row r="4" spans="2:13" ht="15" x14ac:dyDescent="0.25">
      <c r="B4" s="366"/>
      <c r="C4" s="365"/>
      <c r="D4" s="366"/>
      <c r="E4" s="439" t="s">
        <v>134</v>
      </c>
      <c r="F4" s="440">
        <v>61</v>
      </c>
      <c r="G4" s="441">
        <v>0.85915492957746475</v>
      </c>
      <c r="H4" s="440">
        <v>41594898.449000001</v>
      </c>
      <c r="I4" s="440">
        <v>93760.099999999991</v>
      </c>
      <c r="J4" s="366"/>
      <c r="K4" s="366"/>
      <c r="L4" s="366"/>
      <c r="M4" s="366"/>
    </row>
    <row r="5" spans="2:13" ht="28.5" x14ac:dyDescent="0.45">
      <c r="B5" s="365"/>
      <c r="C5" s="372"/>
      <c r="D5"/>
      <c r="E5" s="432" t="s">
        <v>173</v>
      </c>
      <c r="F5" s="437">
        <v>38</v>
      </c>
      <c r="G5" s="438">
        <v>0.53521126760563376</v>
      </c>
      <c r="H5" s="437">
        <v>24961383.386999998</v>
      </c>
      <c r="I5" s="437">
        <v>56341.499999999993</v>
      </c>
      <c r="J5" s="365"/>
      <c r="K5" s="365"/>
      <c r="L5" s="365"/>
      <c r="M5" s="365"/>
    </row>
    <row r="6" spans="2:13" ht="21" x14ac:dyDescent="0.25">
      <c r="B6" s="365"/>
      <c r="C6" s="373"/>
      <c r="D6" s="374"/>
      <c r="E6" s="432" t="s">
        <v>181</v>
      </c>
      <c r="F6" s="433">
        <v>23</v>
      </c>
      <c r="G6" s="385">
        <v>0.323943661971831</v>
      </c>
      <c r="H6" s="433">
        <v>16633515.062000001</v>
      </c>
      <c r="I6" s="433">
        <v>37418.6</v>
      </c>
      <c r="J6" s="365"/>
      <c r="K6" s="365"/>
      <c r="L6" s="365"/>
      <c r="M6" s="365"/>
    </row>
    <row r="7" spans="2:13" ht="23.25" x14ac:dyDescent="0.25">
      <c r="B7" s="471" t="s">
        <v>135</v>
      </c>
      <c r="C7" s="471"/>
      <c r="D7" s="374"/>
      <c r="E7" s="365"/>
      <c r="F7" s="365"/>
      <c r="G7" s="365"/>
      <c r="H7" s="365"/>
      <c r="I7" s="365"/>
      <c r="J7" s="365"/>
      <c r="K7" s="365"/>
      <c r="L7" s="365"/>
      <c r="M7" s="365"/>
    </row>
    <row r="8" spans="2:13" ht="15" x14ac:dyDescent="0.25"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</row>
    <row r="9" spans="2:13" ht="18.75" x14ac:dyDescent="0.25">
      <c r="B9" s="472">
        <v>45900</v>
      </c>
      <c r="C9" s="472"/>
      <c r="D9" s="365"/>
      <c r="E9" s="365"/>
      <c r="F9" s="365"/>
      <c r="G9" s="365"/>
      <c r="H9" s="365"/>
      <c r="I9" s="374"/>
      <c r="J9" s="374"/>
      <c r="K9" s="374"/>
      <c r="L9" s="374"/>
      <c r="M9" s="374"/>
    </row>
    <row r="10" spans="2:13" ht="15" x14ac:dyDescent="0.25">
      <c r="B10" s="365"/>
      <c r="C10" s="365"/>
      <c r="D10" s="365"/>
      <c r="E10" s="365"/>
      <c r="F10" s="365"/>
      <c r="G10" s="365"/>
      <c r="H10" s="365"/>
      <c r="I10" s="374"/>
      <c r="J10" s="374"/>
      <c r="K10" s="374"/>
      <c r="L10" s="374"/>
      <c r="M10" s="374"/>
    </row>
    <row r="11" spans="2:13" ht="15" x14ac:dyDescent="0.25">
      <c r="B11" s="375"/>
      <c r="C11" s="374"/>
      <c r="D11" s="374"/>
      <c r="E11" s="365"/>
      <c r="F11" s="365"/>
      <c r="G11" s="365"/>
      <c r="H11" s="365"/>
      <c r="I11" s="365"/>
      <c r="J11" s="365"/>
      <c r="K11" s="365"/>
      <c r="L11" s="365"/>
      <c r="M11" s="365"/>
    </row>
    <row r="12" spans="2:13" ht="15" x14ac:dyDescent="0.25">
      <c r="B12" s="365"/>
      <c r="C12" s="365"/>
      <c r="D12" s="365"/>
      <c r="E12" s="370" t="s">
        <v>137</v>
      </c>
      <c r="F12" s="369" t="s">
        <v>112</v>
      </c>
      <c r="G12" s="369" t="s">
        <v>60</v>
      </c>
      <c r="H12" s="369" t="s">
        <v>169</v>
      </c>
      <c r="I12" s="365"/>
      <c r="J12" s="365"/>
      <c r="K12" s="365"/>
      <c r="L12" s="365"/>
      <c r="M12" s="365"/>
    </row>
    <row r="13" spans="2:13" ht="15" x14ac:dyDescent="0.25">
      <c r="B13" s="365"/>
      <c r="C13" s="365"/>
      <c r="D13" s="365"/>
      <c r="E13" s="375"/>
      <c r="F13" s="383">
        <v>11781655</v>
      </c>
      <c r="G13" s="383">
        <v>0</v>
      </c>
      <c r="H13" s="383">
        <v>0</v>
      </c>
      <c r="I13" s="365"/>
      <c r="J13" s="365"/>
      <c r="K13" s="365"/>
      <c r="L13" s="365"/>
      <c r="M13" s="365"/>
    </row>
    <row r="14" spans="2:13" ht="15" x14ac:dyDescent="0.25"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</row>
    <row r="15" spans="2:13" ht="15" x14ac:dyDescent="0.25"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</row>
    <row r="16" spans="2:13" ht="15" x14ac:dyDescent="0.25">
      <c r="B16" s="365"/>
      <c r="C16" s="365"/>
      <c r="D16" s="365"/>
      <c r="E16" s="375"/>
      <c r="F16" s="369" t="s">
        <v>108</v>
      </c>
      <c r="G16" s="369" t="s">
        <v>109</v>
      </c>
      <c r="H16" s="369" t="s">
        <v>145</v>
      </c>
      <c r="I16" s="369" t="s">
        <v>146</v>
      </c>
      <c r="J16" s="365"/>
      <c r="K16" s="365"/>
      <c r="L16" s="365"/>
      <c r="M16" s="365"/>
    </row>
    <row r="17" spans="2:13" ht="15" x14ac:dyDescent="0.25">
      <c r="B17" s="365"/>
      <c r="C17" s="365"/>
      <c r="D17" s="365"/>
      <c r="E17" s="370" t="s">
        <v>116</v>
      </c>
      <c r="F17" s="383">
        <v>29813244</v>
      </c>
      <c r="G17" s="383">
        <v>0</v>
      </c>
      <c r="H17" s="383">
        <v>29292963.973000001</v>
      </c>
      <c r="I17" s="383">
        <v>520280</v>
      </c>
      <c r="J17" s="365"/>
      <c r="K17" s="365"/>
      <c r="L17" s="365"/>
      <c r="M17" s="365"/>
    </row>
    <row r="18" spans="2:13" ht="15" x14ac:dyDescent="0.25">
      <c r="B18" s="365"/>
      <c r="C18" s="365"/>
      <c r="D18" s="365"/>
      <c r="E18" s="370" t="s">
        <v>170</v>
      </c>
      <c r="F18" s="383"/>
      <c r="G18" s="383"/>
      <c r="H18" s="383"/>
      <c r="I18" s="383"/>
      <c r="J18" s="365"/>
      <c r="K18" s="365"/>
      <c r="L18" s="365"/>
      <c r="M18" s="365"/>
    </row>
    <row r="19" spans="2:13" ht="15" x14ac:dyDescent="0.25">
      <c r="B19" s="365"/>
      <c r="C19" s="365"/>
      <c r="D19" s="365"/>
      <c r="E19" s="365"/>
      <c r="F19" s="365"/>
      <c r="G19" s="411">
        <v>0</v>
      </c>
      <c r="H19" s="411">
        <v>0.98254869456675031</v>
      </c>
      <c r="I19" s="411">
        <v>1.7451304527611955E-2</v>
      </c>
      <c r="J19" s="365"/>
      <c r="K19" s="365"/>
      <c r="L19" s="365"/>
      <c r="M19" s="365"/>
    </row>
    <row r="20" spans="2:13" ht="25.5" customHeight="1" x14ac:dyDescent="0.25"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</row>
    <row r="21" spans="2:13" ht="15" x14ac:dyDescent="0.25"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</row>
    <row r="22" spans="2:13" ht="15" x14ac:dyDescent="0.25">
      <c r="B22" s="365"/>
      <c r="C22" s="365"/>
      <c r="D22" s="365"/>
      <c r="E22" s="365"/>
      <c r="F22" s="374"/>
      <c r="G22" s="374"/>
      <c r="H22" s="365"/>
      <c r="I22" s="365"/>
      <c r="J22" s="365"/>
      <c r="K22" s="365"/>
      <c r="L22" s="365"/>
      <c r="M22" s="365"/>
    </row>
    <row r="23" spans="2:13" ht="15.75" x14ac:dyDescent="0.25">
      <c r="B23" s="365"/>
      <c r="C23" s="365"/>
      <c r="D23" s="365"/>
      <c r="E23" s="376" t="s">
        <v>95</v>
      </c>
      <c r="F23" s="377" t="s">
        <v>29</v>
      </c>
      <c r="G23" s="377" t="s">
        <v>110</v>
      </c>
      <c r="H23" s="377" t="s">
        <v>111</v>
      </c>
      <c r="I23" s="377" t="s">
        <v>126</v>
      </c>
      <c r="J23" s="365"/>
      <c r="K23" s="365"/>
      <c r="L23" s="365"/>
      <c r="M23" s="365"/>
    </row>
    <row r="24" spans="2:13" ht="15" hidden="1" x14ac:dyDescent="0.25">
      <c r="B24" s="365"/>
      <c r="C24" s="365"/>
      <c r="D24" s="365"/>
      <c r="E24" s="378"/>
      <c r="F24" s="379" t="s">
        <v>162</v>
      </c>
      <c r="G24" s="380"/>
      <c r="H24" s="380"/>
      <c r="I24" s="381">
        <v>0</v>
      </c>
      <c r="J24" s="365"/>
      <c r="K24" s="365"/>
      <c r="L24" s="365"/>
      <c r="M24" s="365"/>
    </row>
    <row r="25" spans="2:13" ht="15" hidden="1" x14ac:dyDescent="0.25">
      <c r="B25" s="365"/>
      <c r="C25" s="365"/>
      <c r="D25" s="365"/>
      <c r="E25" s="378"/>
      <c r="F25" s="379" t="s">
        <v>139</v>
      </c>
      <c r="G25" s="380"/>
      <c r="H25" s="380"/>
      <c r="I25" s="381">
        <v>0</v>
      </c>
      <c r="J25" s="365"/>
      <c r="K25" s="365"/>
      <c r="L25" s="365"/>
      <c r="M25" s="365"/>
    </row>
    <row r="26" spans="2:13" ht="18.75" hidden="1" x14ac:dyDescent="0.3">
      <c r="B26" s="375"/>
      <c r="C26" s="382"/>
      <c r="D26" s="382"/>
      <c r="E26" s="378"/>
      <c r="F26" s="379" t="s">
        <v>163</v>
      </c>
      <c r="G26" s="380"/>
      <c r="H26" s="380"/>
      <c r="I26" s="381">
        <v>0</v>
      </c>
      <c r="J26" s="365"/>
      <c r="K26" s="365"/>
      <c r="L26" s="365"/>
      <c r="M26" s="365"/>
    </row>
    <row r="27" spans="2:13" ht="15" hidden="1" x14ac:dyDescent="0.25">
      <c r="B27" s="365"/>
      <c r="C27" s="365"/>
      <c r="D27" s="365"/>
      <c r="E27" s="378"/>
      <c r="F27" s="379" t="s">
        <v>51</v>
      </c>
      <c r="G27" s="380"/>
      <c r="H27" s="380"/>
      <c r="I27" s="381">
        <v>0</v>
      </c>
      <c r="J27" s="365"/>
      <c r="K27" s="365"/>
      <c r="L27" s="365"/>
      <c r="M27" s="365"/>
    </row>
    <row r="28" spans="2:13" ht="15" hidden="1" x14ac:dyDescent="0.25">
      <c r="B28" s="365"/>
      <c r="C28" s="365"/>
      <c r="D28" s="365"/>
      <c r="E28" s="366"/>
      <c r="F28" s="379" t="s">
        <v>164</v>
      </c>
      <c r="G28" s="380"/>
      <c r="H28" s="380"/>
      <c r="I28" s="381">
        <v>0</v>
      </c>
      <c r="J28" s="365"/>
      <c r="K28" s="365"/>
      <c r="L28" s="365"/>
      <c r="M28" s="365"/>
    </row>
    <row r="29" spans="2:13" ht="15" x14ac:dyDescent="0.25">
      <c r="B29" s="365"/>
      <c r="C29" s="365"/>
      <c r="D29" s="365"/>
      <c r="E29" s="374"/>
      <c r="F29" s="379" t="s">
        <v>136</v>
      </c>
      <c r="G29" s="380">
        <v>2609.6289999999999</v>
      </c>
      <c r="H29" s="380">
        <v>2609.6289999999999</v>
      </c>
      <c r="I29" s="381">
        <v>1</v>
      </c>
      <c r="J29" s="365"/>
      <c r="K29" s="365"/>
      <c r="L29" s="365"/>
      <c r="M29" s="365"/>
    </row>
    <row r="30" spans="2:13" s="365" customFormat="1" ht="20.25" customHeight="1" x14ac:dyDescent="0.25"/>
    <row r="31" spans="2:13" s="365" customFormat="1" ht="20.25" customHeight="1" x14ac:dyDescent="0.25"/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0" tint="-0.14999847407452621"/>
    <pageSetUpPr fitToPage="1"/>
  </sheetPr>
  <dimension ref="B1:AC60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9.85546875" style="25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505" t="s">
        <v>0</v>
      </c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</row>
    <row r="2" spans="2:28" s="26" customFormat="1" ht="9" customHeight="1" x14ac:dyDescent="0.25">
      <c r="B2" s="9"/>
      <c r="C2" s="10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</row>
    <row r="3" spans="2:28" s="2" customFormat="1" ht="19.5" customHeight="1" x14ac:dyDescent="0.25">
      <c r="B3" s="7"/>
      <c r="C3" s="8"/>
      <c r="D3" s="11"/>
      <c r="E3" s="507" t="e">
        <f>++#REF!</f>
        <v>#REF!</v>
      </c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  <c r="W3" s="507"/>
      <c r="X3" s="507"/>
      <c r="Y3" s="507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508" t="s">
        <v>1</v>
      </c>
      <c r="E5" s="508"/>
      <c r="F5" s="508"/>
      <c r="G5" s="13"/>
      <c r="H5" s="508" t="s">
        <v>2</v>
      </c>
      <c r="I5" s="508"/>
      <c r="J5" s="508"/>
      <c r="K5" s="13"/>
      <c r="L5" s="508" t="s">
        <v>3</v>
      </c>
      <c r="M5" s="508"/>
      <c r="N5" s="508"/>
      <c r="T5" s="13"/>
      <c r="U5" s="159" t="s">
        <v>4</v>
      </c>
      <c r="V5" s="4"/>
    </row>
    <row r="6" spans="2:28" s="3" customFormat="1" ht="28.5" customHeight="1" x14ac:dyDescent="0.25">
      <c r="B6" s="27" t="s">
        <v>54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61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60</v>
      </c>
      <c r="S6" s="28" t="s">
        <v>11</v>
      </c>
      <c r="T6" s="14"/>
      <c r="U6" s="28" t="s">
        <v>12</v>
      </c>
      <c r="V6" s="30" t="s">
        <v>59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62</v>
      </c>
      <c r="C8" s="13"/>
      <c r="D8" s="35">
        <f>+H8+L8</f>
        <v>0</v>
      </c>
      <c r="E8" s="35">
        <f>+I8+M8</f>
        <v>0</v>
      </c>
      <c r="F8" s="36">
        <f>+J8+N8</f>
        <v>0</v>
      </c>
      <c r="G8" s="13"/>
      <c r="H8" s="35"/>
      <c r="I8" s="35"/>
      <c r="J8" s="36"/>
      <c r="K8" s="13"/>
      <c r="L8" s="35"/>
      <c r="M8" s="35"/>
      <c r="N8" s="36"/>
      <c r="O8" s="3"/>
      <c r="P8" s="37" t="e">
        <f>+(+#REF!+#REF!)/1000</f>
        <v>#REF!</v>
      </c>
      <c r="Q8" s="37"/>
      <c r="R8" s="37" t="e">
        <f>+#REF!/1000</f>
        <v>#REF!</v>
      </c>
      <c r="S8" s="37" t="e">
        <f>+R8+Q8+P8</f>
        <v>#REF!</v>
      </c>
      <c r="T8" s="14"/>
      <c r="U8" s="37" t="e">
        <f>+V8+W8+X8</f>
        <v>#REF!</v>
      </c>
      <c r="V8" s="37" t="e">
        <f>+#REF!</f>
        <v>#REF!</v>
      </c>
      <c r="W8" s="37"/>
      <c r="X8" s="35">
        <f>SUM(Y8:AB8)</f>
        <v>0</v>
      </c>
      <c r="Y8" s="37"/>
      <c r="Z8" s="37"/>
      <c r="AA8" s="37"/>
      <c r="AB8" s="37"/>
    </row>
    <row r="9" spans="2:28" s="33" customFormat="1" ht="27" customHeight="1" x14ac:dyDescent="0.25">
      <c r="B9" s="34" t="s">
        <v>63</v>
      </c>
      <c r="C9" s="13"/>
      <c r="D9" s="35">
        <f t="shared" ref="D9:F11" si="0">+H9+L9</f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 t="e">
        <f>+(#REF!+#REF!)/1000</f>
        <v>#REF!</v>
      </c>
      <c r="Q9" s="37"/>
      <c r="R9" s="37" t="e">
        <f>+#REF!/1000</f>
        <v>#REF!</v>
      </c>
      <c r="S9" s="37" t="e">
        <f>+R9+Q9+P9</f>
        <v>#REF!</v>
      </c>
      <c r="T9" s="14"/>
      <c r="U9" s="37" t="e">
        <f>+V9+W9+X9</f>
        <v>#REF!</v>
      </c>
      <c r="V9" s="37" t="e">
        <f>+#REF!</f>
        <v>#REF!</v>
      </c>
      <c r="W9" s="37"/>
      <c r="X9" s="35">
        <f>SUM(Y9:AB9)</f>
        <v>0</v>
      </c>
      <c r="Y9" s="37"/>
      <c r="Z9" s="37"/>
      <c r="AA9" s="37"/>
      <c r="AB9" s="37"/>
    </row>
    <row r="10" spans="2:28" s="33" customFormat="1" ht="14.25" hidden="1" x14ac:dyDescent="0.25">
      <c r="B10" s="39" t="s">
        <v>64</v>
      </c>
      <c r="C10" s="13"/>
      <c r="D10" s="35">
        <f t="shared" si="0"/>
        <v>0</v>
      </c>
      <c r="E10" s="35">
        <f t="shared" si="0"/>
        <v>0</v>
      </c>
      <c r="F10" s="36">
        <f t="shared" si="0"/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4.25" hidden="1" x14ac:dyDescent="0.25">
      <c r="B11" s="39" t="s">
        <v>65</v>
      </c>
      <c r="C11" s="13"/>
      <c r="D11" s="35">
        <f t="shared" si="0"/>
        <v>0</v>
      </c>
      <c r="E11" s="35">
        <f t="shared" si="0"/>
        <v>0</v>
      </c>
      <c r="F11" s="36">
        <f t="shared" si="0"/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customHeight="1" x14ac:dyDescent="0.25">
      <c r="B12" s="43" t="s">
        <v>66</v>
      </c>
      <c r="C12" s="13"/>
      <c r="D12" s="44">
        <f>SUM(D8:D9)</f>
        <v>0</v>
      </c>
      <c r="E12" s="45">
        <f>SUM(E8:E9)</f>
        <v>0</v>
      </c>
      <c r="F12" s="46">
        <f>SUM(F8:F9)</f>
        <v>0</v>
      </c>
      <c r="G12" s="13"/>
      <c r="H12" s="44">
        <f>SUM(H8:H9)</f>
        <v>0</v>
      </c>
      <c r="I12" s="45">
        <f>SUM(I8:I9)</f>
        <v>0</v>
      </c>
      <c r="J12" s="46">
        <f>SUM(J8:J9)</f>
        <v>0</v>
      </c>
      <c r="K12" s="13"/>
      <c r="L12" s="44">
        <f>SUM(L8:L9)</f>
        <v>0</v>
      </c>
      <c r="M12" s="45">
        <f>SUM(M8:M9)</f>
        <v>0</v>
      </c>
      <c r="N12" s="46">
        <f>SUM(N8:N9)</f>
        <v>0</v>
      </c>
      <c r="O12" s="3"/>
      <c r="P12" s="156" t="e">
        <f>SUM(P8:P9)</f>
        <v>#REF!</v>
      </c>
      <c r="Q12" s="156">
        <f>SUM(Q8:Q9)</f>
        <v>0</v>
      </c>
      <c r="R12" s="156" t="e">
        <f>SUM(R8:R9)</f>
        <v>#REF!</v>
      </c>
      <c r="S12" s="156" t="e">
        <f>SUM(S8:S9)</f>
        <v>#REF!</v>
      </c>
      <c r="T12" s="14"/>
      <c r="U12" s="156" t="e">
        <f>SUM(U8:U9)</f>
        <v>#REF!</v>
      </c>
      <c r="V12" s="156" t="e">
        <f t="shared" ref="V12:AB12" si="1">SUM(V8:V9)</f>
        <v>#REF!</v>
      </c>
      <c r="W12" s="156">
        <f t="shared" si="1"/>
        <v>0</v>
      </c>
      <c r="X12" s="156">
        <f t="shared" si="1"/>
        <v>0</v>
      </c>
      <c r="Y12" s="156">
        <f t="shared" si="1"/>
        <v>0</v>
      </c>
      <c r="Z12" s="156">
        <f t="shared" si="1"/>
        <v>0</v>
      </c>
      <c r="AA12" s="156">
        <f t="shared" si="1"/>
        <v>0</v>
      </c>
      <c r="AB12" s="156">
        <f t="shared" si="1"/>
        <v>0</v>
      </c>
    </row>
    <row r="13" spans="2:28" s="57" customFormat="1" ht="15" hidden="1" x14ac:dyDescent="0.25">
      <c r="B13" s="48" t="s">
        <v>67</v>
      </c>
      <c r="C13" s="13"/>
      <c r="D13" s="47"/>
      <c r="E13" s="47"/>
      <c r="F13" s="47"/>
      <c r="G13" s="13"/>
      <c r="H13" s="47"/>
      <c r="I13" s="47"/>
      <c r="J13" s="47"/>
      <c r="K13" s="13"/>
      <c r="L13" s="47"/>
      <c r="M13" s="49"/>
      <c r="N13" s="50"/>
      <c r="O13" s="3"/>
      <c r="P13" s="51"/>
      <c r="Q13" s="50"/>
      <c r="R13" s="50"/>
      <c r="S13" s="50"/>
      <c r="T13" s="14"/>
      <c r="U13" s="52"/>
      <c r="V13" s="52"/>
      <c r="W13" s="53"/>
      <c r="X13" s="54"/>
      <c r="Y13" s="55"/>
      <c r="Z13" s="55"/>
      <c r="AA13" s="55"/>
      <c r="AB13" s="56"/>
    </row>
    <row r="14" spans="2:28" s="33" customFormat="1" ht="15" hidden="1" x14ac:dyDescent="0.25">
      <c r="B14" s="33" t="s">
        <v>68</v>
      </c>
      <c r="C14" s="13"/>
      <c r="D14" s="58">
        <v>0</v>
      </c>
      <c r="E14" s="59">
        <v>0</v>
      </c>
      <c r="F14" s="59"/>
      <c r="G14" s="13"/>
      <c r="H14" s="58">
        <v>0</v>
      </c>
      <c r="I14" s="59"/>
      <c r="J14" s="59"/>
      <c r="K14" s="13"/>
      <c r="L14" s="58"/>
      <c r="M14" s="60"/>
      <c r="N14" s="61"/>
      <c r="O14" s="3"/>
      <c r="P14" s="51"/>
      <c r="Q14" s="62"/>
      <c r="R14" s="62"/>
      <c r="S14" s="62"/>
      <c r="T14" s="14"/>
      <c r="U14" s="63"/>
      <c r="V14" s="63"/>
      <c r="W14" s="53"/>
      <c r="X14" s="50"/>
      <c r="Y14" s="50"/>
      <c r="Z14" s="50"/>
      <c r="AA14" s="50"/>
      <c r="AB14" s="64"/>
    </row>
    <row r="15" spans="2:28" s="33" customFormat="1" ht="18" x14ac:dyDescent="0.25">
      <c r="B15" s="65" t="s">
        <v>69</v>
      </c>
      <c r="C15" s="13"/>
      <c r="D15" s="58">
        <f t="shared" ref="D15:E18" si="2">+H15+L15</f>
        <v>0</v>
      </c>
      <c r="E15" s="59">
        <f t="shared" si="2"/>
        <v>0</v>
      </c>
      <c r="F15" s="66"/>
      <c r="G15" s="13"/>
      <c r="H15" s="58"/>
      <c r="I15" s="59"/>
      <c r="J15" s="66"/>
      <c r="K15" s="13"/>
      <c r="L15" s="58"/>
      <c r="M15" s="60"/>
      <c r="N15" s="67"/>
      <c r="O15" s="3"/>
      <c r="P15" s="68"/>
      <c r="Q15" s="24"/>
      <c r="R15" s="62"/>
      <c r="S15" s="62"/>
      <c r="T15" s="14"/>
      <c r="U15" s="69"/>
      <c r="V15" s="69"/>
      <c r="W15" s="53"/>
      <c r="X15" s="50"/>
      <c r="Y15" s="50"/>
      <c r="Z15" s="50"/>
      <c r="AA15" s="50"/>
      <c r="AB15" s="64"/>
    </row>
    <row r="16" spans="2:28" s="33" customFormat="1" ht="28.5" customHeight="1" x14ac:dyDescent="0.25">
      <c r="B16" s="65" t="s">
        <v>71</v>
      </c>
      <c r="C16" s="13"/>
      <c r="D16" s="58">
        <f t="shared" si="2"/>
        <v>0</v>
      </c>
      <c r="E16" s="59">
        <f t="shared" si="2"/>
        <v>0</v>
      </c>
      <c r="F16" s="66"/>
      <c r="G16" s="13"/>
      <c r="H16" s="58"/>
      <c r="I16" s="59"/>
      <c r="J16" s="66"/>
      <c r="K16" s="13"/>
      <c r="L16" s="58"/>
      <c r="M16" s="60"/>
      <c r="N16" s="67"/>
      <c r="O16" s="3"/>
      <c r="P16" s="70"/>
      <c r="Q16" s="24"/>
      <c r="R16" s="62"/>
      <c r="S16" s="62"/>
      <c r="T16" s="14"/>
      <c r="U16" s="69"/>
      <c r="V16" s="69"/>
      <c r="W16" s="53"/>
      <c r="X16" s="50"/>
      <c r="Y16" s="50"/>
      <c r="Z16" s="50"/>
      <c r="AA16" s="50"/>
      <c r="AB16" s="64"/>
    </row>
    <row r="17" spans="2:28" s="33" customFormat="1" ht="28.5" customHeight="1" x14ac:dyDescent="0.25">
      <c r="B17" s="65" t="s">
        <v>70</v>
      </c>
      <c r="C17" s="13"/>
      <c r="D17" s="58">
        <f t="shared" si="2"/>
        <v>0</v>
      </c>
      <c r="E17" s="59">
        <f t="shared" si="2"/>
        <v>0</v>
      </c>
      <c r="F17" s="66"/>
      <c r="G17" s="13"/>
      <c r="H17" s="58"/>
      <c r="I17" s="59"/>
      <c r="J17" s="66"/>
      <c r="K17" s="13"/>
      <c r="L17" s="58"/>
      <c r="M17" s="60"/>
      <c r="N17" s="67"/>
      <c r="O17" s="3"/>
      <c r="P17" s="68"/>
      <c r="Q17" s="24"/>
      <c r="R17" s="62"/>
      <c r="S17" s="62"/>
      <c r="T17" s="14"/>
      <c r="U17" s="69"/>
      <c r="V17" s="69"/>
      <c r="W17" s="53"/>
      <c r="X17" s="50"/>
      <c r="Y17" s="50"/>
      <c r="Z17" s="50"/>
      <c r="AA17" s="50"/>
      <c r="AB17" s="64"/>
    </row>
    <row r="18" spans="2:28" s="33" customFormat="1" ht="28.5" customHeight="1" x14ac:dyDescent="0.25">
      <c r="B18" s="65" t="s">
        <v>72</v>
      </c>
      <c r="C18" s="13"/>
      <c r="D18" s="71">
        <f t="shared" si="2"/>
        <v>0</v>
      </c>
      <c r="E18" s="72">
        <f t="shared" si="2"/>
        <v>0</v>
      </c>
      <c r="F18" s="66"/>
      <c r="G18" s="13"/>
      <c r="H18" s="73"/>
      <c r="I18" s="72"/>
      <c r="J18" s="66"/>
      <c r="K18" s="13"/>
      <c r="L18" s="71"/>
      <c r="M18" s="74"/>
      <c r="N18" s="67"/>
      <c r="O18" s="3"/>
      <c r="P18" s="62"/>
      <c r="Q18" s="24"/>
      <c r="R18" s="62"/>
      <c r="S18" s="62"/>
      <c r="T18" s="14"/>
      <c r="U18" s="69"/>
      <c r="V18" s="69"/>
      <c r="W18" s="53"/>
      <c r="X18" s="50"/>
      <c r="Y18" s="50"/>
      <c r="Z18" s="50"/>
      <c r="AA18" s="50"/>
      <c r="AB18" s="64"/>
    </row>
    <row r="19" spans="2:28" s="33" customFormat="1" ht="28.5" hidden="1" customHeight="1" x14ac:dyDescent="0.25">
      <c r="B19" s="75" t="s">
        <v>73</v>
      </c>
      <c r="C19" s="13"/>
      <c r="D19" s="44">
        <v>443</v>
      </c>
      <c r="E19" s="76">
        <v>6749500</v>
      </c>
      <c r="F19" s="66"/>
      <c r="G19" s="13"/>
      <c r="H19" s="44"/>
      <c r="I19" s="45"/>
      <c r="J19" s="66"/>
      <c r="K19" s="13"/>
      <c r="L19" s="44"/>
      <c r="M19" s="45"/>
      <c r="N19" s="67"/>
      <c r="O19" s="3"/>
      <c r="P19" s="62"/>
      <c r="Q19" s="24"/>
      <c r="R19" s="62"/>
      <c r="S19" s="62"/>
      <c r="T19" s="14"/>
      <c r="U19" s="15"/>
      <c r="V19" s="15"/>
      <c r="W19" s="50"/>
      <c r="X19" s="50"/>
      <c r="Y19" s="50"/>
      <c r="Z19" s="50"/>
      <c r="AA19" s="50"/>
      <c r="AB19" s="64"/>
    </row>
    <row r="20" spans="2:28" s="33" customFormat="1" ht="28.5" hidden="1" customHeight="1" x14ac:dyDescent="0.25">
      <c r="B20" s="34"/>
      <c r="C20" s="13"/>
      <c r="D20" s="34"/>
      <c r="E20" s="34"/>
      <c r="F20" s="34"/>
      <c r="G20" s="13"/>
      <c r="H20" s="34"/>
      <c r="I20" s="34"/>
      <c r="J20" s="34"/>
      <c r="K20" s="13"/>
      <c r="L20" s="34"/>
      <c r="M20" s="34"/>
      <c r="N20" s="34"/>
      <c r="O20" s="3"/>
      <c r="P20" s="34"/>
      <c r="Q20" s="37"/>
      <c r="R20" s="37"/>
      <c r="S20" s="62"/>
      <c r="T20" s="14"/>
      <c r="U20" s="37"/>
      <c r="V20" s="37"/>
      <c r="W20" s="37"/>
      <c r="X20" s="37"/>
      <c r="Y20" s="37"/>
      <c r="Z20" s="37"/>
      <c r="AA20" s="37"/>
      <c r="AB20" s="37"/>
    </row>
    <row r="21" spans="2:28" s="82" customFormat="1" ht="28.5" customHeight="1" x14ac:dyDescent="0.25">
      <c r="B21" s="77" t="s">
        <v>74</v>
      </c>
      <c r="C21" s="13"/>
      <c r="D21" s="78">
        <f>+D8</f>
        <v>0</v>
      </c>
      <c r="E21" s="78">
        <f>+E8+E15+E16</f>
        <v>0</v>
      </c>
      <c r="F21" s="79">
        <f>+F8</f>
        <v>0</v>
      </c>
      <c r="G21" s="13"/>
      <c r="H21" s="78">
        <f>+H8</f>
        <v>0</v>
      </c>
      <c r="I21" s="78">
        <f>+I8+I15+I16</f>
        <v>0</v>
      </c>
      <c r="J21" s="79">
        <f>+J8</f>
        <v>0</v>
      </c>
      <c r="K21" s="13"/>
      <c r="L21" s="78">
        <f>+L8</f>
        <v>0</v>
      </c>
      <c r="M21" s="78">
        <f>+M8+M15+M16</f>
        <v>0</v>
      </c>
      <c r="N21" s="79">
        <f>+N8</f>
        <v>0</v>
      </c>
      <c r="O21" s="3"/>
      <c r="P21" s="80" t="e">
        <f t="shared" ref="P21:S22" si="3">+P8</f>
        <v>#REF!</v>
      </c>
      <c r="Q21" s="80">
        <f t="shared" si="3"/>
        <v>0</v>
      </c>
      <c r="R21" s="80" t="e">
        <f t="shared" si="3"/>
        <v>#REF!</v>
      </c>
      <c r="S21" s="80" t="e">
        <f t="shared" si="3"/>
        <v>#REF!</v>
      </c>
      <c r="T21" s="14"/>
      <c r="U21" s="80" t="e">
        <f>+V21+W21+X21</f>
        <v>#REF!</v>
      </c>
      <c r="V21" s="80" t="e">
        <f>+#REF!</f>
        <v>#REF!</v>
      </c>
      <c r="W21" s="80"/>
      <c r="X21" s="35">
        <f>SUM(Y21:AB21)</f>
        <v>0</v>
      </c>
      <c r="Y21" s="80"/>
      <c r="Z21" s="80"/>
      <c r="AA21" s="80"/>
      <c r="AB21" s="80"/>
    </row>
    <row r="22" spans="2:28" s="82" customFormat="1" ht="28.5" customHeight="1" x14ac:dyDescent="0.25">
      <c r="B22" s="77" t="s">
        <v>75</v>
      </c>
      <c r="C22" s="13"/>
      <c r="D22" s="78">
        <f>+D9</f>
        <v>0</v>
      </c>
      <c r="E22" s="78">
        <f>+E9+E17+E18</f>
        <v>0</v>
      </c>
      <c r="F22" s="79">
        <f>+F9</f>
        <v>0</v>
      </c>
      <c r="G22" s="13"/>
      <c r="H22" s="78">
        <f>+H9</f>
        <v>0</v>
      </c>
      <c r="I22" s="78">
        <f>+I9+I17+I18</f>
        <v>0</v>
      </c>
      <c r="J22" s="79">
        <f>+J9</f>
        <v>0</v>
      </c>
      <c r="K22" s="13"/>
      <c r="L22" s="78">
        <f>+L9</f>
        <v>0</v>
      </c>
      <c r="M22" s="78">
        <f>+M9+M17+M18</f>
        <v>0</v>
      </c>
      <c r="N22" s="79">
        <f>+N9</f>
        <v>0</v>
      </c>
      <c r="O22" s="3"/>
      <c r="P22" s="80" t="e">
        <f t="shared" si="3"/>
        <v>#REF!</v>
      </c>
      <c r="Q22" s="80">
        <f t="shared" si="3"/>
        <v>0</v>
      </c>
      <c r="R22" s="80" t="e">
        <f t="shared" si="3"/>
        <v>#REF!</v>
      </c>
      <c r="S22" s="80" t="e">
        <f t="shared" si="3"/>
        <v>#REF!</v>
      </c>
      <c r="T22" s="14"/>
      <c r="U22" s="80" t="e">
        <f>+V22+W22+X22</f>
        <v>#REF!</v>
      </c>
      <c r="V22" s="80" t="e">
        <f>+#REF!</f>
        <v>#REF!</v>
      </c>
      <c r="W22" s="80"/>
      <c r="X22" s="35">
        <f>SUM(Y22:AB22)</f>
        <v>0</v>
      </c>
      <c r="Y22" s="80"/>
      <c r="Z22" s="80"/>
      <c r="AA22" s="80"/>
      <c r="AB22" s="80"/>
    </row>
    <row r="23" spans="2:28" s="33" customFormat="1" ht="28.5" hidden="1" customHeight="1" x14ac:dyDescent="0.25">
      <c r="B23" s="34" t="s">
        <v>76</v>
      </c>
      <c r="C23" s="13"/>
      <c r="D23" s="35"/>
      <c r="E23" s="35"/>
      <c r="F23" s="36"/>
      <c r="G23" s="13"/>
      <c r="H23" s="35"/>
      <c r="I23" s="35"/>
      <c r="J23" s="36"/>
      <c r="K23" s="13"/>
      <c r="L23" s="35"/>
      <c r="M23" s="35"/>
      <c r="N23" s="36"/>
      <c r="O23" s="3"/>
      <c r="P23" s="37"/>
      <c r="Q23" s="37"/>
      <c r="R23" s="37"/>
      <c r="S23" s="37"/>
      <c r="T23" s="14"/>
      <c r="U23" s="37"/>
      <c r="V23" s="37"/>
      <c r="W23" s="37"/>
      <c r="X23" s="37"/>
      <c r="Y23" s="37"/>
      <c r="Z23" s="37"/>
      <c r="AA23" s="37"/>
      <c r="AB23" s="37"/>
    </row>
    <row r="24" spans="2:28" s="33" customFormat="1" ht="28.5" hidden="1" customHeight="1" x14ac:dyDescent="0.25">
      <c r="B24" s="34" t="s">
        <v>77</v>
      </c>
      <c r="C24" s="13"/>
      <c r="D24" s="40"/>
      <c r="E24" s="40"/>
      <c r="F24" s="41"/>
      <c r="G24" s="13"/>
      <c r="H24" s="40"/>
      <c r="I24" s="40"/>
      <c r="J24" s="41"/>
      <c r="K24" s="13"/>
      <c r="L24" s="40"/>
      <c r="M24" s="40"/>
      <c r="N24" s="41"/>
      <c r="O24" s="3"/>
      <c r="P24" s="42"/>
      <c r="Q24" s="42"/>
      <c r="R24" s="42"/>
      <c r="S24" s="42"/>
      <c r="T24" s="14"/>
      <c r="U24" s="42"/>
      <c r="V24" s="42"/>
      <c r="W24" s="42"/>
      <c r="X24" s="42"/>
      <c r="Y24" s="42"/>
      <c r="Z24" s="42"/>
      <c r="AA24" s="42"/>
      <c r="AB24" s="42"/>
    </row>
    <row r="25" spans="2:28" s="33" customFormat="1" ht="28.5" customHeight="1" thickBot="1" x14ac:dyDescent="0.3">
      <c r="B25" s="83" t="s">
        <v>78</v>
      </c>
      <c r="C25" s="13"/>
      <c r="D25" s="84">
        <f>SUM(D21:D24)</f>
        <v>0</v>
      </c>
      <c r="E25" s="85">
        <f>SUM(E21:E24)</f>
        <v>0</v>
      </c>
      <c r="F25" s="86">
        <f>SUM(F21:F22)</f>
        <v>0</v>
      </c>
      <c r="G25" s="13"/>
      <c r="H25" s="84">
        <f>SUM(H21:H24)</f>
        <v>0</v>
      </c>
      <c r="I25" s="85">
        <f>SUM(I21:I24)</f>
        <v>0</v>
      </c>
      <c r="J25" s="86">
        <f>SUM(J21:J22)</f>
        <v>0</v>
      </c>
      <c r="K25" s="13"/>
      <c r="L25" s="84">
        <f>SUM(L21:L24)</f>
        <v>0</v>
      </c>
      <c r="M25" s="85">
        <f>SUM(M21:M24)</f>
        <v>0</v>
      </c>
      <c r="N25" s="86">
        <f>SUM(N21:N22)</f>
        <v>0</v>
      </c>
      <c r="O25" s="3"/>
      <c r="P25" s="85" t="e">
        <f>SUM(P21:P22)</f>
        <v>#REF!</v>
      </c>
      <c r="Q25" s="85">
        <f t="shared" ref="Q25:AB25" si="4">SUM(Q21:Q22)</f>
        <v>0</v>
      </c>
      <c r="R25" s="85" t="e">
        <f t="shared" si="4"/>
        <v>#REF!</v>
      </c>
      <c r="S25" s="85" t="e">
        <f t="shared" si="4"/>
        <v>#REF!</v>
      </c>
      <c r="T25" s="14"/>
      <c r="U25" s="85" t="e">
        <f t="shared" si="4"/>
        <v>#REF!</v>
      </c>
      <c r="V25" s="85" t="e">
        <f t="shared" si="4"/>
        <v>#REF!</v>
      </c>
      <c r="W25" s="85">
        <f t="shared" si="4"/>
        <v>0</v>
      </c>
      <c r="X25" s="85">
        <f t="shared" si="4"/>
        <v>0</v>
      </c>
      <c r="Y25" s="85">
        <f t="shared" si="4"/>
        <v>0</v>
      </c>
      <c r="Z25" s="85">
        <f t="shared" si="4"/>
        <v>0</v>
      </c>
      <c r="AA25" s="85">
        <f t="shared" si="4"/>
        <v>0</v>
      </c>
      <c r="AB25" s="85">
        <f t="shared" si="4"/>
        <v>0</v>
      </c>
    </row>
    <row r="26" spans="2:28" s="3" customFormat="1" ht="3.75" customHeight="1" x14ac:dyDescent="0.25">
      <c r="B26" s="20"/>
      <c r="C26" s="13"/>
      <c r="D26" s="20"/>
      <c r="E26" s="20"/>
      <c r="F26" s="20"/>
      <c r="G26" s="13"/>
      <c r="H26" s="20"/>
      <c r="I26" s="20"/>
      <c r="J26" s="87"/>
      <c r="K26" s="13"/>
      <c r="L26" s="88"/>
      <c r="M26" s="20"/>
      <c r="N26" s="20"/>
      <c r="P26" s="21"/>
      <c r="Q26" s="21"/>
      <c r="R26" s="21"/>
      <c r="S26" s="33"/>
      <c r="T26" s="14"/>
      <c r="U26" s="50"/>
      <c r="V26" s="50"/>
      <c r="W26" s="50"/>
      <c r="X26" s="64"/>
      <c r="Y26" s="64"/>
      <c r="Z26" s="64"/>
      <c r="AA26" s="64"/>
      <c r="AB26" s="64"/>
    </row>
    <row r="27" spans="2:28" s="3" customFormat="1" ht="19.5" customHeight="1" x14ac:dyDescent="0.25">
      <c r="B27" s="89" t="s">
        <v>53</v>
      </c>
      <c r="C27" s="13"/>
      <c r="D27" s="90"/>
      <c r="G27" s="13"/>
      <c r="H27" s="90"/>
      <c r="J27" s="91"/>
      <c r="K27" s="13"/>
      <c r="L27" s="90"/>
      <c r="M27" s="92"/>
      <c r="P27" s="93"/>
      <c r="Q27" s="94"/>
      <c r="R27" s="94"/>
      <c r="S27" s="33"/>
      <c r="T27" s="14"/>
      <c r="U27" s="93"/>
      <c r="V27" s="93"/>
      <c r="W27" s="93"/>
      <c r="X27" s="18"/>
      <c r="Y27" s="18"/>
      <c r="Z27" s="18"/>
      <c r="AA27" s="18"/>
      <c r="AB27" s="18"/>
    </row>
    <row r="28" spans="2:28" s="33" customFormat="1" ht="28.5" customHeight="1" x14ac:dyDescent="0.25">
      <c r="B28" s="34" t="s">
        <v>79</v>
      </c>
      <c r="C28" s="13"/>
      <c r="D28" s="35">
        <f t="shared" ref="D28:E31" si="5">+H28+L28</f>
        <v>0</v>
      </c>
      <c r="E28" s="35">
        <f t="shared" si="5"/>
        <v>0</v>
      </c>
      <c r="F28" s="36"/>
      <c r="G28" s="13"/>
      <c r="H28" s="35"/>
      <c r="I28" s="35"/>
      <c r="J28" s="36"/>
      <c r="K28" s="13"/>
      <c r="L28" s="35"/>
      <c r="M28" s="35"/>
      <c r="N28" s="36"/>
      <c r="O28" s="3"/>
      <c r="P28" s="35"/>
      <c r="Q28" s="35"/>
      <c r="R28" s="35"/>
      <c r="S28" s="37">
        <f>+R28+Q28+P28</f>
        <v>0</v>
      </c>
      <c r="T28" s="14"/>
      <c r="U28" s="35">
        <f>+V28+W28+X28</f>
        <v>0</v>
      </c>
      <c r="V28" s="35"/>
      <c r="W28" s="35"/>
      <c r="X28" s="35">
        <f>SUM(Y28:AB28)</f>
        <v>0</v>
      </c>
      <c r="Y28" s="35"/>
      <c r="Z28" s="35"/>
      <c r="AA28" s="35"/>
      <c r="AB28" s="35"/>
    </row>
    <row r="29" spans="2:28" s="33" customFormat="1" ht="28.5" customHeight="1" x14ac:dyDescent="0.25">
      <c r="B29" s="34" t="s">
        <v>80</v>
      </c>
      <c r="C29" s="13"/>
      <c r="D29" s="35">
        <f t="shared" si="5"/>
        <v>0</v>
      </c>
      <c r="E29" s="35">
        <f t="shared" si="5"/>
        <v>0</v>
      </c>
      <c r="F29" s="36"/>
      <c r="G29" s="13"/>
      <c r="H29" s="35"/>
      <c r="I29" s="35"/>
      <c r="J29" s="36"/>
      <c r="K29" s="13"/>
      <c r="L29" s="35"/>
      <c r="M29" s="35"/>
      <c r="N29" s="36"/>
      <c r="O29" s="3"/>
      <c r="P29" s="35" t="e">
        <f>++#REF!/1000</f>
        <v>#REF!</v>
      </c>
      <c r="Q29" s="35"/>
      <c r="R29" s="35"/>
      <c r="S29" s="37" t="e">
        <f>+R29+Q29+P29</f>
        <v>#REF!</v>
      </c>
      <c r="T29" s="14"/>
      <c r="U29" s="35">
        <f>+V29+W29+X29</f>
        <v>0</v>
      </c>
      <c r="V29" s="35"/>
      <c r="W29" s="35"/>
      <c r="X29" s="35">
        <f>SUM(Y29:AB29)</f>
        <v>0</v>
      </c>
      <c r="Y29" s="35"/>
      <c r="Z29" s="35"/>
      <c r="AA29" s="35"/>
      <c r="AB29" s="35"/>
    </row>
    <row r="30" spans="2:28" s="33" customFormat="1" ht="28.5" customHeight="1" x14ac:dyDescent="0.25">
      <c r="B30" s="34" t="s">
        <v>81</v>
      </c>
      <c r="C30" s="13"/>
      <c r="D30" s="35">
        <f t="shared" si="5"/>
        <v>0</v>
      </c>
      <c r="E30" s="35">
        <f t="shared" si="5"/>
        <v>0</v>
      </c>
      <c r="F30" s="36"/>
      <c r="G30" s="13"/>
      <c r="H30" s="35"/>
      <c r="I30" s="35"/>
      <c r="J30" s="36"/>
      <c r="K30" s="13"/>
      <c r="L30" s="35"/>
      <c r="M30" s="35"/>
      <c r="N30" s="36"/>
      <c r="O30" s="3"/>
      <c r="P30" s="35"/>
      <c r="Q30" s="35"/>
      <c r="R30" s="35"/>
      <c r="S30" s="37">
        <f>+R30+Q30+P30</f>
        <v>0</v>
      </c>
      <c r="T30" s="14"/>
      <c r="U30" s="35">
        <f>+V30+W30+X30</f>
        <v>0</v>
      </c>
      <c r="V30" s="35"/>
      <c r="W30" s="35"/>
      <c r="X30" s="35">
        <f>SUM(Y30:AB30)</f>
        <v>0</v>
      </c>
      <c r="Y30" s="35"/>
      <c r="Z30" s="35"/>
      <c r="AA30" s="35"/>
      <c r="AB30" s="35"/>
    </row>
    <row r="31" spans="2:28" s="33" customFormat="1" ht="28.5" customHeight="1" x14ac:dyDescent="0.25">
      <c r="B31" s="34" t="s">
        <v>82</v>
      </c>
      <c r="C31" s="13"/>
      <c r="D31" s="35">
        <f t="shared" si="5"/>
        <v>0</v>
      </c>
      <c r="E31" s="35">
        <f t="shared" si="5"/>
        <v>0</v>
      </c>
      <c r="F31" s="36"/>
      <c r="G31" s="13"/>
      <c r="H31" s="35"/>
      <c r="I31" s="35"/>
      <c r="J31" s="36"/>
      <c r="K31" s="13"/>
      <c r="L31" s="35"/>
      <c r="M31" s="35"/>
      <c r="N31" s="36"/>
      <c r="O31" s="3"/>
      <c r="P31" s="35" t="e">
        <f>+#REF!/1000</f>
        <v>#REF!</v>
      </c>
      <c r="Q31" s="35"/>
      <c r="R31" s="35"/>
      <c r="S31" s="37" t="e">
        <f>+R31+Q31+P31</f>
        <v>#REF!</v>
      </c>
      <c r="T31" s="14"/>
      <c r="U31" s="35">
        <f>+V31+W31+X31</f>
        <v>0</v>
      </c>
      <c r="V31" s="35"/>
      <c r="W31" s="35"/>
      <c r="X31" s="35">
        <f>SUM(Y31:AB31)</f>
        <v>0</v>
      </c>
      <c r="Y31" s="35"/>
      <c r="Z31" s="35"/>
      <c r="AA31" s="35"/>
      <c r="AB31" s="35"/>
    </row>
    <row r="32" spans="2:28" s="33" customFormat="1" ht="14.25" hidden="1" customHeight="1" x14ac:dyDescent="0.25">
      <c r="B32" s="39" t="s">
        <v>83</v>
      </c>
      <c r="C32" s="13"/>
      <c r="D32" s="35"/>
      <c r="E32" s="35">
        <v>0</v>
      </c>
      <c r="F32" s="36"/>
      <c r="G32" s="13"/>
      <c r="H32" s="35"/>
      <c r="I32" s="35"/>
      <c r="J32" s="36"/>
      <c r="K32" s="13"/>
      <c r="L32" s="35"/>
      <c r="M32" s="35"/>
      <c r="N32" s="36"/>
      <c r="O32" s="3"/>
      <c r="P32" s="35"/>
      <c r="Q32" s="35"/>
      <c r="R32" s="35"/>
      <c r="S32" s="35"/>
      <c r="T32" s="14"/>
      <c r="U32" s="35"/>
      <c r="V32" s="35"/>
      <c r="W32" s="35"/>
      <c r="X32" s="35"/>
      <c r="Y32" s="35"/>
      <c r="Z32" s="35"/>
      <c r="AA32" s="35"/>
      <c r="AB32" s="35"/>
    </row>
    <row r="33" spans="2:29" s="33" customFormat="1" ht="14.25" hidden="1" customHeight="1" x14ac:dyDescent="0.25">
      <c r="B33" s="39" t="s">
        <v>84</v>
      </c>
      <c r="C33" s="13"/>
      <c r="D33" s="35"/>
      <c r="E33" s="35">
        <v>0</v>
      </c>
      <c r="F33" s="36"/>
      <c r="G33" s="13"/>
      <c r="H33" s="35"/>
      <c r="I33" s="35"/>
      <c r="J33" s="36"/>
      <c r="K33" s="13"/>
      <c r="L33" s="35"/>
      <c r="M33" s="35"/>
      <c r="N33" s="36"/>
      <c r="O33" s="3"/>
      <c r="P33" s="35"/>
      <c r="Q33" s="35"/>
      <c r="R33" s="35"/>
      <c r="S33" s="35"/>
      <c r="T33" s="14"/>
      <c r="U33" s="35"/>
      <c r="V33" s="35"/>
      <c r="W33" s="35"/>
      <c r="X33" s="35"/>
      <c r="Y33" s="35"/>
      <c r="Z33" s="35"/>
      <c r="AA33" s="35"/>
      <c r="AB33" s="35"/>
      <c r="AC33" s="38"/>
    </row>
    <row r="34" spans="2:29" s="33" customFormat="1" ht="14.25" hidden="1" customHeight="1" x14ac:dyDescent="0.25">
      <c r="B34" s="39" t="s">
        <v>85</v>
      </c>
      <c r="C34" s="13"/>
      <c r="D34" s="35"/>
      <c r="E34" s="35">
        <v>0</v>
      </c>
      <c r="F34" s="36"/>
      <c r="G34" s="13"/>
      <c r="H34" s="35"/>
      <c r="I34" s="35"/>
      <c r="J34" s="36"/>
      <c r="K34" s="13"/>
      <c r="L34" s="35"/>
      <c r="M34" s="35"/>
      <c r="N34" s="36"/>
      <c r="O34" s="3"/>
      <c r="P34" s="35"/>
      <c r="Q34" s="35"/>
      <c r="R34" s="35"/>
      <c r="S34" s="35"/>
      <c r="T34" s="14"/>
      <c r="U34" s="35"/>
      <c r="V34" s="35"/>
      <c r="W34" s="35"/>
      <c r="X34" s="35"/>
      <c r="Y34" s="35"/>
      <c r="Z34" s="35"/>
      <c r="AA34" s="35"/>
      <c r="AB34" s="35"/>
      <c r="AC34" s="38"/>
    </row>
    <row r="35" spans="2:29" s="33" customFormat="1" ht="14.25" hidden="1" customHeight="1" x14ac:dyDescent="0.25">
      <c r="B35" s="39" t="s">
        <v>86</v>
      </c>
      <c r="C35" s="13"/>
      <c r="D35" s="35"/>
      <c r="E35" s="35">
        <v>0</v>
      </c>
      <c r="F35" s="36"/>
      <c r="G35" s="13"/>
      <c r="H35" s="35"/>
      <c r="I35" s="35"/>
      <c r="J35" s="36"/>
      <c r="K35" s="13"/>
      <c r="L35" s="35"/>
      <c r="M35" s="35"/>
      <c r="N35" s="36"/>
      <c r="O35" s="3"/>
      <c r="P35" s="35"/>
      <c r="Q35" s="35"/>
      <c r="R35" s="35"/>
      <c r="S35" s="35"/>
      <c r="T35" s="14"/>
      <c r="U35" s="35"/>
      <c r="V35" s="35"/>
      <c r="W35" s="35"/>
      <c r="X35" s="35"/>
      <c r="Y35" s="35"/>
      <c r="Z35" s="35"/>
      <c r="AA35" s="35"/>
      <c r="AB35" s="35"/>
      <c r="AC35" s="35">
        <v>0</v>
      </c>
    </row>
    <row r="36" spans="2:29" s="33" customFormat="1" ht="14.25" hidden="1" customHeight="1" x14ac:dyDescent="0.25">
      <c r="B36" s="39" t="s">
        <v>87</v>
      </c>
      <c r="C36" s="13"/>
      <c r="D36" s="35"/>
      <c r="E36" s="35" t="s">
        <v>21</v>
      </c>
      <c r="F36" s="36"/>
      <c r="G36" s="13"/>
      <c r="H36" s="35"/>
      <c r="I36" s="35"/>
      <c r="J36" s="36"/>
      <c r="K36" s="13"/>
      <c r="L36" s="35"/>
      <c r="M36" s="35"/>
      <c r="N36" s="36"/>
      <c r="O36" s="3"/>
      <c r="P36" s="35"/>
      <c r="Q36" s="35"/>
      <c r="R36" s="35"/>
      <c r="S36" s="35"/>
      <c r="T36" s="14"/>
      <c r="U36" s="35"/>
      <c r="V36" s="35"/>
      <c r="W36" s="35"/>
      <c r="X36" s="35"/>
      <c r="Y36" s="35"/>
      <c r="Z36" s="35"/>
      <c r="AA36" s="35"/>
      <c r="AB36" s="35"/>
      <c r="AC36" s="38"/>
    </row>
    <row r="37" spans="2:29" s="33" customFormat="1" ht="14.25" hidden="1" customHeight="1" x14ac:dyDescent="0.25">
      <c r="B37" s="39" t="s">
        <v>88</v>
      </c>
      <c r="C37" s="13"/>
      <c r="D37" s="35"/>
      <c r="E37" s="35">
        <v>0</v>
      </c>
      <c r="F37" s="36"/>
      <c r="G37" s="13"/>
      <c r="H37" s="35"/>
      <c r="I37" s="35"/>
      <c r="J37" s="36"/>
      <c r="K37" s="13"/>
      <c r="L37" s="35"/>
      <c r="M37" s="35"/>
      <c r="N37" s="36"/>
      <c r="O37" s="3"/>
      <c r="P37" s="35"/>
      <c r="Q37" s="35"/>
      <c r="R37" s="35"/>
      <c r="S37" s="35"/>
      <c r="T37" s="14"/>
      <c r="U37" s="35"/>
      <c r="V37" s="35"/>
      <c r="W37" s="35"/>
      <c r="X37" s="35"/>
      <c r="Y37" s="35"/>
      <c r="Z37" s="35"/>
      <c r="AA37" s="35"/>
      <c r="AB37" s="35"/>
      <c r="AC37" s="38"/>
    </row>
    <row r="38" spans="2:29" s="33" customFormat="1" ht="14.25" hidden="1" customHeight="1" x14ac:dyDescent="0.25">
      <c r="B38" s="39" t="s">
        <v>89</v>
      </c>
      <c r="C38" s="13"/>
      <c r="D38" s="40"/>
      <c r="E38" s="40">
        <v>0</v>
      </c>
      <c r="F38" s="41"/>
      <c r="G38" s="13"/>
      <c r="H38" s="40"/>
      <c r="I38" s="40"/>
      <c r="J38" s="41"/>
      <c r="K38" s="13"/>
      <c r="L38" s="40"/>
      <c r="M38" s="40"/>
      <c r="N38" s="41"/>
      <c r="O38" s="3"/>
      <c r="P38" s="40"/>
      <c r="Q38" s="40"/>
      <c r="R38" s="40"/>
      <c r="S38" s="40"/>
      <c r="T38" s="14"/>
      <c r="U38" s="40"/>
      <c r="V38" s="40"/>
      <c r="W38" s="40"/>
      <c r="X38" s="40"/>
      <c r="Y38" s="40"/>
      <c r="Z38" s="40"/>
      <c r="AA38" s="40"/>
      <c r="AB38" s="40"/>
      <c r="AC38" s="38"/>
    </row>
    <row r="39" spans="2:29" s="33" customFormat="1" ht="28.5" customHeight="1" x14ac:dyDescent="0.25">
      <c r="B39" s="95" t="s">
        <v>90</v>
      </c>
      <c r="C39" s="13"/>
      <c r="D39" s="96"/>
      <c r="E39" s="157">
        <f>SUM(E28:E31)</f>
        <v>0</v>
      </c>
      <c r="F39" s="46"/>
      <c r="G39" s="13"/>
      <c r="H39" s="96"/>
      <c r="I39" s="157">
        <f>SUM(I28:I31)</f>
        <v>0</v>
      </c>
      <c r="J39" s="46"/>
      <c r="K39" s="13"/>
      <c r="L39" s="96"/>
      <c r="M39" s="157">
        <f>SUM(M28:M31)</f>
        <v>0</v>
      </c>
      <c r="N39" s="46"/>
      <c r="O39" s="3"/>
      <c r="P39" s="157" t="e">
        <f>SUM(P28:P31)</f>
        <v>#REF!</v>
      </c>
      <c r="Q39" s="157">
        <f t="shared" ref="Q39:AB39" si="6">SUM(Q28:Q31)</f>
        <v>0</v>
      </c>
      <c r="R39" s="157">
        <f t="shared" si="6"/>
        <v>0</v>
      </c>
      <c r="S39" s="157" t="e">
        <f t="shared" si="6"/>
        <v>#REF!</v>
      </c>
      <c r="T39" s="14"/>
      <c r="U39" s="157">
        <f t="shared" si="6"/>
        <v>0</v>
      </c>
      <c r="V39" s="157">
        <f t="shared" si="6"/>
        <v>0</v>
      </c>
      <c r="W39" s="157">
        <f t="shared" si="6"/>
        <v>0</v>
      </c>
      <c r="X39" s="157">
        <f t="shared" si="6"/>
        <v>0</v>
      </c>
      <c r="Y39" s="157">
        <f t="shared" si="6"/>
        <v>0</v>
      </c>
      <c r="Z39" s="157">
        <f t="shared" si="6"/>
        <v>0</v>
      </c>
      <c r="AA39" s="157">
        <f t="shared" si="6"/>
        <v>0</v>
      </c>
      <c r="AB39" s="157">
        <f t="shared" si="6"/>
        <v>0</v>
      </c>
      <c r="AC39" s="38"/>
    </row>
    <row r="40" spans="2:29" s="3" customFormat="1" ht="28.5" customHeight="1" x14ac:dyDescent="0.25">
      <c r="C40" s="13"/>
      <c r="D40" s="102"/>
      <c r="G40" s="13"/>
      <c r="H40" s="90"/>
      <c r="K40" s="13"/>
      <c r="L40" s="16"/>
      <c r="M40" s="6"/>
      <c r="N40" s="6"/>
      <c r="P40" s="6"/>
      <c r="Q40" s="17"/>
      <c r="R40" s="17"/>
      <c r="S40" s="17"/>
      <c r="T40" s="14"/>
      <c r="U40" s="17"/>
      <c r="V40" s="17"/>
      <c r="W40" s="5"/>
      <c r="X40" s="103"/>
      <c r="Y40" s="56"/>
      <c r="Z40" s="56"/>
      <c r="AA40" s="56"/>
      <c r="AB40" s="56"/>
      <c r="AC40" s="13"/>
    </row>
    <row r="41" spans="2:29" s="3" customFormat="1" ht="19.5" customHeight="1" x14ac:dyDescent="0.25">
      <c r="B41" s="89" t="s">
        <v>95</v>
      </c>
      <c r="C41" s="13"/>
      <c r="D41" s="90"/>
      <c r="G41" s="13"/>
      <c r="H41" s="90"/>
      <c r="J41" s="91"/>
      <c r="K41" s="13"/>
      <c r="L41" s="90"/>
      <c r="M41" s="92"/>
      <c r="P41" s="93"/>
      <c r="Q41" s="94"/>
      <c r="R41" s="94"/>
      <c r="S41" s="33"/>
      <c r="T41" s="14"/>
      <c r="U41" s="93"/>
      <c r="V41" s="93"/>
      <c r="W41" s="93"/>
      <c r="X41" s="18"/>
      <c r="Y41" s="18"/>
      <c r="Z41" s="18"/>
      <c r="AA41" s="18"/>
      <c r="AB41" s="18"/>
      <c r="AC41" s="19"/>
    </row>
    <row r="42" spans="2:29" s="33" customFormat="1" ht="28.5" customHeight="1" x14ac:dyDescent="0.25">
      <c r="B42" s="34" t="s">
        <v>96</v>
      </c>
      <c r="C42" s="13"/>
      <c r="D42" s="35"/>
      <c r="E42" s="35">
        <f>+I42+M42</f>
        <v>0</v>
      </c>
      <c r="F42" s="36"/>
      <c r="G42" s="13"/>
      <c r="H42" s="35"/>
      <c r="I42" s="35"/>
      <c r="J42" s="36"/>
      <c r="K42" s="13"/>
      <c r="L42" s="35"/>
      <c r="M42" s="35"/>
      <c r="N42" s="36"/>
      <c r="O42" s="3"/>
      <c r="P42" s="35"/>
      <c r="Q42" s="35"/>
      <c r="R42" s="35"/>
      <c r="S42" s="37">
        <f>+R42+Q42+P42</f>
        <v>0</v>
      </c>
      <c r="T42" s="14"/>
      <c r="U42" s="35" t="e">
        <f>+V42+W42+X42</f>
        <v>#REF!</v>
      </c>
      <c r="V42" s="35" t="e">
        <f>+#REF!</f>
        <v>#REF!</v>
      </c>
      <c r="W42" s="35"/>
      <c r="X42" s="35">
        <f>SUM(Y42:AB42)</f>
        <v>0</v>
      </c>
      <c r="Y42" s="35"/>
      <c r="Z42" s="35"/>
      <c r="AA42" s="35"/>
      <c r="AB42" s="35"/>
      <c r="AC42" s="38"/>
    </row>
    <row r="43" spans="2:29" s="33" customFormat="1" ht="28.5" customHeight="1" x14ac:dyDescent="0.25">
      <c r="B43" s="34" t="s">
        <v>97</v>
      </c>
      <c r="C43" s="13"/>
      <c r="D43" s="35"/>
      <c r="E43" s="35">
        <f>+I43+M43</f>
        <v>0</v>
      </c>
      <c r="F43" s="36"/>
      <c r="G43" s="13"/>
      <c r="H43" s="35"/>
      <c r="I43" s="35"/>
      <c r="J43" s="36"/>
      <c r="K43" s="13"/>
      <c r="L43" s="35"/>
      <c r="M43" s="35"/>
      <c r="N43" s="36"/>
      <c r="O43" s="3"/>
      <c r="P43" s="35"/>
      <c r="Q43" s="35"/>
      <c r="R43" s="35"/>
      <c r="S43" s="37">
        <f>+R43+Q43+P43</f>
        <v>0</v>
      </c>
      <c r="T43" s="14"/>
      <c r="U43" s="35" t="e">
        <f>+V43+W43+X43</f>
        <v>#REF!</v>
      </c>
      <c r="V43" s="35" t="e">
        <f>+#REF!</f>
        <v>#REF!</v>
      </c>
      <c r="W43" s="35"/>
      <c r="X43" s="35">
        <f>SUM(Y43:AB43)</f>
        <v>0</v>
      </c>
      <c r="Y43" s="35"/>
      <c r="Z43" s="35"/>
      <c r="AA43" s="35"/>
      <c r="AB43" s="35"/>
      <c r="AC43" s="38"/>
    </row>
    <row r="44" spans="2:29" s="33" customFormat="1" ht="28.5" customHeight="1" x14ac:dyDescent="0.25">
      <c r="B44" s="34" t="s">
        <v>98</v>
      </c>
      <c r="C44" s="13"/>
      <c r="D44" s="35"/>
      <c r="E44" s="35">
        <f>+I44+M44</f>
        <v>0</v>
      </c>
      <c r="F44" s="36"/>
      <c r="G44" s="13"/>
      <c r="H44" s="35"/>
      <c r="I44" s="35"/>
      <c r="J44" s="36"/>
      <c r="K44" s="13"/>
      <c r="L44" s="35"/>
      <c r="M44" s="35"/>
      <c r="N44" s="36"/>
      <c r="O44" s="3"/>
      <c r="P44" s="35"/>
      <c r="Q44" s="35"/>
      <c r="R44" s="35"/>
      <c r="S44" s="37">
        <f>+R44+Q44+P44</f>
        <v>0</v>
      </c>
      <c r="T44" s="14"/>
      <c r="U44" s="35" t="e">
        <f>+V44+W44+X44</f>
        <v>#REF!</v>
      </c>
      <c r="V44" s="35" t="e">
        <f>+#REF!</f>
        <v>#REF!</v>
      </c>
      <c r="W44" s="35"/>
      <c r="X44" s="35">
        <f>SUM(Y44:AB44)</f>
        <v>0</v>
      </c>
      <c r="Y44" s="35"/>
      <c r="Z44" s="35"/>
      <c r="AA44" s="35"/>
      <c r="AB44" s="35"/>
      <c r="AC44" s="38"/>
    </row>
    <row r="45" spans="2:29" s="33" customFormat="1" ht="28.5" customHeight="1" x14ac:dyDescent="0.25">
      <c r="B45" s="34" t="s">
        <v>99</v>
      </c>
      <c r="C45" s="13"/>
      <c r="D45" s="35"/>
      <c r="E45" s="35">
        <f>+I45+M45</f>
        <v>0</v>
      </c>
      <c r="F45" s="36"/>
      <c r="G45" s="13"/>
      <c r="H45" s="35"/>
      <c r="I45" s="35"/>
      <c r="J45" s="36"/>
      <c r="K45" s="13"/>
      <c r="L45" s="35"/>
      <c r="M45" s="35"/>
      <c r="N45" s="36"/>
      <c r="O45" s="3"/>
      <c r="P45" s="35"/>
      <c r="Q45" s="35"/>
      <c r="R45" s="35"/>
      <c r="S45" s="37">
        <f>+R45+Q45+P45</f>
        <v>0</v>
      </c>
      <c r="T45" s="14"/>
      <c r="U45" s="35" t="e">
        <f>+V45+W45+X45</f>
        <v>#REF!</v>
      </c>
      <c r="V45" s="35" t="e">
        <f>+#REF!</f>
        <v>#REF!</v>
      </c>
      <c r="W45" s="35"/>
      <c r="X45" s="35">
        <f>SUM(Y45:AB45)</f>
        <v>0</v>
      </c>
      <c r="Y45" s="35"/>
      <c r="Z45" s="35"/>
      <c r="AA45" s="35"/>
      <c r="AB45" s="35"/>
      <c r="AC45" s="38"/>
    </row>
    <row r="46" spans="2:29" s="33" customFormat="1" ht="14.25" hidden="1" customHeight="1" x14ac:dyDescent="0.25">
      <c r="B46" s="39" t="s">
        <v>100</v>
      </c>
      <c r="C46" s="13"/>
      <c r="D46" s="35"/>
      <c r="E46" s="35">
        <v>0</v>
      </c>
      <c r="F46" s="36"/>
      <c r="G46" s="13"/>
      <c r="H46" s="35"/>
      <c r="I46" s="35"/>
      <c r="J46" s="36"/>
      <c r="K46" s="13"/>
      <c r="L46" s="35"/>
      <c r="M46" s="35"/>
      <c r="N46" s="36"/>
      <c r="O46" s="3"/>
      <c r="P46" s="35"/>
      <c r="Q46" s="35"/>
      <c r="R46" s="35"/>
      <c r="S46" s="35"/>
      <c r="T46" s="14"/>
      <c r="U46" s="35"/>
      <c r="V46" s="35"/>
      <c r="W46" s="35"/>
      <c r="X46" s="35"/>
      <c r="Y46" s="35"/>
      <c r="Z46" s="35"/>
      <c r="AA46" s="35"/>
      <c r="AB46" s="35"/>
      <c r="AC46" s="38"/>
    </row>
    <row r="47" spans="2:29" s="33" customFormat="1" ht="14.25" hidden="1" customHeight="1" x14ac:dyDescent="0.25">
      <c r="B47" s="39" t="s">
        <v>55</v>
      </c>
      <c r="C47" s="13"/>
      <c r="D47" s="35"/>
      <c r="E47" s="35">
        <v>0</v>
      </c>
      <c r="F47" s="36"/>
      <c r="G47" s="13"/>
      <c r="H47" s="35"/>
      <c r="I47" s="35"/>
      <c r="J47" s="36"/>
      <c r="K47" s="13"/>
      <c r="L47" s="35"/>
      <c r="M47" s="35"/>
      <c r="N47" s="36"/>
      <c r="O47" s="3"/>
      <c r="P47" s="35"/>
      <c r="Q47" s="35"/>
      <c r="R47" s="35"/>
      <c r="S47" s="35"/>
      <c r="T47" s="14"/>
      <c r="U47" s="35"/>
      <c r="V47" s="35"/>
      <c r="W47" s="35"/>
      <c r="X47" s="35"/>
      <c r="Y47" s="35"/>
      <c r="Z47" s="35"/>
      <c r="AA47" s="35"/>
      <c r="AB47" s="35"/>
      <c r="AC47" s="38"/>
    </row>
    <row r="48" spans="2:29" s="33" customFormat="1" ht="14.25" hidden="1" customHeight="1" x14ac:dyDescent="0.25">
      <c r="B48" s="39" t="s">
        <v>56</v>
      </c>
      <c r="C48" s="13"/>
      <c r="D48" s="35"/>
      <c r="E48" s="35">
        <v>0</v>
      </c>
      <c r="F48" s="36"/>
      <c r="G48" s="13"/>
      <c r="H48" s="35"/>
      <c r="I48" s="35"/>
      <c r="J48" s="36"/>
      <c r="K48" s="13"/>
      <c r="L48" s="35"/>
      <c r="M48" s="35"/>
      <c r="N48" s="36"/>
      <c r="O48" s="3"/>
      <c r="P48" s="35"/>
      <c r="Q48" s="35"/>
      <c r="R48" s="35"/>
      <c r="S48" s="35"/>
      <c r="T48" s="14"/>
      <c r="U48" s="35"/>
      <c r="V48" s="35"/>
      <c r="W48" s="35"/>
      <c r="X48" s="35"/>
      <c r="Y48" s="35"/>
      <c r="Z48" s="35"/>
      <c r="AA48" s="35"/>
      <c r="AB48" s="35"/>
      <c r="AC48" s="38"/>
    </row>
    <row r="49" spans="2:29" s="33" customFormat="1" ht="14.25" hidden="1" customHeight="1" x14ac:dyDescent="0.25">
      <c r="B49" s="39" t="s">
        <v>57</v>
      </c>
      <c r="C49" s="13"/>
      <c r="D49" s="35"/>
      <c r="E49" s="35">
        <v>0</v>
      </c>
      <c r="F49" s="36"/>
      <c r="G49" s="13"/>
      <c r="H49" s="35"/>
      <c r="I49" s="35"/>
      <c r="J49" s="36"/>
      <c r="K49" s="13"/>
      <c r="L49" s="35"/>
      <c r="M49" s="35"/>
      <c r="N49" s="36"/>
      <c r="O49" s="3"/>
      <c r="P49" s="35"/>
      <c r="Q49" s="35"/>
      <c r="R49" s="35"/>
      <c r="S49" s="35"/>
      <c r="T49" s="14"/>
      <c r="U49" s="35"/>
      <c r="V49" s="35"/>
      <c r="W49" s="35"/>
      <c r="X49" s="35"/>
      <c r="Y49" s="35"/>
      <c r="Z49" s="35"/>
      <c r="AA49" s="35"/>
      <c r="AB49" s="35"/>
      <c r="AC49" s="35">
        <v>0</v>
      </c>
    </row>
    <row r="50" spans="2:29" s="33" customFormat="1" ht="14.25" hidden="1" customHeight="1" x14ac:dyDescent="0.25">
      <c r="B50" s="39" t="s">
        <v>87</v>
      </c>
      <c r="C50" s="13"/>
      <c r="D50" s="35"/>
      <c r="E50" s="35" t="s">
        <v>21</v>
      </c>
      <c r="F50" s="36"/>
      <c r="G50" s="13"/>
      <c r="H50" s="35"/>
      <c r="I50" s="35"/>
      <c r="J50" s="36"/>
      <c r="K50" s="13"/>
      <c r="L50" s="35"/>
      <c r="M50" s="35"/>
      <c r="N50" s="36"/>
      <c r="O50" s="3"/>
      <c r="P50" s="35"/>
      <c r="Q50" s="35"/>
      <c r="R50" s="35"/>
      <c r="S50" s="35"/>
      <c r="T50" s="14"/>
      <c r="U50" s="35"/>
      <c r="V50" s="35"/>
      <c r="W50" s="35"/>
      <c r="X50" s="35"/>
      <c r="Y50" s="35"/>
      <c r="Z50" s="35"/>
      <c r="AA50" s="35"/>
      <c r="AB50" s="35"/>
      <c r="AC50" s="38"/>
    </row>
    <row r="51" spans="2:29" s="33" customFormat="1" ht="14.25" hidden="1" customHeight="1" x14ac:dyDescent="0.25">
      <c r="B51" s="39" t="s">
        <v>88</v>
      </c>
      <c r="C51" s="13"/>
      <c r="D51" s="35"/>
      <c r="E51" s="35">
        <v>0</v>
      </c>
      <c r="F51" s="36"/>
      <c r="G51" s="13"/>
      <c r="H51" s="35"/>
      <c r="I51" s="35"/>
      <c r="J51" s="36"/>
      <c r="K51" s="13"/>
      <c r="L51" s="35"/>
      <c r="M51" s="35"/>
      <c r="N51" s="36"/>
      <c r="O51" s="3"/>
      <c r="P51" s="35"/>
      <c r="Q51" s="35"/>
      <c r="R51" s="35"/>
      <c r="S51" s="35"/>
      <c r="T51" s="14"/>
      <c r="U51" s="35"/>
      <c r="V51" s="35"/>
      <c r="W51" s="35"/>
      <c r="X51" s="35"/>
      <c r="Y51" s="35"/>
      <c r="Z51" s="35"/>
      <c r="AA51" s="35"/>
      <c r="AB51" s="35"/>
      <c r="AC51" s="38"/>
    </row>
    <row r="52" spans="2:29" s="33" customFormat="1" ht="14.25" hidden="1" customHeight="1" x14ac:dyDescent="0.25">
      <c r="B52" s="39" t="s">
        <v>89</v>
      </c>
      <c r="C52" s="13"/>
      <c r="D52" s="40"/>
      <c r="E52" s="40">
        <v>0</v>
      </c>
      <c r="F52" s="41"/>
      <c r="G52" s="13"/>
      <c r="H52" s="40"/>
      <c r="I52" s="40"/>
      <c r="J52" s="41"/>
      <c r="K52" s="13"/>
      <c r="L52" s="40"/>
      <c r="M52" s="40"/>
      <c r="N52" s="41"/>
      <c r="O52" s="3"/>
      <c r="P52" s="40"/>
      <c r="Q52" s="40"/>
      <c r="R52" s="40"/>
      <c r="S52" s="40"/>
      <c r="T52" s="14"/>
      <c r="U52" s="40"/>
      <c r="V52" s="40"/>
      <c r="W52" s="40"/>
      <c r="X52" s="40"/>
      <c r="Y52" s="40"/>
      <c r="Z52" s="40"/>
      <c r="AA52" s="40"/>
      <c r="AB52" s="40"/>
      <c r="AC52" s="38"/>
    </row>
    <row r="53" spans="2:29" s="33" customFormat="1" ht="28.5" customHeight="1" x14ac:dyDescent="0.25">
      <c r="B53" s="95" t="s">
        <v>101</v>
      </c>
      <c r="C53" s="13"/>
      <c r="D53" s="96"/>
      <c r="E53" s="157">
        <f>SUM(E42:E45)</f>
        <v>0</v>
      </c>
      <c r="F53" s="46"/>
      <c r="G53" s="13"/>
      <c r="H53" s="96"/>
      <c r="I53" s="157">
        <f>SUM(I42:I45)</f>
        <v>0</v>
      </c>
      <c r="J53" s="46"/>
      <c r="K53" s="13"/>
      <c r="L53" s="96"/>
      <c r="M53" s="157">
        <f>SUM(M42:M45)</f>
        <v>0</v>
      </c>
      <c r="N53" s="46"/>
      <c r="O53" s="3"/>
      <c r="P53" s="157">
        <f>SUM(P42:P45)</f>
        <v>0</v>
      </c>
      <c r="Q53" s="157">
        <f>SUM(Q42:Q45)</f>
        <v>0</v>
      </c>
      <c r="R53" s="157">
        <f>SUM(R42:R45)</f>
        <v>0</v>
      </c>
      <c r="S53" s="157">
        <f>SUM(S42:S45)</f>
        <v>0</v>
      </c>
      <c r="T53" s="14"/>
      <c r="U53" s="157" t="e">
        <f t="shared" ref="U53:AB53" si="7">SUM(U42:U45)</f>
        <v>#REF!</v>
      </c>
      <c r="V53" s="157" t="e">
        <f t="shared" si="7"/>
        <v>#REF!</v>
      </c>
      <c r="W53" s="157">
        <f t="shared" si="7"/>
        <v>0</v>
      </c>
      <c r="X53" s="157">
        <f t="shared" si="7"/>
        <v>0</v>
      </c>
      <c r="Y53" s="157">
        <f t="shared" si="7"/>
        <v>0</v>
      </c>
      <c r="Z53" s="157">
        <f t="shared" si="7"/>
        <v>0</v>
      </c>
      <c r="AA53" s="157">
        <f t="shared" si="7"/>
        <v>0</v>
      </c>
      <c r="AB53" s="157">
        <f t="shared" si="7"/>
        <v>0</v>
      </c>
      <c r="AC53" s="38"/>
    </row>
    <row r="54" spans="2:29" s="3" customFormat="1" ht="28.5" customHeight="1" x14ac:dyDescent="0.25">
      <c r="C54" s="13"/>
      <c r="D54" s="102"/>
      <c r="G54" s="13"/>
      <c r="H54" s="90"/>
      <c r="K54" s="13"/>
      <c r="L54" s="16"/>
      <c r="M54" s="6"/>
      <c r="N54" s="6"/>
      <c r="P54" s="6"/>
      <c r="Q54" s="17"/>
      <c r="R54" s="17"/>
      <c r="S54" s="17"/>
      <c r="T54" s="14"/>
      <c r="U54" s="17"/>
      <c r="V54" s="17"/>
      <c r="W54" s="5"/>
      <c r="X54" s="103"/>
      <c r="Y54" s="56"/>
      <c r="Z54" s="56"/>
      <c r="AA54" s="56"/>
      <c r="AB54" s="56"/>
      <c r="AC54" s="13"/>
    </row>
    <row r="55" spans="2:29" s="101" customFormat="1" ht="28.5" customHeight="1" thickBot="1" x14ac:dyDescent="0.3">
      <c r="B55" s="97" t="s">
        <v>22</v>
      </c>
      <c r="C55" s="13"/>
      <c r="D55" s="98">
        <f>+D25</f>
        <v>0</v>
      </c>
      <c r="E55" s="158">
        <f>+E53+E25+E39</f>
        <v>0</v>
      </c>
      <c r="F55" s="99">
        <f>+F25</f>
        <v>0</v>
      </c>
      <c r="G55" s="13"/>
      <c r="H55" s="98">
        <f>+H25</f>
        <v>0</v>
      </c>
      <c r="I55" s="158">
        <f>+I53+I25+I39</f>
        <v>0</v>
      </c>
      <c r="J55" s="99">
        <f>+J25</f>
        <v>0</v>
      </c>
      <c r="K55" s="13"/>
      <c r="L55" s="98">
        <f>+L25</f>
        <v>0</v>
      </c>
      <c r="M55" s="158">
        <f>+M53+M25+M39</f>
        <v>0</v>
      </c>
      <c r="N55" s="99">
        <f>+N25</f>
        <v>0</v>
      </c>
      <c r="O55" s="3"/>
      <c r="P55" s="158" t="e">
        <f>+P53+P25+P39</f>
        <v>#REF!</v>
      </c>
      <c r="Q55" s="158">
        <f>+Q53+Q25+Q39</f>
        <v>0</v>
      </c>
      <c r="R55" s="158" t="e">
        <f>+R53+R25+R39</f>
        <v>#REF!</v>
      </c>
      <c r="S55" s="158" t="e">
        <f>+S53+S25+S39</f>
        <v>#REF!</v>
      </c>
      <c r="T55" s="14"/>
      <c r="U55" s="158" t="e">
        <f t="shared" ref="U55:AB55" si="8">+U53+U25+U39</f>
        <v>#REF!</v>
      </c>
      <c r="V55" s="158" t="e">
        <f t="shared" si="8"/>
        <v>#REF!</v>
      </c>
      <c r="W55" s="158">
        <f t="shared" si="8"/>
        <v>0</v>
      </c>
      <c r="X55" s="158">
        <f t="shared" si="8"/>
        <v>0</v>
      </c>
      <c r="Y55" s="158">
        <f t="shared" si="8"/>
        <v>0</v>
      </c>
      <c r="Z55" s="158">
        <f t="shared" si="8"/>
        <v>0</v>
      </c>
      <c r="AA55" s="158">
        <f t="shared" si="8"/>
        <v>0</v>
      </c>
      <c r="AB55" s="158">
        <f t="shared" si="8"/>
        <v>0</v>
      </c>
      <c r="AC55" s="100"/>
    </row>
    <row r="56" spans="2:29" s="3" customFormat="1" ht="28.5" customHeight="1" thickTop="1" x14ac:dyDescent="0.25">
      <c r="C56" s="13"/>
      <c r="D56" s="102"/>
      <c r="G56" s="13"/>
      <c r="H56" s="90"/>
      <c r="K56" s="13"/>
      <c r="L56" s="16"/>
      <c r="M56" s="6"/>
      <c r="N56" s="6"/>
      <c r="P56" s="6"/>
      <c r="Q56" s="17"/>
      <c r="R56" s="17"/>
      <c r="S56" s="17"/>
      <c r="T56" s="14"/>
      <c r="U56" s="17"/>
      <c r="V56" s="17"/>
      <c r="W56" s="5"/>
      <c r="X56" s="160"/>
      <c r="Y56" s="161"/>
      <c r="Z56" s="161"/>
      <c r="AA56" s="161"/>
      <c r="AB56" s="161"/>
      <c r="AC56" s="13"/>
    </row>
    <row r="57" spans="2:29" s="3" customFormat="1" ht="28.5" customHeight="1" x14ac:dyDescent="0.25">
      <c r="B57" s="110" t="s">
        <v>23</v>
      </c>
      <c r="C57" s="13"/>
      <c r="D57" s="504" t="s">
        <v>24</v>
      </c>
      <c r="E57" s="504"/>
      <c r="F57" s="104"/>
      <c r="G57" s="13"/>
      <c r="H57" s="504" t="s">
        <v>58</v>
      </c>
      <c r="I57" s="504"/>
      <c r="J57" s="104"/>
      <c r="K57" s="13"/>
      <c r="L57" s="504" t="s">
        <v>91</v>
      </c>
      <c r="M57" s="504"/>
      <c r="N57" s="17"/>
      <c r="P57" s="17"/>
      <c r="Q57" s="17"/>
      <c r="R57" s="17"/>
      <c r="S57" s="17"/>
      <c r="T57" s="14"/>
      <c r="U57" s="5"/>
      <c r="V57" s="5"/>
      <c r="W57" s="5"/>
      <c r="AC57" s="22"/>
    </row>
    <row r="58" spans="2:29" s="3" customFormat="1" ht="28.5" hidden="1" customHeight="1" x14ac:dyDescent="0.25">
      <c r="B58" s="81" t="s">
        <v>19</v>
      </c>
      <c r="C58" s="13"/>
      <c r="D58" s="33"/>
      <c r="E58" s="82"/>
      <c r="F58" s="33"/>
      <c r="G58" s="19"/>
      <c r="H58" s="33"/>
      <c r="I58" s="82"/>
      <c r="J58" s="33"/>
      <c r="K58" s="105"/>
      <c r="L58" s="106"/>
      <c r="M58" s="81"/>
      <c r="N58" s="18"/>
      <c r="P58" s="17"/>
      <c r="Q58" s="17"/>
      <c r="R58" s="17"/>
      <c r="S58" s="17"/>
      <c r="T58" s="14"/>
      <c r="U58" s="5"/>
      <c r="V58" s="5"/>
      <c r="W58" s="5"/>
      <c r="AC58" s="22"/>
    </row>
    <row r="59" spans="2:29" s="3" customFormat="1" ht="28.5" hidden="1" customHeight="1" x14ac:dyDescent="0.25">
      <c r="B59" s="81" t="s">
        <v>20</v>
      </c>
      <c r="C59" s="13"/>
      <c r="D59" s="33"/>
      <c r="E59" s="82"/>
      <c r="F59" s="33"/>
      <c r="G59" s="19"/>
      <c r="H59" s="33"/>
      <c r="I59" s="82"/>
      <c r="J59" s="33"/>
      <c r="K59" s="105"/>
      <c r="L59" s="106"/>
      <c r="M59" s="81"/>
      <c r="N59" s="18"/>
      <c r="P59" s="17"/>
      <c r="Q59" s="17"/>
      <c r="R59" s="17"/>
      <c r="S59" s="17"/>
      <c r="T59" s="14"/>
      <c r="U59" s="5"/>
      <c r="V59" s="5"/>
      <c r="W59" s="5"/>
      <c r="AC59" s="22"/>
    </row>
    <row r="60" spans="2:29" ht="28.5" customHeight="1" x14ac:dyDescent="0.25">
      <c r="B60" s="107"/>
      <c r="C60" s="108"/>
      <c r="D60" s="81"/>
      <c r="E60" s="81" t="e">
        <f>+#REF!/1000</f>
        <v>#REF!</v>
      </c>
      <c r="F60" s="81"/>
      <c r="G60" s="19"/>
      <c r="H60" s="81"/>
      <c r="I60" s="81">
        <v>0</v>
      </c>
      <c r="J60" s="38"/>
      <c r="K60" s="105"/>
      <c r="L60" s="106"/>
      <c r="M60" s="81"/>
      <c r="N60" s="18"/>
      <c r="O60" s="18"/>
      <c r="P60" s="17"/>
      <c r="Q60" s="17"/>
      <c r="R60" s="17"/>
      <c r="S60" s="17"/>
      <c r="T60" s="14"/>
      <c r="U60" s="23"/>
      <c r="V60" s="23"/>
      <c r="W60" s="23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14999847407452621"/>
    <pageSetUpPr fitToPage="1"/>
  </sheetPr>
  <dimension ref="B1:AC17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8.140625" style="25" bestFit="1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505" t="s">
        <v>0</v>
      </c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</row>
    <row r="2" spans="2:28" s="26" customFormat="1" ht="9" customHeight="1" x14ac:dyDescent="0.25">
      <c r="B2" s="9"/>
      <c r="C2" s="10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</row>
    <row r="3" spans="2:28" s="2" customFormat="1" ht="19.5" customHeight="1" x14ac:dyDescent="0.25">
      <c r="B3" s="7"/>
      <c r="C3" s="8"/>
      <c r="D3" s="11"/>
      <c r="E3" s="507" t="e">
        <f>+#REF!</f>
        <v>#REF!</v>
      </c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  <c r="W3" s="507"/>
      <c r="X3" s="507"/>
      <c r="Y3" s="507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508" t="s">
        <v>1</v>
      </c>
      <c r="E5" s="508"/>
      <c r="F5" s="508"/>
      <c r="G5" s="13"/>
      <c r="H5" s="508" t="s">
        <v>2</v>
      </c>
      <c r="I5" s="508"/>
      <c r="J5" s="508"/>
      <c r="K5" s="13"/>
      <c r="L5" s="508" t="s">
        <v>3</v>
      </c>
      <c r="M5" s="508"/>
      <c r="N5" s="508"/>
      <c r="T5" s="13"/>
      <c r="U5" s="4" t="s">
        <v>4</v>
      </c>
      <c r="V5" s="4"/>
    </row>
    <row r="6" spans="2:28" s="3" customFormat="1" ht="57" customHeight="1" x14ac:dyDescent="0.25">
      <c r="B6" s="27" t="s">
        <v>54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61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132</v>
      </c>
      <c r="S6" s="28" t="s">
        <v>11</v>
      </c>
      <c r="T6" s="14"/>
      <c r="U6" s="28" t="s">
        <v>12</v>
      </c>
      <c r="V6" s="30" t="s">
        <v>59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62</v>
      </c>
      <c r="C8" s="13"/>
      <c r="D8" s="35">
        <f t="shared" ref="D8:F9" si="0">+H8+L8</f>
        <v>0</v>
      </c>
      <c r="E8" s="35">
        <f t="shared" si="0"/>
        <v>0</v>
      </c>
      <c r="F8" s="36">
        <f t="shared" si="0"/>
        <v>0</v>
      </c>
      <c r="G8" s="13"/>
      <c r="H8" s="35"/>
      <c r="I8" s="35"/>
      <c r="J8" s="36"/>
      <c r="K8" s="13"/>
      <c r="L8" s="35"/>
      <c r="M8" s="35"/>
      <c r="N8" s="36"/>
      <c r="O8" s="3"/>
      <c r="P8" s="37"/>
      <c r="Q8" s="37"/>
      <c r="R8" s="37"/>
      <c r="S8" s="37">
        <f>SUM(P8:R8)</f>
        <v>0</v>
      </c>
      <c r="T8" s="14"/>
      <c r="U8" s="37">
        <f>SUM(V8:X8)</f>
        <v>0</v>
      </c>
      <c r="V8" s="37"/>
      <c r="W8" s="37"/>
      <c r="X8" s="37">
        <f>SUM(Y7:AB8)</f>
        <v>0</v>
      </c>
      <c r="Y8" s="37"/>
      <c r="Z8" s="37"/>
      <c r="AA8" s="37"/>
      <c r="AB8" s="37"/>
    </row>
    <row r="9" spans="2:28" s="33" customFormat="1" ht="18" x14ac:dyDescent="0.25">
      <c r="B9" s="34" t="s">
        <v>63</v>
      </c>
      <c r="C9" s="13"/>
      <c r="D9" s="35">
        <f t="shared" si="0"/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/>
      <c r="Q9" s="37"/>
      <c r="R9" s="37"/>
      <c r="S9" s="37">
        <f>SUM(P9:R9)</f>
        <v>0</v>
      </c>
      <c r="T9" s="14"/>
      <c r="U9" s="37">
        <f>SUM(V9:X9)</f>
        <v>0</v>
      </c>
      <c r="V9" s="37"/>
      <c r="W9" s="37"/>
      <c r="X9" s="37">
        <f>SUM(Y8:AB9)</f>
        <v>0</v>
      </c>
      <c r="Y9" s="37"/>
      <c r="Z9" s="37"/>
      <c r="AA9" s="37"/>
      <c r="AB9" s="37"/>
    </row>
    <row r="10" spans="2:28" s="33" customFormat="1" ht="18" x14ac:dyDescent="0.25">
      <c r="B10" s="34" t="s">
        <v>64</v>
      </c>
      <c r="C10" s="13"/>
      <c r="D10" s="35">
        <v>0</v>
      </c>
      <c r="E10" s="35">
        <v>0</v>
      </c>
      <c r="F10" s="36"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8" x14ac:dyDescent="0.25">
      <c r="B11" s="34" t="s">
        <v>65</v>
      </c>
      <c r="C11" s="13"/>
      <c r="D11" s="40">
        <v>0</v>
      </c>
      <c r="E11" s="40">
        <v>0</v>
      </c>
      <c r="F11" s="41"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thickBot="1" x14ac:dyDescent="0.3">
      <c r="B12" s="83" t="s">
        <v>78</v>
      </c>
      <c r="C12" s="13"/>
      <c r="D12" s="44">
        <f>SUM(D8:D11)</f>
        <v>0</v>
      </c>
      <c r="E12" s="76">
        <f>SUM(E8:E11)</f>
        <v>0</v>
      </c>
      <c r="F12" s="46">
        <f>SUM(F8:F11)</f>
        <v>0</v>
      </c>
      <c r="G12" s="13"/>
      <c r="H12" s="44">
        <f>SUM(H8:H11)</f>
        <v>0</v>
      </c>
      <c r="I12" s="76">
        <f>SUM(I8:I11)</f>
        <v>0</v>
      </c>
      <c r="J12" s="46">
        <f>SUM(J8:J11)</f>
        <v>0</v>
      </c>
      <c r="K12" s="13"/>
      <c r="L12" s="44">
        <f>SUM(L8:L11)</f>
        <v>0</v>
      </c>
      <c r="M12" s="76">
        <f>SUM(M8:M11)</f>
        <v>0</v>
      </c>
      <c r="N12" s="46">
        <f>SUM(N8:N11)</f>
        <v>0</v>
      </c>
      <c r="O12" s="3"/>
      <c r="P12" s="76">
        <f>SUM(P8:P11)</f>
        <v>0</v>
      </c>
      <c r="Q12" s="76">
        <f>SUM(Q8:Q11)</f>
        <v>0</v>
      </c>
      <c r="R12" s="76">
        <f>SUM(R8:R11)</f>
        <v>0</v>
      </c>
      <c r="S12" s="76">
        <f>SUM(S8:S11)</f>
        <v>0</v>
      </c>
      <c r="T12" s="14"/>
      <c r="U12" s="76">
        <f t="shared" ref="U12:AB12" si="1">SUM(U8:U11)</f>
        <v>0</v>
      </c>
      <c r="V12" s="76">
        <f t="shared" si="1"/>
        <v>0</v>
      </c>
      <c r="W12" s="76">
        <f t="shared" si="1"/>
        <v>0</v>
      </c>
      <c r="X12" s="76">
        <f t="shared" si="1"/>
        <v>0</v>
      </c>
      <c r="Y12" s="76">
        <f t="shared" si="1"/>
        <v>0</v>
      </c>
      <c r="Z12" s="76">
        <f t="shared" si="1"/>
        <v>0</v>
      </c>
      <c r="AA12" s="76">
        <f t="shared" si="1"/>
        <v>0</v>
      </c>
      <c r="AB12" s="76">
        <f t="shared" si="1"/>
        <v>0</v>
      </c>
    </row>
    <row r="13" spans="2:28" s="33" customForma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2:28" s="3" customFormat="1" x14ac:dyDescent="0.25">
      <c r="B14" s="110" t="s">
        <v>23</v>
      </c>
      <c r="C14" s="13"/>
      <c r="D14" s="504" t="s">
        <v>24</v>
      </c>
      <c r="E14" s="504"/>
      <c r="F14" s="104"/>
      <c r="G14" s="13"/>
      <c r="H14" s="504" t="s">
        <v>58</v>
      </c>
      <c r="I14" s="504"/>
      <c r="J14" s="104"/>
      <c r="K14" s="13"/>
      <c r="L14" s="504" t="s">
        <v>91</v>
      </c>
      <c r="M14" s="504"/>
      <c r="N14" s="17"/>
      <c r="P14" s="17"/>
      <c r="Q14" s="17"/>
      <c r="R14" s="17"/>
      <c r="S14" s="17"/>
      <c r="T14" s="14"/>
      <c r="U14" s="5"/>
      <c r="V14" s="5"/>
      <c r="W14" s="5"/>
    </row>
    <row r="15" spans="2:28" s="3" customFormat="1" x14ac:dyDescent="0.25">
      <c r="B15" s="81" t="s">
        <v>19</v>
      </c>
      <c r="C15" s="13"/>
      <c r="D15" s="33"/>
      <c r="E15" s="82"/>
      <c r="F15" s="33"/>
      <c r="G15" s="19"/>
      <c r="H15" s="33"/>
      <c r="I15" s="82"/>
      <c r="J15" s="33"/>
      <c r="K15" s="105"/>
      <c r="L15" s="106"/>
      <c r="M15" s="81"/>
      <c r="N15" s="18"/>
      <c r="P15" s="17"/>
      <c r="Q15" s="17"/>
      <c r="R15" s="17"/>
      <c r="S15" s="17"/>
      <c r="T15" s="14"/>
      <c r="U15" s="5"/>
      <c r="V15" s="5"/>
      <c r="W15" s="5"/>
    </row>
    <row r="16" spans="2:28" s="3" customFormat="1" x14ac:dyDescent="0.25">
      <c r="B16" s="81" t="s">
        <v>20</v>
      </c>
      <c r="C16" s="13"/>
      <c r="D16" s="33"/>
      <c r="E16" s="82"/>
      <c r="F16" s="33"/>
      <c r="G16" s="19"/>
      <c r="H16" s="33"/>
      <c r="I16" s="82"/>
      <c r="J16" s="33"/>
      <c r="K16" s="105"/>
      <c r="L16" s="106"/>
      <c r="M16" s="81"/>
      <c r="N16" s="18"/>
      <c r="P16" s="17"/>
      <c r="Q16" s="17"/>
      <c r="R16" s="17"/>
      <c r="S16" s="17"/>
      <c r="T16" s="14"/>
      <c r="U16" s="5"/>
      <c r="V16" s="5"/>
      <c r="W16" s="5"/>
    </row>
    <row r="17" spans="9:9" x14ac:dyDescent="0.25">
      <c r="I17" s="81">
        <v>0</v>
      </c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27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7" x14ac:dyDescent="0.25">
      <c r="E1" s="92"/>
      <c r="F1" s="92"/>
      <c r="G1" s="92"/>
      <c r="H1" s="92"/>
      <c r="J1" s="92"/>
      <c r="K1" s="92"/>
    </row>
    <row r="2" spans="2:17" ht="21" x14ac:dyDescent="0.25">
      <c r="E2" s="509" t="s">
        <v>118</v>
      </c>
      <c r="F2" s="509"/>
      <c r="G2" s="509"/>
      <c r="H2" s="509"/>
      <c r="I2" s="509"/>
      <c r="J2" s="509"/>
      <c r="K2" s="509"/>
      <c r="L2" s="509"/>
      <c r="M2" s="509"/>
      <c r="N2" s="509"/>
      <c r="O2" s="111"/>
    </row>
    <row r="3" spans="2:17" ht="18" x14ac:dyDescent="0.25">
      <c r="E3" s="510" t="e">
        <f>++#REF!</f>
        <v>#REF!</v>
      </c>
      <c r="F3" s="510"/>
      <c r="G3" s="510"/>
      <c r="H3" s="510"/>
      <c r="I3" s="510"/>
      <c r="J3" s="510"/>
      <c r="K3" s="510"/>
      <c r="L3" s="510"/>
      <c r="M3" s="510"/>
      <c r="N3" s="510"/>
      <c r="O3" s="112"/>
    </row>
    <row r="4" spans="2:17" ht="3" customHeight="1" x14ac:dyDescent="0.25">
      <c r="E4" s="92"/>
      <c r="F4" s="92"/>
      <c r="G4" s="92"/>
      <c r="H4" s="92"/>
      <c r="J4" s="92"/>
      <c r="K4" s="92"/>
    </row>
    <row r="5" spans="2:17" ht="21" customHeight="1" x14ac:dyDescent="0.25">
      <c r="C5" s="113"/>
      <c r="D5" s="113"/>
      <c r="E5" s="94"/>
      <c r="F5" s="94"/>
      <c r="G5" s="94"/>
      <c r="H5" s="94"/>
      <c r="I5" s="113"/>
      <c r="J5" s="94"/>
      <c r="K5" s="94"/>
      <c r="L5" s="113"/>
      <c r="M5" s="113"/>
      <c r="N5" s="511" t="s">
        <v>119</v>
      </c>
      <c r="O5" s="511"/>
      <c r="P5" s="511"/>
      <c r="Q5" s="511"/>
    </row>
    <row r="6" spans="2:17" ht="25.5" x14ac:dyDescent="0.25">
      <c r="B6" s="114"/>
      <c r="C6" s="115" t="s">
        <v>120</v>
      </c>
      <c r="D6" s="115" t="s">
        <v>26</v>
      </c>
      <c r="E6" s="115" t="s">
        <v>121</v>
      </c>
      <c r="F6" s="115" t="s">
        <v>122</v>
      </c>
      <c r="G6" s="116" t="s">
        <v>42</v>
      </c>
      <c r="H6" s="115" t="s">
        <v>123</v>
      </c>
      <c r="I6" s="115" t="s">
        <v>124</v>
      </c>
      <c r="J6" s="117" t="s">
        <v>125</v>
      </c>
      <c r="K6" s="115" t="s">
        <v>48</v>
      </c>
      <c r="L6" s="118" t="s">
        <v>126</v>
      </c>
      <c r="M6" s="119"/>
      <c r="N6" s="115" t="s">
        <v>111</v>
      </c>
      <c r="O6" s="115" t="s">
        <v>127</v>
      </c>
      <c r="P6" s="115" t="s">
        <v>13</v>
      </c>
      <c r="Q6" s="115" t="s">
        <v>128</v>
      </c>
    </row>
    <row r="7" spans="2:17" ht="18" customHeight="1" x14ac:dyDescent="0.25">
      <c r="B7" s="114"/>
      <c r="C7" s="120"/>
      <c r="D7" s="512" t="s">
        <v>54</v>
      </c>
      <c r="E7" s="513"/>
      <c r="F7" s="514"/>
      <c r="G7" s="121"/>
      <c r="H7" s="120"/>
      <c r="I7" s="120"/>
      <c r="J7" s="120">
        <f>+H7-I7</f>
        <v>0</v>
      </c>
      <c r="K7" s="120"/>
      <c r="L7" s="122"/>
      <c r="M7" s="119"/>
      <c r="N7" s="120"/>
      <c r="O7" s="120"/>
      <c r="P7" s="120"/>
      <c r="Q7" s="120"/>
    </row>
    <row r="8" spans="2:17" s="125" customFormat="1" x14ac:dyDescent="0.25">
      <c r="B8" s="123"/>
      <c r="C8" s="124"/>
      <c r="E8" s="126"/>
      <c r="F8" s="126"/>
      <c r="G8" s="127"/>
      <c r="H8" s="128"/>
      <c r="I8" s="128"/>
      <c r="J8" s="120">
        <f t="shared" ref="J8:J13" si="0">+H8-I8</f>
        <v>0</v>
      </c>
      <c r="K8" s="129"/>
      <c r="L8" s="130"/>
      <c r="M8" s="119"/>
      <c r="N8" s="131"/>
      <c r="O8" s="131"/>
      <c r="P8" s="128"/>
      <c r="Q8" s="131"/>
    </row>
    <row r="9" spans="2:17" s="125" customFormat="1" x14ac:dyDescent="0.25">
      <c r="B9" s="123"/>
      <c r="C9" s="124"/>
      <c r="D9" s="124"/>
      <c r="E9" s="132"/>
      <c r="F9" s="126"/>
      <c r="G9" s="127"/>
      <c r="H9" s="128"/>
      <c r="I9" s="128"/>
      <c r="J9" s="120">
        <f t="shared" si="0"/>
        <v>0</v>
      </c>
      <c r="K9" s="129">
        <v>0</v>
      </c>
      <c r="L9" s="130"/>
      <c r="M9" s="119"/>
      <c r="N9" s="131"/>
      <c r="O9" s="131"/>
      <c r="P9" s="128"/>
      <c r="Q9" s="128"/>
    </row>
    <row r="10" spans="2:17" s="125" customFormat="1" x14ac:dyDescent="0.25">
      <c r="B10" s="123"/>
      <c r="C10" s="124"/>
      <c r="D10" s="124"/>
      <c r="E10" s="132"/>
      <c r="F10" s="126"/>
      <c r="G10" s="127"/>
      <c r="H10" s="128"/>
      <c r="I10" s="128"/>
      <c r="J10" s="120">
        <f t="shared" si="0"/>
        <v>0</v>
      </c>
      <c r="K10" s="129"/>
      <c r="L10" s="130"/>
      <c r="M10" s="119"/>
      <c r="N10" s="131"/>
      <c r="O10" s="131"/>
      <c r="P10" s="128"/>
      <c r="Q10" s="128"/>
    </row>
    <row r="11" spans="2:17" s="125" customFormat="1" x14ac:dyDescent="0.25">
      <c r="B11" s="123"/>
      <c r="C11" s="124"/>
      <c r="E11" s="132"/>
      <c r="F11" s="126"/>
      <c r="G11" s="127"/>
      <c r="H11" s="128"/>
      <c r="I11" s="128"/>
      <c r="J11" s="120">
        <f t="shared" si="0"/>
        <v>0</v>
      </c>
      <c r="K11" s="129"/>
      <c r="L11" s="130"/>
      <c r="M11" s="119"/>
      <c r="N11" s="131"/>
      <c r="O11" s="131"/>
      <c r="P11" s="128"/>
      <c r="Q11" s="128"/>
    </row>
    <row r="12" spans="2:17" s="125" customFormat="1" x14ac:dyDescent="0.25">
      <c r="B12" s="123"/>
      <c r="C12" s="124"/>
      <c r="D12" s="124"/>
      <c r="E12" s="132"/>
      <c r="F12" s="126"/>
      <c r="G12" s="127"/>
      <c r="H12" s="128"/>
      <c r="I12" s="128"/>
      <c r="J12" s="120">
        <f t="shared" si="0"/>
        <v>0</v>
      </c>
      <c r="K12" s="129"/>
      <c r="L12" s="130"/>
      <c r="M12" s="119"/>
      <c r="N12" s="131"/>
      <c r="O12" s="131"/>
      <c r="P12" s="128"/>
      <c r="Q12" s="128"/>
    </row>
    <row r="13" spans="2:17" s="125" customFormat="1" x14ac:dyDescent="0.25">
      <c r="B13" s="123"/>
      <c r="F13" s="126"/>
      <c r="G13" s="127"/>
      <c r="I13" s="128"/>
      <c r="J13" s="120">
        <f t="shared" si="0"/>
        <v>0</v>
      </c>
      <c r="K13" s="129"/>
      <c r="L13" s="130"/>
      <c r="M13" s="119"/>
      <c r="N13" s="128"/>
      <c r="O13" s="128"/>
      <c r="P13" s="128">
        <v>0</v>
      </c>
      <c r="Q13" s="128"/>
    </row>
    <row r="14" spans="2:17" s="125" customFormat="1" x14ac:dyDescent="0.25">
      <c r="B14" s="123"/>
      <c r="C14" s="133">
        <f>++COUNTA(C8:C12)</f>
        <v>0</v>
      </c>
      <c r="D14" s="134"/>
      <c r="E14" s="135" t="s">
        <v>129</v>
      </c>
      <c r="F14" s="136"/>
      <c r="G14" s="137"/>
      <c r="H14" s="138">
        <f>SUM(H7:H13)</f>
        <v>0</v>
      </c>
      <c r="I14" s="138">
        <f>SUM(I7:I13)</f>
        <v>0</v>
      </c>
      <c r="J14" s="138">
        <f>SUM(J7:J13)</f>
        <v>0</v>
      </c>
      <c r="K14" s="138"/>
      <c r="L14" s="138"/>
      <c r="M14" s="119"/>
      <c r="N14" s="138">
        <f>SUM(N7:N13)</f>
        <v>0</v>
      </c>
      <c r="O14" s="138">
        <f>SUM(O7:O13)</f>
        <v>0</v>
      </c>
      <c r="P14" s="138">
        <f>SUM(P7:P13)</f>
        <v>0</v>
      </c>
      <c r="Q14" s="138">
        <f>SUM(Q7:Q13)</f>
        <v>0</v>
      </c>
    </row>
    <row r="15" spans="2:17" s="125" customFormat="1" x14ac:dyDescent="0.25">
      <c r="B15" s="123"/>
      <c r="F15" s="126"/>
      <c r="G15" s="127"/>
      <c r="H15" s="128"/>
      <c r="I15" s="128"/>
      <c r="J15" s="129"/>
      <c r="K15" s="129"/>
      <c r="L15" s="130"/>
      <c r="M15" s="119"/>
      <c r="N15" s="128"/>
      <c r="O15" s="128"/>
      <c r="P15" s="128"/>
      <c r="Q15" s="128"/>
    </row>
    <row r="16" spans="2:17" s="125" customFormat="1" ht="18" x14ac:dyDescent="0.25">
      <c r="B16" s="123"/>
      <c r="C16" s="133" t="s">
        <v>21</v>
      </c>
      <c r="D16" s="515" t="s">
        <v>44</v>
      </c>
      <c r="E16" s="515"/>
      <c r="F16" s="515"/>
      <c r="G16" s="127"/>
      <c r="H16" s="128"/>
      <c r="I16" s="128"/>
      <c r="J16" s="129"/>
      <c r="K16" s="129"/>
      <c r="L16" s="130"/>
      <c r="M16" s="119"/>
      <c r="N16" s="128"/>
      <c r="O16" s="128"/>
      <c r="P16" s="128"/>
      <c r="Q16" s="128"/>
    </row>
    <row r="17" spans="2:17" s="125" customFormat="1" x14ac:dyDescent="0.25">
      <c r="B17" s="123"/>
      <c r="C17" s="124"/>
      <c r="E17" s="132"/>
      <c r="F17" s="126"/>
      <c r="G17" s="127"/>
      <c r="H17" s="128"/>
      <c r="I17" s="128"/>
      <c r="J17" s="129"/>
      <c r="K17" s="129"/>
      <c r="L17" s="130"/>
      <c r="M17" s="119"/>
      <c r="N17" s="128"/>
      <c r="O17" s="128"/>
      <c r="P17" s="128"/>
      <c r="Q17" s="128"/>
    </row>
    <row r="18" spans="2:17" s="125" customFormat="1" hidden="1" x14ac:dyDescent="0.25">
      <c r="B18" s="123"/>
      <c r="C18" s="139"/>
      <c r="D18" s="124"/>
      <c r="E18" s="126"/>
      <c r="F18" s="126"/>
      <c r="G18" s="127"/>
      <c r="H18" s="128"/>
      <c r="I18" s="128"/>
      <c r="J18" s="129"/>
      <c r="K18" s="129"/>
      <c r="L18" s="130"/>
      <c r="M18" s="119"/>
      <c r="N18" s="128"/>
      <c r="O18" s="128"/>
      <c r="P18" s="128"/>
      <c r="Q18" s="128"/>
    </row>
    <row r="19" spans="2:17" s="125" customFormat="1" hidden="1" x14ac:dyDescent="0.25">
      <c r="B19" s="123"/>
      <c r="C19" s="139"/>
      <c r="D19" s="124"/>
      <c r="E19" s="126"/>
      <c r="F19" s="126"/>
      <c r="G19" s="127"/>
      <c r="H19" s="128"/>
      <c r="I19" s="128"/>
      <c r="J19" s="129"/>
      <c r="K19" s="129"/>
      <c r="L19" s="130"/>
      <c r="M19" s="119"/>
      <c r="N19" s="128"/>
      <c r="O19" s="128"/>
      <c r="P19" s="128"/>
      <c r="Q19" s="128"/>
    </row>
    <row r="20" spans="2:17" s="125" customFormat="1" hidden="1" x14ac:dyDescent="0.25">
      <c r="B20" s="123"/>
      <c r="C20" s="124"/>
      <c r="D20" s="124"/>
      <c r="E20" s="132"/>
      <c r="F20" s="126"/>
      <c r="G20" s="127"/>
      <c r="H20" s="128"/>
      <c r="I20" s="128"/>
      <c r="J20" s="129"/>
      <c r="K20" s="129"/>
      <c r="L20" s="130"/>
      <c r="M20" s="119"/>
      <c r="N20" s="128"/>
      <c r="O20" s="128"/>
      <c r="P20" s="128"/>
      <c r="Q20" s="128"/>
    </row>
    <row r="21" spans="2:17" s="125" customFormat="1" x14ac:dyDescent="0.25">
      <c r="B21" s="123"/>
      <c r="C21" s="140">
        <v>0</v>
      </c>
      <c r="D21" s="141"/>
      <c r="E21" s="142" t="s">
        <v>130</v>
      </c>
      <c r="F21" s="143"/>
      <c r="G21" s="144"/>
      <c r="H21" s="145">
        <f>SUM(H17)</f>
        <v>0</v>
      </c>
      <c r="I21" s="145">
        <f>SUM(I17)</f>
        <v>0</v>
      </c>
      <c r="J21" s="145">
        <f>SUM(J17)</f>
        <v>0</v>
      </c>
      <c r="K21" s="145"/>
      <c r="L21" s="145"/>
      <c r="M21" s="119"/>
      <c r="N21" s="145">
        <f>SUM(N17)</f>
        <v>0</v>
      </c>
      <c r="O21" s="145">
        <f>SUM(O17)</f>
        <v>0</v>
      </c>
      <c r="P21" s="145">
        <f>SUM(P17)</f>
        <v>0</v>
      </c>
      <c r="Q21" s="145">
        <f>SUM(Q17)</f>
        <v>0</v>
      </c>
    </row>
    <row r="22" spans="2:17" s="125" customFormat="1" hidden="1" x14ac:dyDescent="0.25">
      <c r="B22" s="123"/>
      <c r="C22" s="124"/>
      <c r="D22" s="124"/>
      <c r="E22" s="132"/>
      <c r="F22" s="126"/>
      <c r="G22" s="127"/>
      <c r="H22" s="128"/>
      <c r="I22" s="128"/>
      <c r="J22" s="129"/>
      <c r="K22" s="129"/>
      <c r="L22" s="130"/>
      <c r="M22" s="119"/>
      <c r="N22" s="128"/>
      <c r="O22" s="128"/>
      <c r="P22" s="128"/>
      <c r="Q22" s="128"/>
    </row>
    <row r="23" spans="2:17" s="125" customFormat="1" hidden="1" x14ac:dyDescent="0.25">
      <c r="B23" s="123"/>
      <c r="C23" s="124"/>
      <c r="D23" s="124"/>
      <c r="E23" s="132"/>
      <c r="F23" s="126"/>
      <c r="G23" s="127"/>
      <c r="H23" s="128"/>
      <c r="I23" s="128"/>
      <c r="J23" s="129"/>
      <c r="K23" s="129"/>
      <c r="L23" s="130"/>
      <c r="M23" s="119"/>
      <c r="N23" s="128"/>
      <c r="O23" s="128"/>
      <c r="P23" s="128"/>
      <c r="Q23" s="128"/>
    </row>
    <row r="24" spans="2:17" s="125" customFormat="1" hidden="1" x14ac:dyDescent="0.25">
      <c r="B24" s="123"/>
      <c r="C24" s="124"/>
      <c r="D24" s="124"/>
      <c r="E24" s="132"/>
      <c r="F24" s="126"/>
      <c r="G24" s="127"/>
      <c r="H24" s="128"/>
      <c r="I24" s="128"/>
      <c r="J24" s="129"/>
      <c r="K24" s="129"/>
      <c r="L24" s="130"/>
      <c r="M24" s="119"/>
      <c r="N24" s="128"/>
      <c r="O24" s="128"/>
      <c r="P24" s="128"/>
      <c r="Q24" s="128"/>
    </row>
    <row r="25" spans="2:17" s="125" customFormat="1" hidden="1" x14ac:dyDescent="0.25">
      <c r="B25" s="123"/>
      <c r="C25" s="146">
        <v>0</v>
      </c>
      <c r="D25" s="147"/>
      <c r="E25" s="148" t="s">
        <v>131</v>
      </c>
      <c r="F25" s="149"/>
      <c r="G25" s="150"/>
      <c r="H25" s="151"/>
      <c r="I25" s="151"/>
      <c r="J25" s="151"/>
      <c r="K25" s="151"/>
      <c r="L25" s="151"/>
      <c r="M25" s="119"/>
      <c r="N25" s="151"/>
      <c r="O25" s="151"/>
      <c r="P25" s="151"/>
      <c r="Q25" s="151"/>
    </row>
    <row r="26" spans="2:17" s="125" customFormat="1" x14ac:dyDescent="0.25">
      <c r="B26" s="123"/>
      <c r="C26" s="124"/>
      <c r="D26" s="124"/>
      <c r="E26" s="132"/>
      <c r="F26" s="126"/>
      <c r="G26" s="127"/>
      <c r="H26" s="128"/>
      <c r="I26" s="128"/>
      <c r="J26" s="129"/>
      <c r="K26" s="129"/>
      <c r="L26" s="130"/>
      <c r="M26" s="119"/>
      <c r="N26" s="128"/>
      <c r="O26" s="128"/>
      <c r="P26" s="128"/>
      <c r="Q26" s="128"/>
    </row>
    <row r="27" spans="2:17" s="125" customFormat="1" x14ac:dyDescent="0.25">
      <c r="B27" s="123"/>
      <c r="C27" s="152">
        <f>+C21+C14</f>
        <v>0</v>
      </c>
      <c r="D27" s="152"/>
      <c r="E27" s="152" t="s">
        <v>50</v>
      </c>
      <c r="F27" s="153"/>
      <c r="G27" s="154"/>
      <c r="H27" s="155">
        <f>+H21+H14</f>
        <v>0</v>
      </c>
      <c r="I27" s="155">
        <f>+I21+I14</f>
        <v>0</v>
      </c>
      <c r="J27" s="155">
        <f>+J21+J14</f>
        <v>0</v>
      </c>
      <c r="K27" s="155">
        <f>+K21+K14</f>
        <v>0</v>
      </c>
      <c r="L27" s="155"/>
      <c r="M27" s="119"/>
      <c r="N27" s="155">
        <f>+N21+N14</f>
        <v>0</v>
      </c>
      <c r="O27" s="155">
        <f>+O21+O14</f>
        <v>0</v>
      </c>
      <c r="P27" s="155">
        <f>+P21+P14</f>
        <v>0</v>
      </c>
      <c r="Q27" s="155">
        <f>+Q21+Q14</f>
        <v>0</v>
      </c>
    </row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D23"/>
  <sheetViews>
    <sheetView showGridLines="0" zoomScale="80" zoomScaleNormal="80" workbookViewId="0">
      <pane xSplit="2" ySplit="6" topLeftCell="C7" activePane="bottomRight" state="frozen"/>
      <selection activeCell="G6" sqref="G6"/>
      <selection pane="topRight" activeCell="G6" sqref="G6"/>
      <selection pane="bottomLeft" activeCell="G6" sqref="G6"/>
      <selection pane="bottomRight" activeCell="M7" sqref="M7"/>
    </sheetView>
  </sheetViews>
  <sheetFormatPr baseColWidth="10" defaultColWidth="0" defaultRowHeight="12.75" zeroHeight="1" x14ac:dyDescent="0.25"/>
  <cols>
    <col min="1" max="1" width="0.85546875" style="182" customWidth="1"/>
    <col min="2" max="2" width="14.28515625" style="179" customWidth="1"/>
    <col min="3" max="3" width="0.85546875" style="179" customWidth="1"/>
    <col min="4" max="4" width="7.5703125" style="179" customWidth="1"/>
    <col min="5" max="5" width="14.140625" style="179" customWidth="1"/>
    <col min="6" max="6" width="10.7109375" style="179" bestFit="1" customWidth="1"/>
    <col min="7" max="7" width="0.140625" style="179" customWidth="1"/>
    <col min="8" max="8" width="8.5703125" style="205" customWidth="1"/>
    <col min="9" max="9" width="14.42578125" style="205" customWidth="1"/>
    <col min="10" max="10" width="9.5703125" style="205" bestFit="1" customWidth="1"/>
    <col min="11" max="11" width="0.42578125" style="205" customWidth="1"/>
    <col min="12" max="12" width="7.7109375" style="206" customWidth="1"/>
    <col min="13" max="13" width="14.140625" style="205" customWidth="1"/>
    <col min="14" max="14" width="9.5703125" style="205" bestFit="1" customWidth="1"/>
    <col min="15" max="15" width="0.5703125" style="205" customWidth="1"/>
    <col min="16" max="16" width="0.140625" style="205" customWidth="1"/>
    <col min="17" max="17" width="13.140625" style="205" hidden="1" customWidth="1"/>
    <col min="18" max="18" width="11.85546875" style="205" hidden="1" customWidth="1"/>
    <col min="19" max="19" width="7.140625" style="205" hidden="1" customWidth="1"/>
    <col min="20" max="20" width="13.85546875" style="205" bestFit="1" customWidth="1"/>
    <col min="21" max="21" width="0.85546875" style="205" customWidth="1"/>
    <col min="22" max="22" width="13.85546875" style="205" bestFit="1" customWidth="1"/>
    <col min="23" max="23" width="13.85546875" style="205" hidden="1" customWidth="1"/>
    <col min="24" max="24" width="13.85546875" style="205" bestFit="1" customWidth="1"/>
    <col min="25" max="27" width="12.85546875" style="179" bestFit="1" customWidth="1"/>
    <col min="28" max="28" width="11.42578125" style="179" bestFit="1" customWidth="1"/>
    <col min="29" max="29" width="13.140625" style="179" customWidth="1"/>
    <col min="30" max="30" width="3.7109375" style="179" customWidth="1"/>
    <col min="31" max="16384" width="11.42578125" style="182" hidden="1"/>
  </cols>
  <sheetData>
    <row r="1" spans="2:29" s="169" customFormat="1" ht="18.75" x14ac:dyDescent="0.25">
      <c r="B1" s="167"/>
      <c r="C1" s="168"/>
      <c r="D1" s="473" t="s">
        <v>0</v>
      </c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</row>
    <row r="2" spans="2:29" s="172" customFormat="1" ht="21" x14ac:dyDescent="0.25">
      <c r="B2" s="170"/>
      <c r="C2" s="171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/>
    </row>
    <row r="3" spans="2:29" s="169" customFormat="1" ht="18.75" x14ac:dyDescent="0.25">
      <c r="B3" s="173"/>
      <c r="C3" s="168"/>
      <c r="D3" s="174"/>
      <c r="E3" s="475">
        <v>45900</v>
      </c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175"/>
      <c r="AB3" s="174"/>
      <c r="AC3" s="174"/>
    </row>
    <row r="4" spans="2:29" s="169" customFormat="1" ht="8.25" customHeight="1" x14ac:dyDescent="0.25">
      <c r="B4" s="176"/>
      <c r="C4" s="168"/>
      <c r="D4" s="173"/>
      <c r="E4" s="173"/>
      <c r="F4" s="173"/>
      <c r="G4" s="168"/>
      <c r="H4" s="173"/>
      <c r="I4" s="173"/>
      <c r="J4" s="173"/>
      <c r="K4" s="168"/>
      <c r="L4" s="173"/>
      <c r="M4" s="173"/>
      <c r="N4" s="173"/>
      <c r="O4" s="173"/>
      <c r="P4" s="177"/>
      <c r="Q4" s="173"/>
      <c r="R4" s="173"/>
      <c r="S4" s="173"/>
      <c r="T4" s="173"/>
      <c r="U4" s="168"/>
      <c r="V4" s="173"/>
      <c r="W4" s="173"/>
      <c r="X4" s="173"/>
      <c r="Y4" s="173"/>
      <c r="Z4" s="173"/>
      <c r="AA4" s="173"/>
      <c r="AB4" s="173"/>
      <c r="AC4" s="173"/>
    </row>
    <row r="5" spans="2:29" ht="15.75" customHeight="1" x14ac:dyDescent="0.25">
      <c r="B5" s="178"/>
      <c r="C5" s="168"/>
      <c r="D5" s="476" t="s">
        <v>1</v>
      </c>
      <c r="E5" s="476"/>
      <c r="F5" s="476"/>
      <c r="H5" s="476" t="s">
        <v>2</v>
      </c>
      <c r="I5" s="476"/>
      <c r="J5" s="476"/>
      <c r="K5" s="179"/>
      <c r="L5" s="476" t="s">
        <v>3</v>
      </c>
      <c r="M5" s="476"/>
      <c r="N5" s="476"/>
      <c r="O5" s="178"/>
      <c r="P5" s="180"/>
      <c r="Q5" s="178"/>
      <c r="R5" s="178"/>
      <c r="S5" s="178"/>
      <c r="T5" s="178"/>
      <c r="U5" s="179"/>
      <c r="V5" s="222" t="s">
        <v>4</v>
      </c>
      <c r="W5" s="181"/>
      <c r="X5" s="178"/>
      <c r="Y5" s="178"/>
      <c r="Z5" s="178"/>
      <c r="AA5" s="178"/>
      <c r="AB5" s="178"/>
      <c r="AC5" s="178"/>
    </row>
    <row r="6" spans="2:29" ht="25.5" x14ac:dyDescent="0.25">
      <c r="B6" s="183" t="s">
        <v>54</v>
      </c>
      <c r="C6" s="168"/>
      <c r="D6" s="164" t="s">
        <v>5</v>
      </c>
      <c r="E6" s="164" t="s">
        <v>6</v>
      </c>
      <c r="F6" s="165" t="s">
        <v>7</v>
      </c>
      <c r="H6" s="164" t="s">
        <v>5</v>
      </c>
      <c r="I6" s="164" t="s">
        <v>61</v>
      </c>
      <c r="J6" s="165" t="s">
        <v>7</v>
      </c>
      <c r="K6" s="179"/>
      <c r="L6" s="164" t="s">
        <v>5</v>
      </c>
      <c r="M6" s="164" t="s">
        <v>8</v>
      </c>
      <c r="N6" s="165" t="s">
        <v>7</v>
      </c>
      <c r="O6" s="178"/>
      <c r="P6" s="180"/>
      <c r="Q6" s="164" t="s">
        <v>9</v>
      </c>
      <c r="R6" s="164" t="s">
        <v>10</v>
      </c>
      <c r="S6" s="164" t="s">
        <v>142</v>
      </c>
      <c r="T6" s="164" t="s">
        <v>11</v>
      </c>
      <c r="U6" s="184"/>
      <c r="V6" s="164" t="s">
        <v>12</v>
      </c>
      <c r="W6" s="164" t="s">
        <v>143</v>
      </c>
      <c r="X6" s="164" t="s">
        <v>13</v>
      </c>
      <c r="Y6" s="164" t="s">
        <v>14</v>
      </c>
      <c r="Z6" s="164" t="s">
        <v>15</v>
      </c>
      <c r="AA6" s="164" t="s">
        <v>16</v>
      </c>
      <c r="AB6" s="164" t="s">
        <v>17</v>
      </c>
      <c r="AC6" s="164" t="s">
        <v>18</v>
      </c>
    </row>
    <row r="7" spans="2:29" ht="6.75" customHeight="1" x14ac:dyDescent="0.25">
      <c r="C7" s="168"/>
      <c r="H7" s="179"/>
      <c r="I7" s="179"/>
      <c r="J7" s="179"/>
      <c r="K7" s="179"/>
      <c r="L7" s="179"/>
      <c r="M7" s="179"/>
      <c r="N7" s="179"/>
      <c r="O7" s="178"/>
      <c r="P7" s="179"/>
      <c r="Q7" s="179"/>
      <c r="R7" s="179"/>
      <c r="S7" s="179"/>
      <c r="T7" s="179"/>
      <c r="U7" s="184"/>
      <c r="V7" s="179"/>
      <c r="W7" s="179"/>
      <c r="X7" s="179"/>
    </row>
    <row r="8" spans="2:29" s="188" customFormat="1" ht="18.75" x14ac:dyDescent="0.25">
      <c r="B8" s="186" t="s">
        <v>194</v>
      </c>
      <c r="C8" s="168"/>
      <c r="D8" s="187">
        <v>39</v>
      </c>
      <c r="E8" s="187">
        <v>25711383</v>
      </c>
      <c r="F8" s="402">
        <v>57969</v>
      </c>
      <c r="G8" s="179"/>
      <c r="H8" s="403">
        <v>1</v>
      </c>
      <c r="I8" s="403">
        <v>750000</v>
      </c>
      <c r="J8" s="402">
        <v>1627.22</v>
      </c>
      <c r="K8" s="179"/>
      <c r="L8" s="403">
        <v>38</v>
      </c>
      <c r="M8" s="403">
        <v>24961383.386999998</v>
      </c>
      <c r="N8" s="402">
        <v>56341.499999999993</v>
      </c>
      <c r="O8" s="178"/>
      <c r="P8" s="180"/>
      <c r="Q8" s="403">
        <v>8696757.8129999992</v>
      </c>
      <c r="R8" s="403">
        <v>0</v>
      </c>
      <c r="S8" s="403">
        <v>0</v>
      </c>
      <c r="T8" s="403">
        <v>8696758</v>
      </c>
      <c r="U8" s="184"/>
      <c r="V8" s="403">
        <v>16264625</v>
      </c>
      <c r="W8" s="403">
        <v>0</v>
      </c>
      <c r="X8" s="403">
        <v>16047355.401000001</v>
      </c>
      <c r="Y8" s="403">
        <v>217270</v>
      </c>
      <c r="Z8" s="403">
        <v>134565.804</v>
      </c>
      <c r="AA8" s="403">
        <v>79743.11</v>
      </c>
      <c r="AB8" s="403">
        <v>2961.259</v>
      </c>
      <c r="AC8" s="403">
        <v>0</v>
      </c>
    </row>
    <row r="9" spans="2:29" s="188" customFormat="1" ht="18.75" x14ac:dyDescent="0.25">
      <c r="B9" s="186" t="s">
        <v>195</v>
      </c>
      <c r="C9" s="168"/>
      <c r="D9" s="187">
        <v>32</v>
      </c>
      <c r="E9" s="187">
        <v>23146515</v>
      </c>
      <c r="F9" s="402">
        <v>52731</v>
      </c>
      <c r="G9" s="179"/>
      <c r="H9" s="403">
        <v>9</v>
      </c>
      <c r="I9" s="403">
        <v>6513000</v>
      </c>
      <c r="J9" s="402">
        <v>15312.569999999998</v>
      </c>
      <c r="K9" s="179"/>
      <c r="L9" s="403">
        <v>23</v>
      </c>
      <c r="M9" s="403">
        <v>16633515.062000001</v>
      </c>
      <c r="N9" s="402">
        <v>37418.6</v>
      </c>
      <c r="O9" s="178"/>
      <c r="P9" s="180"/>
      <c r="Q9" s="403">
        <v>3084896.9440000001</v>
      </c>
      <c r="R9" s="403">
        <v>0</v>
      </c>
      <c r="S9" s="403"/>
      <c r="T9" s="403">
        <v>3084897</v>
      </c>
      <c r="U9" s="184"/>
      <c r="V9" s="403">
        <v>13548620</v>
      </c>
      <c r="W9" s="403">
        <v>0</v>
      </c>
      <c r="X9" s="403">
        <v>13245608.572000001</v>
      </c>
      <c r="Y9" s="403">
        <v>303010</v>
      </c>
      <c r="Z9" s="403">
        <v>303009.54599999997</v>
      </c>
      <c r="AA9" s="403">
        <v>0</v>
      </c>
      <c r="AB9" s="403">
        <v>0</v>
      </c>
      <c r="AC9" s="403">
        <v>0</v>
      </c>
    </row>
    <row r="10" spans="2:29" s="188" customFormat="1" ht="19.5" thickBot="1" x14ac:dyDescent="0.3">
      <c r="B10" s="189" t="s">
        <v>78</v>
      </c>
      <c r="C10" s="168"/>
      <c r="D10" s="190">
        <v>71</v>
      </c>
      <c r="E10" s="191">
        <v>48857898</v>
      </c>
      <c r="F10" s="192">
        <v>110700</v>
      </c>
      <c r="G10" s="179"/>
      <c r="H10" s="190">
        <v>10</v>
      </c>
      <c r="I10" s="191">
        <v>7263000</v>
      </c>
      <c r="J10" s="192">
        <v>16939.789999999997</v>
      </c>
      <c r="K10" s="179"/>
      <c r="L10" s="190">
        <v>61</v>
      </c>
      <c r="M10" s="191">
        <v>41594898.449000001</v>
      </c>
      <c r="N10" s="192">
        <v>93760.099999999991</v>
      </c>
      <c r="O10" s="178"/>
      <c r="P10" s="193"/>
      <c r="Q10" s="191">
        <v>11781654.756999999</v>
      </c>
      <c r="R10" s="191">
        <v>0</v>
      </c>
      <c r="S10" s="191">
        <v>0</v>
      </c>
      <c r="T10" s="191">
        <v>11781654</v>
      </c>
      <c r="U10" s="184"/>
      <c r="V10" s="191">
        <v>29813244</v>
      </c>
      <c r="W10" s="191">
        <v>0</v>
      </c>
      <c r="X10" s="191">
        <v>29292963.973000001</v>
      </c>
      <c r="Y10" s="191">
        <v>520280</v>
      </c>
      <c r="Z10" s="191">
        <v>437575.35</v>
      </c>
      <c r="AA10" s="191">
        <v>79743.11</v>
      </c>
      <c r="AB10" s="191">
        <v>2961.259</v>
      </c>
      <c r="AC10" s="191">
        <v>0</v>
      </c>
    </row>
    <row r="11" spans="2:29" s="188" customFormat="1" ht="18.75" x14ac:dyDescent="0.25">
      <c r="B11" s="194" t="s">
        <v>95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12" spans="2:29" s="188" customFormat="1" ht="18.75" x14ac:dyDescent="0.25">
      <c r="B12" s="194" t="s">
        <v>189</v>
      </c>
      <c r="C12" s="168"/>
      <c r="D12" s="195"/>
      <c r="E12" s="187">
        <v>2610</v>
      </c>
      <c r="F12" s="196"/>
      <c r="G12" s="179"/>
      <c r="H12" s="195"/>
      <c r="I12" s="195"/>
      <c r="J12" s="196"/>
      <c r="K12" s="179"/>
      <c r="L12" s="197"/>
      <c r="M12" s="195">
        <v>2609.6289999999999</v>
      </c>
      <c r="N12" s="196"/>
      <c r="O12" s="178"/>
      <c r="P12" s="198"/>
      <c r="Q12" s="195">
        <v>2609.6289999999999</v>
      </c>
      <c r="R12" s="195"/>
      <c r="S12" s="195"/>
      <c r="T12" s="195">
        <v>2609.6289999999999</v>
      </c>
      <c r="U12" s="184"/>
      <c r="V12" s="403">
        <v>0</v>
      </c>
      <c r="W12" s="195">
        <v>0</v>
      </c>
      <c r="X12" s="403">
        <v>0</v>
      </c>
      <c r="Y12" s="403">
        <v>0</v>
      </c>
      <c r="Z12" s="403">
        <v>0</v>
      </c>
      <c r="AA12" s="403">
        <v>0</v>
      </c>
      <c r="AB12" s="403">
        <v>0</v>
      </c>
      <c r="AC12" s="403">
        <v>0</v>
      </c>
    </row>
    <row r="13" spans="2:29" s="188" customFormat="1" ht="18.75" hidden="1" x14ac:dyDescent="0.25">
      <c r="B13" s="194" t="s">
        <v>190</v>
      </c>
      <c r="C13" s="168"/>
      <c r="D13" s="195"/>
      <c r="E13" s="187">
        <v>0</v>
      </c>
      <c r="F13" s="196"/>
      <c r="G13" s="179"/>
      <c r="H13" s="195"/>
      <c r="I13" s="195"/>
      <c r="J13" s="196"/>
      <c r="K13" s="179"/>
      <c r="L13" s="197"/>
      <c r="M13" s="195">
        <v>0</v>
      </c>
      <c r="N13" s="196"/>
      <c r="O13" s="178"/>
      <c r="P13" s="198"/>
      <c r="Q13" s="195">
        <v>0</v>
      </c>
      <c r="R13" s="195"/>
      <c r="S13" s="195"/>
      <c r="T13" s="195">
        <v>0</v>
      </c>
      <c r="U13" s="184"/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</row>
    <row r="14" spans="2:29" s="188" customFormat="1" ht="18.75" hidden="1" x14ac:dyDescent="0.25">
      <c r="B14" s="199" t="s">
        <v>101</v>
      </c>
      <c r="C14" s="168"/>
      <c r="D14" s="200"/>
      <c r="E14" s="201">
        <v>2610</v>
      </c>
      <c r="F14" s="202"/>
      <c r="G14" s="179"/>
      <c r="H14" s="200"/>
      <c r="I14" s="201">
        <v>0</v>
      </c>
      <c r="J14" s="202"/>
      <c r="K14" s="179"/>
      <c r="L14" s="200"/>
      <c r="M14" s="201">
        <v>2609.6289999999999</v>
      </c>
      <c r="N14" s="202"/>
      <c r="O14" s="178"/>
      <c r="P14" s="198"/>
      <c r="Q14" s="201">
        <v>2609.6289999999999</v>
      </c>
      <c r="R14" s="201">
        <v>0</v>
      </c>
      <c r="S14" s="201">
        <v>0</v>
      </c>
      <c r="T14" s="201">
        <v>2609.6289999999999</v>
      </c>
      <c r="U14" s="184"/>
      <c r="V14" s="201">
        <v>0</v>
      </c>
      <c r="W14" s="201"/>
      <c r="X14" s="201">
        <v>0</v>
      </c>
      <c r="Y14" s="201">
        <v>0</v>
      </c>
      <c r="Z14" s="201">
        <v>0</v>
      </c>
      <c r="AA14" s="201">
        <v>0</v>
      </c>
      <c r="AB14" s="201">
        <v>0</v>
      </c>
      <c r="AC14" s="201">
        <v>0</v>
      </c>
    </row>
    <row r="15" spans="2:29" s="188" customFormat="1" ht="19.5" thickBot="1" x14ac:dyDescent="0.3">
      <c r="B15" s="359" t="s">
        <v>22</v>
      </c>
      <c r="C15" s="168"/>
      <c r="D15" s="360">
        <v>71</v>
      </c>
      <c r="E15" s="361">
        <v>48860508</v>
      </c>
      <c r="F15" s="362">
        <v>110700</v>
      </c>
      <c r="G15" s="179"/>
      <c r="H15" s="360">
        <v>10</v>
      </c>
      <c r="I15" s="361">
        <v>7263000</v>
      </c>
      <c r="J15" s="362">
        <v>16939.789999999997</v>
      </c>
      <c r="K15" s="179"/>
      <c r="L15" s="360">
        <v>61</v>
      </c>
      <c r="M15" s="361">
        <v>41597508.078000002</v>
      </c>
      <c r="N15" s="362">
        <v>93760.099999999991</v>
      </c>
      <c r="O15" s="178"/>
      <c r="P15" s="198"/>
      <c r="Q15" s="361">
        <v>11784264.386</v>
      </c>
      <c r="R15" s="361">
        <v>0</v>
      </c>
      <c r="S15" s="361">
        <v>0</v>
      </c>
      <c r="T15" s="361">
        <v>11784263.629000001</v>
      </c>
      <c r="U15" s="184"/>
      <c r="V15" s="361">
        <v>29813244</v>
      </c>
      <c r="W15" s="361">
        <v>0</v>
      </c>
      <c r="X15" s="361">
        <v>29292963.973000001</v>
      </c>
      <c r="Y15" s="361">
        <v>520280</v>
      </c>
      <c r="Z15" s="361">
        <v>437575.35</v>
      </c>
      <c r="AA15" s="361">
        <v>79743.11</v>
      </c>
      <c r="AB15" s="361">
        <v>2961.259</v>
      </c>
      <c r="AC15" s="361">
        <v>0</v>
      </c>
    </row>
    <row r="16" spans="2:29" ht="18.75" x14ac:dyDescent="0.25">
      <c r="B16" s="204"/>
      <c r="C16" s="168"/>
      <c r="D16" s="203"/>
      <c r="E16" s="204"/>
      <c r="F16" s="204"/>
      <c r="H16" s="204"/>
      <c r="I16" s="204"/>
      <c r="J16" s="204"/>
      <c r="K16" s="179"/>
      <c r="M16" s="207"/>
      <c r="N16" s="208"/>
      <c r="O16" s="178"/>
      <c r="P16" s="198"/>
      <c r="Q16" s="208"/>
      <c r="R16" s="198"/>
      <c r="S16" s="198"/>
      <c r="T16" s="204"/>
      <c r="U16" s="184"/>
      <c r="V16" s="198"/>
      <c r="W16" s="198"/>
      <c r="X16" s="204"/>
      <c r="Y16" s="363">
        <v>1.7451304527611955E-2</v>
      </c>
      <c r="Z16" s="419">
        <v>0.84103819097409083</v>
      </c>
      <c r="AA16" s="419">
        <v>0.15326960482816945</v>
      </c>
      <c r="AB16" s="419">
        <v>5.6916641039440304E-3</v>
      </c>
      <c r="AC16" s="419">
        <v>0</v>
      </c>
    </row>
    <row r="17" spans="2:29" ht="12.75" customHeight="1" x14ac:dyDescent="0.25">
      <c r="B17" s="204"/>
      <c r="C17" s="168"/>
      <c r="D17" s="203"/>
      <c r="E17" s="204"/>
      <c r="F17" s="204"/>
      <c r="H17" s="204"/>
      <c r="I17" s="204"/>
      <c r="J17" s="209"/>
      <c r="K17" s="179"/>
      <c r="L17" s="210"/>
      <c r="M17" s="211"/>
      <c r="N17" s="198"/>
      <c r="O17" s="178"/>
      <c r="P17" s="198"/>
      <c r="Q17" s="198"/>
      <c r="R17" s="198"/>
      <c r="S17" s="198"/>
      <c r="T17" s="212"/>
      <c r="U17" s="184"/>
      <c r="V17" s="204"/>
      <c r="W17" s="410"/>
      <c r="X17" s="204"/>
      <c r="Y17" s="204"/>
      <c r="Z17" s="178"/>
      <c r="AA17" s="178"/>
      <c r="AB17" s="178"/>
      <c r="AC17" s="178"/>
    </row>
    <row r="18" spans="2:29" x14ac:dyDescent="0.25">
      <c r="B18" s="204"/>
      <c r="C18" s="205"/>
      <c r="D18" s="203"/>
      <c r="E18" s="204"/>
      <c r="F18" s="204"/>
      <c r="H18" s="204"/>
      <c r="I18" s="204"/>
      <c r="J18" s="185"/>
      <c r="K18" s="179"/>
      <c r="L18" s="213"/>
      <c r="M18" s="214"/>
      <c r="N18" s="198"/>
      <c r="O18" s="178"/>
      <c r="P18" s="198"/>
      <c r="Q18" s="198"/>
      <c r="R18" s="182"/>
      <c r="S18" s="198"/>
      <c r="T18" s="198"/>
      <c r="U18" s="184"/>
      <c r="V18" s="212"/>
      <c r="W18" s="212"/>
      <c r="X18" s="204"/>
      <c r="Y18" s="204"/>
      <c r="Z18" s="178"/>
      <c r="AA18" s="178"/>
      <c r="AB18" s="178"/>
      <c r="AC18" s="178"/>
    </row>
    <row r="19" spans="2:29" x14ac:dyDescent="0.25">
      <c r="B19" s="204"/>
      <c r="C19" s="205"/>
      <c r="D19" s="203"/>
      <c r="E19" s="204"/>
      <c r="F19" s="204"/>
      <c r="H19" s="204"/>
      <c r="I19" s="204"/>
      <c r="J19" s="185"/>
      <c r="K19" s="179"/>
      <c r="L19" s="213"/>
      <c r="M19" s="214"/>
      <c r="N19" s="198"/>
      <c r="O19" s="178"/>
      <c r="P19" s="215"/>
      <c r="Q19" s="214"/>
      <c r="R19" s="182"/>
      <c r="S19" s="198"/>
      <c r="T19" s="399"/>
      <c r="U19" s="184"/>
      <c r="V19" s="204"/>
      <c r="W19" s="204"/>
      <c r="X19" s="204"/>
      <c r="Y19" s="204"/>
      <c r="Z19" s="178"/>
      <c r="AA19" s="178"/>
      <c r="AB19" s="178"/>
      <c r="AC19" s="178"/>
    </row>
    <row r="20" spans="2:29" x14ac:dyDescent="0.25">
      <c r="B20" s="204"/>
      <c r="C20" s="205"/>
      <c r="D20" s="203"/>
      <c r="E20" s="204"/>
      <c r="F20" s="204"/>
      <c r="H20" s="204"/>
      <c r="I20" s="204"/>
      <c r="J20" s="185"/>
      <c r="K20" s="179"/>
      <c r="L20" s="213"/>
      <c r="M20" s="214"/>
      <c r="N20" s="198"/>
      <c r="O20" s="178"/>
      <c r="P20" s="198"/>
      <c r="Q20" s="198"/>
      <c r="S20" s="216"/>
      <c r="T20" s="400"/>
      <c r="U20" s="184"/>
      <c r="Y20" s="205"/>
    </row>
    <row r="21" spans="2:29" s="218" customFormat="1" x14ac:dyDescent="0.25">
      <c r="B21" s="205"/>
      <c r="C21" s="205"/>
      <c r="D21" s="205"/>
      <c r="E21" s="205"/>
      <c r="F21" s="216"/>
      <c r="G21" s="179"/>
      <c r="H21" s="205"/>
      <c r="I21" s="205"/>
      <c r="J21" s="205"/>
      <c r="K21" s="179"/>
      <c r="L21" s="219"/>
      <c r="M21" s="205"/>
      <c r="N21" s="205"/>
      <c r="O21" s="178"/>
      <c r="P21" s="205"/>
      <c r="Q21" s="205"/>
      <c r="S21" s="205"/>
      <c r="T21" s="401"/>
      <c r="U21" s="184"/>
      <c r="V21" s="220"/>
      <c r="W21" s="220"/>
      <c r="X21" s="205"/>
      <c r="Y21" s="205"/>
      <c r="Z21" s="167"/>
      <c r="AA21" s="167"/>
      <c r="AB21" s="167"/>
      <c r="AC21" s="167"/>
    </row>
    <row r="22" spans="2:29" s="218" customFormat="1" x14ac:dyDescent="0.25">
      <c r="B22" s="205"/>
      <c r="C22" s="205"/>
      <c r="D22" s="205"/>
      <c r="E22" s="205"/>
      <c r="F22" s="205"/>
      <c r="G22" s="179"/>
      <c r="H22" s="205"/>
      <c r="I22" s="220"/>
      <c r="J22" s="205"/>
      <c r="K22" s="179"/>
      <c r="L22" s="206"/>
      <c r="M22" s="205"/>
      <c r="N22" s="205"/>
      <c r="O22" s="178"/>
      <c r="P22" s="205"/>
      <c r="Q22" s="205"/>
      <c r="S22" s="205"/>
      <c r="T22" s="401"/>
      <c r="U22" s="184"/>
      <c r="V22" s="220"/>
      <c r="W22" s="220"/>
      <c r="X22" s="205"/>
      <c r="Y22" s="205"/>
      <c r="Z22" s="205"/>
      <c r="AA22" s="167"/>
      <c r="AB22" s="167"/>
      <c r="AC22" s="167"/>
    </row>
    <row r="23" spans="2:29" s="218" customFormat="1" x14ac:dyDescent="0.25">
      <c r="B23" s="205"/>
      <c r="C23" s="205"/>
      <c r="D23" s="205"/>
      <c r="E23" s="205"/>
      <c r="F23" s="205"/>
      <c r="G23" s="205"/>
      <c r="H23" s="205"/>
      <c r="I23" s="220"/>
      <c r="J23" s="205"/>
      <c r="K23" s="179"/>
      <c r="L23" s="206"/>
      <c r="M23" s="205"/>
      <c r="N23" s="205"/>
      <c r="O23" s="205"/>
      <c r="P23" s="205"/>
      <c r="Q23" s="217"/>
      <c r="S23" s="205"/>
      <c r="T23" s="401"/>
      <c r="U23" s="184"/>
      <c r="V23" s="221"/>
      <c r="W23" s="221"/>
      <c r="X23" s="205"/>
      <c r="Y23" s="205"/>
      <c r="Z23" s="205"/>
      <c r="AA23" s="167"/>
      <c r="AB23" s="167"/>
      <c r="AC23" s="167"/>
    </row>
  </sheetData>
  <mergeCells count="5">
    <mergeCell ref="D1:AC2"/>
    <mergeCell ref="E3:Z3"/>
    <mergeCell ref="D5:F5"/>
    <mergeCell ref="H5:J5"/>
    <mergeCell ref="L5:N5"/>
  </mergeCells>
  <phoneticPr fontId="70" type="noConversion"/>
  <printOptions horizontalCentered="1" verticalCentered="1"/>
  <pageMargins left="0.70866141732283472" right="0.47244094488188981" top="0.55118110236220474" bottom="0.98425196850393704" header="0" footer="0"/>
  <pageSetup scale="52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P76"/>
  <sheetViews>
    <sheetView zoomScaleNormal="100" workbookViewId="0">
      <pane xSplit="5" ySplit="5" topLeftCell="F59" activePane="bottomRight" state="frozen"/>
      <selection activeCell="G6" sqref="G6"/>
      <selection pane="topRight" activeCell="G6" sqref="G6"/>
      <selection pane="bottomLeft" activeCell="G6" sqref="G6"/>
      <selection pane="bottomRight" activeCell="H63" sqref="H63"/>
    </sheetView>
  </sheetViews>
  <sheetFormatPr baseColWidth="10" defaultColWidth="0" defaultRowHeight="12.75" zeroHeight="1" x14ac:dyDescent="0.2"/>
  <cols>
    <col min="1" max="1" width="0.5703125" style="230" hidden="1" customWidth="1"/>
    <col min="2" max="2" width="5.140625" style="230" bestFit="1" customWidth="1"/>
    <col min="3" max="3" width="11" style="431" bestFit="1" customWidth="1"/>
    <col min="4" max="4" width="25" style="230" customWidth="1"/>
    <col min="5" max="5" width="11.140625" style="230" customWidth="1"/>
    <col min="6" max="6" width="14.28515625" style="230" customWidth="1"/>
    <col min="7" max="7" width="15.140625" style="230" customWidth="1"/>
    <col min="8" max="9" width="16.5703125" style="230" bestFit="1" customWidth="1"/>
    <col min="10" max="10" width="13.42578125" style="230" customWidth="1"/>
    <col min="11" max="11" width="13.42578125" style="255" bestFit="1" customWidth="1"/>
    <col min="12" max="12" width="13.42578125" style="230" bestFit="1" customWidth="1"/>
    <col min="13" max="13" width="12" style="230" bestFit="1" customWidth="1"/>
    <col min="14" max="14" width="14" style="230" bestFit="1" customWidth="1"/>
    <col min="15" max="16" width="4.7109375" style="230" customWidth="1"/>
    <col min="17" max="16384" width="4.7109375" style="230" hidden="1"/>
  </cols>
  <sheetData>
    <row r="1" spans="1:15" ht="3.75" customHeight="1" x14ac:dyDescent="0.2">
      <c r="B1" s="246"/>
      <c r="C1" s="329"/>
      <c r="D1" s="229"/>
      <c r="E1" s="247"/>
      <c r="F1" s="248"/>
      <c r="G1" s="248"/>
      <c r="H1" s="248"/>
      <c r="I1" s="229"/>
      <c r="J1" s="229"/>
      <c r="K1" s="247"/>
      <c r="L1" s="229"/>
      <c r="M1" s="229"/>
      <c r="N1" s="229"/>
    </row>
    <row r="2" spans="1:15" ht="18.75" x14ac:dyDescent="0.3">
      <c r="B2" s="246"/>
      <c r="C2" s="329"/>
      <c r="D2" s="477" t="s">
        <v>177</v>
      </c>
      <c r="E2" s="477"/>
      <c r="F2" s="477"/>
      <c r="G2" s="477"/>
      <c r="H2" s="477"/>
      <c r="I2" s="477"/>
      <c r="J2" s="477"/>
      <c r="K2" s="477"/>
      <c r="L2" s="229"/>
      <c r="M2" s="229"/>
      <c r="N2" s="229"/>
      <c r="O2" s="249"/>
    </row>
    <row r="3" spans="1:15" ht="15.75" x14ac:dyDescent="0.25">
      <c r="B3" s="246"/>
      <c r="C3" s="329"/>
      <c r="D3" s="478">
        <v>45900</v>
      </c>
      <c r="E3" s="478"/>
      <c r="F3" s="478"/>
      <c r="G3" s="478"/>
      <c r="H3" s="478"/>
      <c r="I3" s="478"/>
      <c r="J3" s="478"/>
      <c r="K3" s="478"/>
      <c r="L3" s="229"/>
      <c r="M3" s="229"/>
      <c r="N3" s="229"/>
    </row>
    <row r="4" spans="1:15" ht="3.75" customHeight="1" x14ac:dyDescent="0.2">
      <c r="B4" s="246"/>
      <c r="C4" s="329"/>
      <c r="D4" s="229"/>
      <c r="E4" s="247"/>
      <c r="F4" s="248"/>
      <c r="G4" s="248"/>
      <c r="H4" s="248"/>
      <c r="I4" s="229"/>
      <c r="J4" s="229"/>
      <c r="K4" s="250"/>
      <c r="L4" s="229"/>
      <c r="M4" s="229"/>
      <c r="N4" s="229"/>
    </row>
    <row r="5" spans="1:15" s="179" customFormat="1" ht="24" x14ac:dyDescent="0.25">
      <c r="A5" s="251"/>
      <c r="B5" s="408" t="s">
        <v>117</v>
      </c>
      <c r="C5" s="408" t="s">
        <v>27</v>
      </c>
      <c r="D5" s="409" t="s">
        <v>28</v>
      </c>
      <c r="E5" s="409" t="s">
        <v>29</v>
      </c>
      <c r="F5" s="409" t="s">
        <v>138</v>
      </c>
      <c r="G5" s="409" t="s">
        <v>30</v>
      </c>
      <c r="H5" s="409" t="s">
        <v>31</v>
      </c>
      <c r="I5" s="409" t="s">
        <v>145</v>
      </c>
      <c r="J5" s="409" t="s">
        <v>146</v>
      </c>
      <c r="K5" s="409" t="s">
        <v>32</v>
      </c>
      <c r="L5" s="409" t="s">
        <v>33</v>
      </c>
      <c r="M5" s="409" t="s">
        <v>34</v>
      </c>
      <c r="N5" s="409" t="s">
        <v>35</v>
      </c>
    </row>
    <row r="6" spans="1:15" s="179" customFormat="1" x14ac:dyDescent="0.25">
      <c r="A6" s="450"/>
      <c r="B6" s="479">
        <v>1</v>
      </c>
      <c r="C6" s="469" t="s">
        <v>275</v>
      </c>
      <c r="D6" s="469" t="s">
        <v>276</v>
      </c>
      <c r="E6" s="442" t="s">
        <v>36</v>
      </c>
      <c r="F6" s="414">
        <v>670000000</v>
      </c>
      <c r="G6" s="415">
        <v>201750006</v>
      </c>
      <c r="H6" s="414">
        <v>468249994</v>
      </c>
      <c r="I6" s="414">
        <v>468249994</v>
      </c>
      <c r="J6" s="415">
        <v>0</v>
      </c>
      <c r="K6" s="414">
        <v>0</v>
      </c>
      <c r="L6" s="414">
        <v>0</v>
      </c>
      <c r="M6" s="414">
        <v>0</v>
      </c>
      <c r="N6" s="414">
        <v>0</v>
      </c>
    </row>
    <row r="7" spans="1:15" s="179" customFormat="1" x14ac:dyDescent="0.25">
      <c r="A7" s="450"/>
      <c r="B7" s="480"/>
      <c r="C7" s="469" t="s">
        <v>251</v>
      </c>
      <c r="D7" s="469" t="s">
        <v>250</v>
      </c>
      <c r="E7" s="442" t="s">
        <v>36</v>
      </c>
      <c r="F7" s="414">
        <v>547161000</v>
      </c>
      <c r="G7" s="415">
        <v>228483750</v>
      </c>
      <c r="H7" s="414">
        <v>318677250</v>
      </c>
      <c r="I7" s="414">
        <v>309657900</v>
      </c>
      <c r="J7" s="415">
        <v>9019350</v>
      </c>
      <c r="K7" s="414">
        <v>9019350</v>
      </c>
      <c r="L7" s="414">
        <v>0</v>
      </c>
      <c r="M7" s="414">
        <v>0</v>
      </c>
      <c r="N7" s="414">
        <v>0</v>
      </c>
    </row>
    <row r="8" spans="1:15" s="179" customFormat="1" ht="15.75" customHeight="1" x14ac:dyDescent="0.25">
      <c r="A8" s="451">
        <v>1</v>
      </c>
      <c r="B8" s="480"/>
      <c r="C8" s="469" t="s">
        <v>246</v>
      </c>
      <c r="D8" s="469" t="s">
        <v>247</v>
      </c>
      <c r="E8" s="442" t="s">
        <v>36</v>
      </c>
      <c r="F8" s="414">
        <v>565000000</v>
      </c>
      <c r="G8" s="415">
        <v>242571432</v>
      </c>
      <c r="H8" s="414">
        <v>322428568</v>
      </c>
      <c r="I8" s="414">
        <v>322428568</v>
      </c>
      <c r="J8" s="415">
        <v>0</v>
      </c>
      <c r="K8" s="414">
        <v>0</v>
      </c>
      <c r="L8" s="414">
        <v>0</v>
      </c>
      <c r="M8" s="414">
        <v>0</v>
      </c>
      <c r="N8" s="414">
        <v>0</v>
      </c>
    </row>
    <row r="9" spans="1:15" s="179" customFormat="1" x14ac:dyDescent="0.25">
      <c r="A9" s="452"/>
      <c r="B9" s="480"/>
      <c r="C9" s="469" t="s">
        <v>258</v>
      </c>
      <c r="D9" s="469" t="s">
        <v>259</v>
      </c>
      <c r="E9" s="442" t="s">
        <v>36</v>
      </c>
      <c r="F9" s="414">
        <v>518160000</v>
      </c>
      <c r="G9" s="415">
        <v>164000000</v>
      </c>
      <c r="H9" s="414">
        <v>354160000</v>
      </c>
      <c r="I9" s="414">
        <v>354160000</v>
      </c>
      <c r="J9" s="415">
        <v>0</v>
      </c>
      <c r="K9" s="414">
        <v>0</v>
      </c>
      <c r="L9" s="414">
        <v>0</v>
      </c>
      <c r="M9" s="414">
        <v>0</v>
      </c>
      <c r="N9" s="414">
        <v>0</v>
      </c>
    </row>
    <row r="10" spans="1:15" s="179" customFormat="1" ht="15" customHeight="1" x14ac:dyDescent="0.25">
      <c r="A10" s="452"/>
      <c r="B10" s="480"/>
      <c r="C10" s="484" t="s">
        <v>196</v>
      </c>
      <c r="D10" s="484" t="s">
        <v>197</v>
      </c>
      <c r="E10" s="442" t="s">
        <v>36</v>
      </c>
      <c r="F10" s="414">
        <v>539408800</v>
      </c>
      <c r="G10" s="415">
        <v>181602605</v>
      </c>
      <c r="H10" s="414">
        <v>357806195</v>
      </c>
      <c r="I10" s="414">
        <v>342408800</v>
      </c>
      <c r="J10" s="516">
        <v>15397395</v>
      </c>
      <c r="K10" s="517">
        <v>9000000</v>
      </c>
      <c r="L10" s="517">
        <v>6000000</v>
      </c>
      <c r="M10" s="517">
        <v>397395</v>
      </c>
      <c r="N10" s="414">
        <v>0</v>
      </c>
      <c r="O10" s="252"/>
    </row>
    <row r="11" spans="1:15" s="179" customFormat="1" ht="15" customHeight="1" x14ac:dyDescent="0.25">
      <c r="A11" s="452"/>
      <c r="B11" s="480"/>
      <c r="C11" s="484"/>
      <c r="D11" s="484" t="s">
        <v>197</v>
      </c>
      <c r="E11" s="442" t="s">
        <v>155</v>
      </c>
      <c r="F11" s="414">
        <v>397395</v>
      </c>
      <c r="G11" s="415">
        <v>397395</v>
      </c>
      <c r="H11" s="414">
        <v>0</v>
      </c>
      <c r="I11" s="414">
        <v>0</v>
      </c>
      <c r="J11" s="415">
        <v>0</v>
      </c>
      <c r="K11" s="414">
        <v>0</v>
      </c>
      <c r="L11" s="414">
        <v>0</v>
      </c>
      <c r="M11" s="414">
        <v>0</v>
      </c>
      <c r="N11" s="414">
        <v>0</v>
      </c>
      <c r="O11" s="252"/>
    </row>
    <row r="12" spans="1:15" s="179" customFormat="1" ht="15" customHeight="1" x14ac:dyDescent="0.25">
      <c r="A12" s="452"/>
      <c r="B12" s="480"/>
      <c r="C12" s="469" t="s">
        <v>278</v>
      </c>
      <c r="D12" s="469" t="s">
        <v>279</v>
      </c>
      <c r="E12" s="442" t="s">
        <v>36</v>
      </c>
      <c r="F12" s="414">
        <v>720000000</v>
      </c>
      <c r="G12" s="415">
        <v>228625000</v>
      </c>
      <c r="H12" s="414">
        <v>491375000</v>
      </c>
      <c r="I12" s="414">
        <v>491375000</v>
      </c>
      <c r="J12" s="415">
        <v>0</v>
      </c>
      <c r="K12" s="414">
        <v>0</v>
      </c>
      <c r="L12" s="414">
        <v>0</v>
      </c>
      <c r="M12" s="414">
        <v>0</v>
      </c>
      <c r="N12" s="414">
        <v>0</v>
      </c>
      <c r="O12" s="252"/>
    </row>
    <row r="13" spans="1:15" s="179" customFormat="1" ht="15" customHeight="1" x14ac:dyDescent="0.25">
      <c r="A13" s="452"/>
      <c r="B13" s="480"/>
      <c r="C13" s="469" t="s">
        <v>292</v>
      </c>
      <c r="D13" s="469" t="s">
        <v>381</v>
      </c>
      <c r="E13" s="442" t="s">
        <v>36</v>
      </c>
      <c r="F13" s="414">
        <v>838880000</v>
      </c>
      <c r="G13" s="415">
        <v>195233430</v>
      </c>
      <c r="H13" s="414">
        <v>643646570</v>
      </c>
      <c r="I13" s="414">
        <v>606036305</v>
      </c>
      <c r="J13" s="415">
        <v>37610265</v>
      </c>
      <c r="K13" s="414">
        <v>37610265</v>
      </c>
      <c r="L13" s="414">
        <v>0</v>
      </c>
      <c r="M13" s="414">
        <v>0</v>
      </c>
      <c r="N13" s="414">
        <v>0</v>
      </c>
      <c r="O13" s="252"/>
    </row>
    <row r="14" spans="1:15" s="179" customFormat="1" ht="15" customHeight="1" x14ac:dyDescent="0.25">
      <c r="A14" s="452"/>
      <c r="B14" s="480"/>
      <c r="C14" s="484" t="s">
        <v>263</v>
      </c>
      <c r="D14" s="484" t="s">
        <v>264</v>
      </c>
      <c r="E14" s="442" t="s">
        <v>36</v>
      </c>
      <c r="F14" s="414">
        <v>598000000</v>
      </c>
      <c r="G14" s="415">
        <v>188073221</v>
      </c>
      <c r="H14" s="414">
        <v>409926779</v>
      </c>
      <c r="I14" s="414">
        <v>401362915</v>
      </c>
      <c r="J14" s="516">
        <v>8563864</v>
      </c>
      <c r="K14" s="517">
        <v>3000000</v>
      </c>
      <c r="L14" s="517">
        <v>3000000</v>
      </c>
      <c r="M14" s="517">
        <v>2563864</v>
      </c>
      <c r="N14" s="414">
        <v>0</v>
      </c>
      <c r="O14" s="252"/>
    </row>
    <row r="15" spans="1:15" s="179" customFormat="1" ht="15" customHeight="1" x14ac:dyDescent="0.25">
      <c r="A15" s="452"/>
      <c r="B15" s="480"/>
      <c r="C15" s="484"/>
      <c r="D15" s="484" t="s">
        <v>264</v>
      </c>
      <c r="E15" s="442" t="s">
        <v>155</v>
      </c>
      <c r="F15" s="414">
        <v>1926779</v>
      </c>
      <c r="G15" s="415">
        <v>1926779</v>
      </c>
      <c r="H15" s="414">
        <v>0</v>
      </c>
      <c r="I15" s="414">
        <v>0</v>
      </c>
      <c r="J15" s="415">
        <v>0</v>
      </c>
      <c r="K15" s="414">
        <v>0</v>
      </c>
      <c r="L15" s="414">
        <v>0</v>
      </c>
      <c r="M15" s="414">
        <v>0</v>
      </c>
      <c r="N15" s="414">
        <v>0</v>
      </c>
      <c r="O15" s="252"/>
    </row>
    <row r="16" spans="1:15" s="179" customFormat="1" ht="15" customHeight="1" x14ac:dyDescent="0.25">
      <c r="A16" s="452"/>
      <c r="B16" s="480"/>
      <c r="C16" s="469" t="s">
        <v>248</v>
      </c>
      <c r="D16" s="469" t="s">
        <v>268</v>
      </c>
      <c r="E16" s="442" t="s">
        <v>36</v>
      </c>
      <c r="F16" s="414">
        <v>584500000</v>
      </c>
      <c r="G16" s="415">
        <v>229200000</v>
      </c>
      <c r="H16" s="414">
        <v>355300000</v>
      </c>
      <c r="I16" s="414">
        <v>350100000</v>
      </c>
      <c r="J16" s="415">
        <v>5200000</v>
      </c>
      <c r="K16" s="414">
        <v>5200000</v>
      </c>
      <c r="L16" s="414">
        <v>0</v>
      </c>
      <c r="M16" s="414">
        <v>0</v>
      </c>
      <c r="N16" s="414">
        <v>0</v>
      </c>
      <c r="O16" s="252"/>
    </row>
    <row r="17" spans="1:14" s="179" customFormat="1" ht="15" customHeight="1" x14ac:dyDescent="0.25">
      <c r="A17" s="452"/>
      <c r="B17" s="480"/>
      <c r="C17" s="469" t="s">
        <v>265</v>
      </c>
      <c r="D17" s="469" t="s">
        <v>266</v>
      </c>
      <c r="E17" s="442" t="s">
        <v>36</v>
      </c>
      <c r="F17" s="414">
        <v>673000000</v>
      </c>
      <c r="G17" s="415">
        <v>145000000</v>
      </c>
      <c r="H17" s="414">
        <v>528000000</v>
      </c>
      <c r="I17" s="414">
        <v>523000000</v>
      </c>
      <c r="J17" s="415">
        <v>5000000</v>
      </c>
      <c r="K17" s="414">
        <v>5000000</v>
      </c>
      <c r="L17" s="414">
        <v>0</v>
      </c>
      <c r="M17" s="414">
        <v>0</v>
      </c>
      <c r="N17" s="414">
        <v>0</v>
      </c>
    </row>
    <row r="18" spans="1:14" s="179" customFormat="1" ht="15" customHeight="1" x14ac:dyDescent="0.25">
      <c r="A18" s="452"/>
      <c r="B18" s="480"/>
      <c r="C18" s="469" t="s">
        <v>372</v>
      </c>
      <c r="D18" s="469" t="s">
        <v>373</v>
      </c>
      <c r="E18" s="442" t="s">
        <v>36</v>
      </c>
      <c r="F18" s="414">
        <v>790000000</v>
      </c>
      <c r="G18" s="415">
        <v>93000000</v>
      </c>
      <c r="H18" s="414">
        <v>697000000</v>
      </c>
      <c r="I18" s="414">
        <v>697000000</v>
      </c>
      <c r="J18" s="415">
        <v>0</v>
      </c>
      <c r="K18" s="414">
        <v>0</v>
      </c>
      <c r="L18" s="414">
        <v>0</v>
      </c>
      <c r="M18" s="414">
        <v>0</v>
      </c>
      <c r="N18" s="414">
        <v>0</v>
      </c>
    </row>
    <row r="19" spans="1:14" s="179" customFormat="1" ht="15" customHeight="1" x14ac:dyDescent="0.25">
      <c r="A19" s="452"/>
      <c r="B19" s="480"/>
      <c r="C19" s="484" t="s">
        <v>249</v>
      </c>
      <c r="D19" s="484" t="s">
        <v>381</v>
      </c>
      <c r="E19" s="442" t="s">
        <v>36</v>
      </c>
      <c r="F19" s="414">
        <v>742579124</v>
      </c>
      <c r="G19" s="415">
        <v>212696439</v>
      </c>
      <c r="H19" s="414">
        <v>529882685</v>
      </c>
      <c r="I19" s="414">
        <v>529882685</v>
      </c>
      <c r="J19" s="415">
        <v>0</v>
      </c>
      <c r="K19" s="414">
        <v>0</v>
      </c>
      <c r="L19" s="414">
        <v>0</v>
      </c>
      <c r="M19" s="414">
        <v>0</v>
      </c>
      <c r="N19" s="414">
        <v>0</v>
      </c>
    </row>
    <row r="20" spans="1:14" s="179" customFormat="1" ht="15" customHeight="1" x14ac:dyDescent="0.25">
      <c r="A20" s="452"/>
      <c r="B20" s="480"/>
      <c r="C20" s="484"/>
      <c r="D20" s="484" t="s">
        <v>381</v>
      </c>
      <c r="E20" s="442" t="s">
        <v>155</v>
      </c>
      <c r="F20" s="414">
        <v>285455</v>
      </c>
      <c r="G20" s="415">
        <v>285455</v>
      </c>
      <c r="H20" s="414">
        <v>0</v>
      </c>
      <c r="I20" s="414">
        <v>0</v>
      </c>
      <c r="J20" s="415">
        <v>0</v>
      </c>
      <c r="K20" s="414">
        <v>0</v>
      </c>
      <c r="L20" s="414">
        <v>0</v>
      </c>
      <c r="M20" s="414">
        <v>0</v>
      </c>
      <c r="N20" s="414">
        <v>0</v>
      </c>
    </row>
    <row r="21" spans="1:14" s="179" customFormat="1" ht="15" customHeight="1" x14ac:dyDescent="0.25">
      <c r="A21" s="452"/>
      <c r="B21" s="480"/>
      <c r="C21" s="469" t="s">
        <v>368</v>
      </c>
      <c r="D21" s="469" t="s">
        <v>369</v>
      </c>
      <c r="E21" s="442" t="s">
        <v>36</v>
      </c>
      <c r="F21" s="414">
        <v>754600000</v>
      </c>
      <c r="G21" s="415">
        <v>92652000</v>
      </c>
      <c r="H21" s="414">
        <v>661948000</v>
      </c>
      <c r="I21" s="414">
        <v>647006000</v>
      </c>
      <c r="J21" s="415">
        <v>14942000</v>
      </c>
      <c r="K21" s="414">
        <v>14942000</v>
      </c>
      <c r="L21" s="414">
        <v>0</v>
      </c>
      <c r="M21" s="414">
        <v>0</v>
      </c>
      <c r="N21" s="414">
        <v>0</v>
      </c>
    </row>
    <row r="22" spans="1:14" s="179" customFormat="1" ht="15" customHeight="1" x14ac:dyDescent="0.25">
      <c r="A22" s="452"/>
      <c r="B22" s="480"/>
      <c r="C22" s="469" t="s">
        <v>362</v>
      </c>
      <c r="D22" s="469" t="s">
        <v>363</v>
      </c>
      <c r="E22" s="442" t="s">
        <v>36</v>
      </c>
      <c r="F22" s="414">
        <v>686000000</v>
      </c>
      <c r="G22" s="415">
        <v>103000000</v>
      </c>
      <c r="H22" s="414">
        <v>583000000</v>
      </c>
      <c r="I22" s="414">
        <v>583000000</v>
      </c>
      <c r="J22" s="415">
        <v>0</v>
      </c>
      <c r="K22" s="414">
        <v>0</v>
      </c>
      <c r="L22" s="414">
        <v>0</v>
      </c>
      <c r="M22" s="414">
        <v>0</v>
      </c>
      <c r="N22" s="414">
        <v>0</v>
      </c>
    </row>
    <row r="23" spans="1:14" s="179" customFormat="1" ht="15" customHeight="1" x14ac:dyDescent="0.25">
      <c r="A23" s="452"/>
      <c r="B23" s="480"/>
      <c r="C23" s="469" t="s">
        <v>291</v>
      </c>
      <c r="D23" s="469" t="s">
        <v>270</v>
      </c>
      <c r="E23" s="442" t="s">
        <v>36</v>
      </c>
      <c r="F23" s="414">
        <v>575000000</v>
      </c>
      <c r="G23" s="415">
        <v>171148144</v>
      </c>
      <c r="H23" s="414">
        <v>403851856</v>
      </c>
      <c r="I23" s="414">
        <v>403851856</v>
      </c>
      <c r="J23" s="415">
        <v>0</v>
      </c>
      <c r="K23" s="414">
        <v>0</v>
      </c>
      <c r="L23" s="414">
        <v>0</v>
      </c>
      <c r="M23" s="414">
        <v>0</v>
      </c>
      <c r="N23" s="414">
        <v>0</v>
      </c>
    </row>
    <row r="24" spans="1:14" s="179" customFormat="1" ht="15" customHeight="1" x14ac:dyDescent="0.25">
      <c r="A24" s="452"/>
      <c r="B24" s="480"/>
      <c r="C24" s="469" t="s">
        <v>262</v>
      </c>
      <c r="D24" s="469" t="s">
        <v>269</v>
      </c>
      <c r="E24" s="442" t="s">
        <v>36</v>
      </c>
      <c r="F24" s="414">
        <v>694000000</v>
      </c>
      <c r="G24" s="415">
        <v>204400000</v>
      </c>
      <c r="H24" s="414">
        <v>489600000</v>
      </c>
      <c r="I24" s="414">
        <v>479000000</v>
      </c>
      <c r="J24" s="415">
        <v>10600000</v>
      </c>
      <c r="K24" s="414">
        <v>10600000</v>
      </c>
      <c r="L24" s="414">
        <v>0</v>
      </c>
      <c r="M24" s="414">
        <v>0</v>
      </c>
      <c r="N24" s="414">
        <v>0</v>
      </c>
    </row>
    <row r="25" spans="1:14" s="179" customFormat="1" ht="15" customHeight="1" x14ac:dyDescent="0.25">
      <c r="A25" s="452"/>
      <c r="B25" s="480"/>
      <c r="C25" s="469" t="s">
        <v>326</v>
      </c>
      <c r="D25" s="469" t="s">
        <v>327</v>
      </c>
      <c r="E25" s="442" t="s">
        <v>36</v>
      </c>
      <c r="F25" s="414">
        <v>550000000</v>
      </c>
      <c r="G25" s="415">
        <v>258000001</v>
      </c>
      <c r="H25" s="414">
        <v>291999999</v>
      </c>
      <c r="I25" s="414">
        <v>291999999</v>
      </c>
      <c r="J25" s="415">
        <v>0</v>
      </c>
      <c r="K25" s="414">
        <v>0</v>
      </c>
      <c r="L25" s="414">
        <v>0</v>
      </c>
      <c r="M25" s="414">
        <v>0</v>
      </c>
      <c r="N25" s="414">
        <v>0</v>
      </c>
    </row>
    <row r="26" spans="1:14" s="179" customFormat="1" ht="15" customHeight="1" x14ac:dyDescent="0.25">
      <c r="A26" s="452"/>
      <c r="B26" s="480"/>
      <c r="C26" s="469" t="s">
        <v>354</v>
      </c>
      <c r="D26" s="469" t="s">
        <v>355</v>
      </c>
      <c r="E26" s="442" t="s">
        <v>36</v>
      </c>
      <c r="F26" s="414">
        <v>670000000</v>
      </c>
      <c r="G26" s="415">
        <v>82155714</v>
      </c>
      <c r="H26" s="414">
        <v>587844286</v>
      </c>
      <c r="I26" s="414">
        <v>587844286</v>
      </c>
      <c r="J26" s="415">
        <v>0</v>
      </c>
      <c r="K26" s="414">
        <v>0</v>
      </c>
      <c r="L26" s="414">
        <v>0</v>
      </c>
      <c r="M26" s="414">
        <v>0</v>
      </c>
      <c r="N26" s="414">
        <v>0</v>
      </c>
    </row>
    <row r="27" spans="1:14" s="179" customFormat="1" ht="15" customHeight="1" x14ac:dyDescent="0.25">
      <c r="A27" s="452"/>
      <c r="B27" s="480"/>
      <c r="C27" s="469" t="s">
        <v>284</v>
      </c>
      <c r="D27" s="469" t="s">
        <v>285</v>
      </c>
      <c r="E27" s="442" t="s">
        <v>36</v>
      </c>
      <c r="F27" s="414">
        <v>683480763</v>
      </c>
      <c r="G27" s="415">
        <v>465156000</v>
      </c>
      <c r="H27" s="414">
        <v>218324763</v>
      </c>
      <c r="I27" s="414">
        <v>218324763</v>
      </c>
      <c r="J27" s="415">
        <v>0</v>
      </c>
      <c r="K27" s="414">
        <v>0</v>
      </c>
      <c r="L27" s="414">
        <v>0</v>
      </c>
      <c r="M27" s="414">
        <v>0</v>
      </c>
      <c r="N27" s="414">
        <v>0</v>
      </c>
    </row>
    <row r="28" spans="1:14" s="179" customFormat="1" ht="15" customHeight="1" x14ac:dyDescent="0.25">
      <c r="A28" s="452"/>
      <c r="B28" s="480"/>
      <c r="C28" s="469" t="s">
        <v>286</v>
      </c>
      <c r="D28" s="469" t="s">
        <v>287</v>
      </c>
      <c r="E28" s="442" t="s">
        <v>36</v>
      </c>
      <c r="F28" s="414">
        <v>670000000</v>
      </c>
      <c r="G28" s="415">
        <v>308000000</v>
      </c>
      <c r="H28" s="414">
        <v>362000000</v>
      </c>
      <c r="I28" s="414">
        <v>362000000</v>
      </c>
      <c r="J28" s="415">
        <v>0</v>
      </c>
      <c r="K28" s="414">
        <v>0</v>
      </c>
      <c r="L28" s="414">
        <v>0</v>
      </c>
      <c r="M28" s="414">
        <v>0</v>
      </c>
      <c r="N28" s="414">
        <v>0</v>
      </c>
    </row>
    <row r="29" spans="1:14" s="179" customFormat="1" ht="15" customHeight="1" x14ac:dyDescent="0.25">
      <c r="A29" s="452"/>
      <c r="B29" s="480"/>
      <c r="C29" s="469" t="s">
        <v>242</v>
      </c>
      <c r="D29" s="469" t="s">
        <v>243</v>
      </c>
      <c r="E29" s="442" t="s">
        <v>36</v>
      </c>
      <c r="F29" s="414">
        <v>545000000</v>
      </c>
      <c r="G29" s="415">
        <v>220241375</v>
      </c>
      <c r="H29" s="414">
        <v>324758625</v>
      </c>
      <c r="I29" s="414">
        <v>324758625</v>
      </c>
      <c r="J29" s="415">
        <v>0</v>
      </c>
      <c r="K29" s="414">
        <v>0</v>
      </c>
      <c r="L29" s="414">
        <v>0</v>
      </c>
      <c r="M29" s="414">
        <v>0</v>
      </c>
      <c r="N29" s="414">
        <v>0</v>
      </c>
    </row>
    <row r="30" spans="1:14" s="179" customFormat="1" ht="15" customHeight="1" x14ac:dyDescent="0.25">
      <c r="A30" s="452"/>
      <c r="B30" s="480"/>
      <c r="C30" s="469" t="s">
        <v>267</v>
      </c>
      <c r="D30" s="469" t="s">
        <v>271</v>
      </c>
      <c r="E30" s="442" t="s">
        <v>36</v>
      </c>
      <c r="F30" s="414">
        <v>650000000</v>
      </c>
      <c r="G30" s="415">
        <v>204500000</v>
      </c>
      <c r="H30" s="414">
        <v>445500000</v>
      </c>
      <c r="I30" s="414">
        <v>445500000</v>
      </c>
      <c r="J30" s="415">
        <v>0</v>
      </c>
      <c r="K30" s="414">
        <v>0</v>
      </c>
      <c r="L30" s="414">
        <v>0</v>
      </c>
      <c r="M30" s="414">
        <v>0</v>
      </c>
      <c r="N30" s="414">
        <v>0</v>
      </c>
    </row>
    <row r="31" spans="1:14" s="179" customFormat="1" ht="15" customHeight="1" x14ac:dyDescent="0.25">
      <c r="A31" s="452"/>
      <c r="B31" s="480"/>
      <c r="C31" s="469" t="s">
        <v>288</v>
      </c>
      <c r="D31" s="469" t="s">
        <v>289</v>
      </c>
      <c r="E31" s="442" t="s">
        <v>36</v>
      </c>
      <c r="F31" s="414">
        <v>675000000</v>
      </c>
      <c r="G31" s="415">
        <v>219548716</v>
      </c>
      <c r="H31" s="414">
        <v>455451284</v>
      </c>
      <c r="I31" s="414">
        <v>455451284</v>
      </c>
      <c r="J31" s="415">
        <v>0</v>
      </c>
      <c r="K31" s="414">
        <v>0</v>
      </c>
      <c r="L31" s="414">
        <v>0</v>
      </c>
      <c r="M31" s="414">
        <v>0</v>
      </c>
      <c r="N31" s="414">
        <v>0</v>
      </c>
    </row>
    <row r="32" spans="1:14" s="179" customFormat="1" ht="15" customHeight="1" x14ac:dyDescent="0.25">
      <c r="A32" s="452"/>
      <c r="B32" s="480"/>
      <c r="C32" s="469" t="s">
        <v>290</v>
      </c>
      <c r="D32" s="469" t="s">
        <v>325</v>
      </c>
      <c r="E32" s="442" t="s">
        <v>36</v>
      </c>
      <c r="F32" s="414">
        <v>679500000</v>
      </c>
      <c r="G32" s="415">
        <v>241531250</v>
      </c>
      <c r="H32" s="414">
        <v>437968750</v>
      </c>
      <c r="I32" s="414">
        <v>437968750</v>
      </c>
      <c r="J32" s="415">
        <v>0</v>
      </c>
      <c r="K32" s="414">
        <v>0</v>
      </c>
      <c r="L32" s="414">
        <v>0</v>
      </c>
      <c r="M32" s="414">
        <v>0</v>
      </c>
      <c r="N32" s="414">
        <v>0</v>
      </c>
    </row>
    <row r="33" spans="1:14" s="179" customFormat="1" ht="15" customHeight="1" x14ac:dyDescent="0.25">
      <c r="A33" s="452"/>
      <c r="B33" s="480"/>
      <c r="C33" s="469" t="s">
        <v>332</v>
      </c>
      <c r="D33" s="469" t="s">
        <v>333</v>
      </c>
      <c r="E33" s="442" t="s">
        <v>36</v>
      </c>
      <c r="F33" s="414">
        <v>670000000</v>
      </c>
      <c r="G33" s="415">
        <v>181500000</v>
      </c>
      <c r="H33" s="414">
        <v>488500000</v>
      </c>
      <c r="I33" s="414">
        <v>488500000</v>
      </c>
      <c r="J33" s="415">
        <v>0</v>
      </c>
      <c r="K33" s="414">
        <v>0</v>
      </c>
      <c r="L33" s="414">
        <v>0</v>
      </c>
      <c r="M33" s="414">
        <v>0</v>
      </c>
      <c r="N33" s="414">
        <v>0</v>
      </c>
    </row>
    <row r="34" spans="1:14" s="179" customFormat="1" ht="15" customHeight="1" x14ac:dyDescent="0.25">
      <c r="A34" s="452"/>
      <c r="B34" s="480"/>
      <c r="C34" s="469" t="s">
        <v>260</v>
      </c>
      <c r="D34" s="469" t="s">
        <v>261</v>
      </c>
      <c r="E34" s="442" t="s">
        <v>36</v>
      </c>
      <c r="F34" s="414">
        <v>619129300</v>
      </c>
      <c r="G34" s="415">
        <v>242384000</v>
      </c>
      <c r="H34" s="414">
        <v>376745300</v>
      </c>
      <c r="I34" s="414">
        <v>376745300</v>
      </c>
      <c r="J34" s="415">
        <v>0</v>
      </c>
      <c r="K34" s="414">
        <v>0</v>
      </c>
      <c r="L34" s="414">
        <v>0</v>
      </c>
      <c r="M34" s="414">
        <v>0</v>
      </c>
      <c r="N34" s="414">
        <v>0</v>
      </c>
    </row>
    <row r="35" spans="1:14" s="179" customFormat="1" ht="15" customHeight="1" x14ac:dyDescent="0.25">
      <c r="A35" s="452"/>
      <c r="B35" s="480"/>
      <c r="C35" s="469" t="s">
        <v>272</v>
      </c>
      <c r="D35" s="469" t="s">
        <v>273</v>
      </c>
      <c r="E35" s="442" t="s">
        <v>36</v>
      </c>
      <c r="F35" s="414">
        <v>738541600</v>
      </c>
      <c r="G35" s="415">
        <v>282000000</v>
      </c>
      <c r="H35" s="414">
        <v>456541600</v>
      </c>
      <c r="I35" s="414">
        <v>456541600</v>
      </c>
      <c r="J35" s="415">
        <v>0</v>
      </c>
      <c r="K35" s="414">
        <v>0</v>
      </c>
      <c r="L35" s="414">
        <v>0</v>
      </c>
      <c r="M35" s="414">
        <v>0</v>
      </c>
      <c r="N35" s="414">
        <v>0</v>
      </c>
    </row>
    <row r="36" spans="1:14" s="179" customFormat="1" ht="15" customHeight="1" x14ac:dyDescent="0.25">
      <c r="A36" s="452"/>
      <c r="B36" s="480"/>
      <c r="C36" s="469" t="s">
        <v>280</v>
      </c>
      <c r="D36" s="469" t="s">
        <v>281</v>
      </c>
      <c r="E36" s="442" t="s">
        <v>36</v>
      </c>
      <c r="F36" s="414">
        <v>775000000</v>
      </c>
      <c r="G36" s="415">
        <v>218206492</v>
      </c>
      <c r="H36" s="414">
        <v>556793508</v>
      </c>
      <c r="I36" s="414">
        <v>478335546</v>
      </c>
      <c r="J36" s="415">
        <v>78457962</v>
      </c>
      <c r="K36" s="414">
        <v>7714852</v>
      </c>
      <c r="L36" s="414">
        <v>70743110</v>
      </c>
      <c r="M36" s="414">
        <v>0</v>
      </c>
      <c r="N36" s="414">
        <v>0</v>
      </c>
    </row>
    <row r="37" spans="1:14" s="179" customFormat="1" ht="15" customHeight="1" x14ac:dyDescent="0.25">
      <c r="A37" s="452"/>
      <c r="B37" s="480"/>
      <c r="C37" s="469" t="s">
        <v>346</v>
      </c>
      <c r="D37" s="469" t="s">
        <v>347</v>
      </c>
      <c r="E37" s="442" t="s">
        <v>36</v>
      </c>
      <c r="F37" s="414">
        <v>750000000</v>
      </c>
      <c r="G37" s="415">
        <v>300000000</v>
      </c>
      <c r="H37" s="414">
        <v>450000000</v>
      </c>
      <c r="I37" s="414">
        <v>450000000</v>
      </c>
      <c r="J37" s="415">
        <v>0</v>
      </c>
      <c r="K37" s="414">
        <v>0</v>
      </c>
      <c r="L37" s="414">
        <v>0</v>
      </c>
      <c r="M37" s="414">
        <v>0</v>
      </c>
      <c r="N37" s="414">
        <v>0</v>
      </c>
    </row>
    <row r="38" spans="1:14" s="179" customFormat="1" ht="15" customHeight="1" x14ac:dyDescent="0.25">
      <c r="A38" s="452"/>
      <c r="B38" s="480"/>
      <c r="C38" s="469" t="s">
        <v>198</v>
      </c>
      <c r="D38" s="469" t="s">
        <v>199</v>
      </c>
      <c r="E38" s="442" t="s">
        <v>36</v>
      </c>
      <c r="F38" s="414">
        <v>730276400</v>
      </c>
      <c r="G38" s="415">
        <v>243655528</v>
      </c>
      <c r="H38" s="414">
        <v>486620872</v>
      </c>
      <c r="I38" s="414">
        <v>486620872</v>
      </c>
      <c r="J38" s="415">
        <v>0</v>
      </c>
      <c r="K38" s="414">
        <v>0</v>
      </c>
      <c r="L38" s="414">
        <v>0</v>
      </c>
      <c r="M38" s="414">
        <v>0</v>
      </c>
      <c r="N38" s="414">
        <v>0</v>
      </c>
    </row>
    <row r="39" spans="1:14" s="179" customFormat="1" ht="15" customHeight="1" x14ac:dyDescent="0.25">
      <c r="A39" s="452"/>
      <c r="B39" s="480"/>
      <c r="C39" s="469" t="s">
        <v>256</v>
      </c>
      <c r="D39" s="469" t="s">
        <v>257</v>
      </c>
      <c r="E39" s="442" t="s">
        <v>36</v>
      </c>
      <c r="F39" s="414">
        <v>585500000</v>
      </c>
      <c r="G39" s="415">
        <v>239092582</v>
      </c>
      <c r="H39" s="414">
        <v>346407418</v>
      </c>
      <c r="I39" s="414">
        <v>335675937</v>
      </c>
      <c r="J39" s="415">
        <v>10731481</v>
      </c>
      <c r="K39" s="414">
        <v>10731481</v>
      </c>
      <c r="L39" s="414">
        <v>0</v>
      </c>
      <c r="M39" s="414">
        <v>0</v>
      </c>
      <c r="N39" s="414">
        <v>0</v>
      </c>
    </row>
    <row r="40" spans="1:14" s="179" customFormat="1" ht="15" customHeight="1" x14ac:dyDescent="0.25">
      <c r="A40" s="452"/>
      <c r="B40" s="480"/>
      <c r="C40" s="469" t="s">
        <v>252</v>
      </c>
      <c r="D40" s="469" t="s">
        <v>253</v>
      </c>
      <c r="E40" s="442" t="s">
        <v>36</v>
      </c>
      <c r="F40" s="414">
        <v>560260800</v>
      </c>
      <c r="G40" s="415">
        <v>233942000</v>
      </c>
      <c r="H40" s="414">
        <v>326318800</v>
      </c>
      <c r="I40" s="414">
        <v>317081120</v>
      </c>
      <c r="J40" s="415">
        <v>9237680</v>
      </c>
      <c r="K40" s="414">
        <v>9237680</v>
      </c>
      <c r="L40" s="414">
        <v>0</v>
      </c>
      <c r="M40" s="414">
        <v>0</v>
      </c>
      <c r="N40" s="414">
        <v>0</v>
      </c>
    </row>
    <row r="41" spans="1:14" s="179" customFormat="1" ht="15" customHeight="1" x14ac:dyDescent="0.25">
      <c r="A41" s="452"/>
      <c r="B41" s="480"/>
      <c r="C41" s="469" t="s">
        <v>244</v>
      </c>
      <c r="D41" s="469" t="s">
        <v>245</v>
      </c>
      <c r="E41" s="442" t="s">
        <v>36</v>
      </c>
      <c r="F41" s="414">
        <v>630215000</v>
      </c>
      <c r="G41" s="415">
        <v>515115000</v>
      </c>
      <c r="H41" s="414">
        <v>115100000</v>
      </c>
      <c r="I41" s="414">
        <v>115100000</v>
      </c>
      <c r="J41" s="415">
        <v>0</v>
      </c>
      <c r="K41" s="414">
        <v>0</v>
      </c>
      <c r="L41" s="414">
        <v>0</v>
      </c>
      <c r="M41" s="414">
        <v>0</v>
      </c>
      <c r="N41" s="414">
        <v>0</v>
      </c>
    </row>
    <row r="42" spans="1:14" s="179" customFormat="1" ht="15" customHeight="1" x14ac:dyDescent="0.25">
      <c r="A42" s="452"/>
      <c r="B42" s="480"/>
      <c r="C42" s="469" t="s">
        <v>274</v>
      </c>
      <c r="D42" s="469" t="s">
        <v>348</v>
      </c>
      <c r="E42" s="442" t="s">
        <v>36</v>
      </c>
      <c r="F42" s="414">
        <v>748000000</v>
      </c>
      <c r="G42" s="415">
        <v>307867733</v>
      </c>
      <c r="H42" s="414">
        <v>440132267</v>
      </c>
      <c r="I42" s="414">
        <v>440132267</v>
      </c>
      <c r="J42" s="415">
        <v>0</v>
      </c>
      <c r="K42" s="414">
        <v>0</v>
      </c>
      <c r="L42" s="414">
        <v>0</v>
      </c>
      <c r="M42" s="414">
        <v>0</v>
      </c>
      <c r="N42" s="414">
        <v>0</v>
      </c>
    </row>
    <row r="43" spans="1:14" s="179" customFormat="1" ht="15" customHeight="1" x14ac:dyDescent="0.25">
      <c r="A43" s="452"/>
      <c r="B43" s="480"/>
      <c r="C43" s="469" t="s">
        <v>282</v>
      </c>
      <c r="D43" s="469" t="s">
        <v>283</v>
      </c>
      <c r="E43" s="442" t="s">
        <v>36</v>
      </c>
      <c r="F43" s="414">
        <v>570000000</v>
      </c>
      <c r="G43" s="415">
        <v>172000000</v>
      </c>
      <c r="H43" s="414">
        <v>398000000</v>
      </c>
      <c r="I43" s="414">
        <v>398000000</v>
      </c>
      <c r="J43" s="415">
        <v>0</v>
      </c>
      <c r="K43" s="414">
        <v>0</v>
      </c>
      <c r="L43" s="414">
        <v>0</v>
      </c>
      <c r="M43" s="414">
        <v>0</v>
      </c>
      <c r="N43" s="414">
        <v>0</v>
      </c>
    </row>
    <row r="44" spans="1:14" s="179" customFormat="1" ht="15" customHeight="1" x14ac:dyDescent="0.25">
      <c r="A44" s="452"/>
      <c r="B44" s="480"/>
      <c r="C44" s="469" t="s">
        <v>200</v>
      </c>
      <c r="D44" s="469" t="s">
        <v>201</v>
      </c>
      <c r="E44" s="442" t="s">
        <v>36</v>
      </c>
      <c r="F44" s="414">
        <v>756610600</v>
      </c>
      <c r="G44" s="415">
        <v>315754400</v>
      </c>
      <c r="H44" s="414">
        <v>440856200</v>
      </c>
      <c r="I44" s="414">
        <v>428346024</v>
      </c>
      <c r="J44" s="415">
        <v>12510176</v>
      </c>
      <c r="K44" s="414">
        <v>12510176</v>
      </c>
      <c r="L44" s="414">
        <v>0</v>
      </c>
      <c r="M44" s="414">
        <v>0</v>
      </c>
      <c r="N44" s="414">
        <v>0</v>
      </c>
    </row>
    <row r="45" spans="1:14" s="179" customFormat="1" ht="15" customHeight="1" x14ac:dyDescent="0.25">
      <c r="A45" s="452"/>
      <c r="B45" s="480"/>
      <c r="C45" s="469" t="s">
        <v>202</v>
      </c>
      <c r="D45" s="469" t="s">
        <v>388</v>
      </c>
      <c r="E45" s="442" t="s">
        <v>36</v>
      </c>
      <c r="F45" s="414">
        <v>604080000</v>
      </c>
      <c r="G45" s="415">
        <v>262168000</v>
      </c>
      <c r="H45" s="414">
        <v>341912000</v>
      </c>
      <c r="I45" s="414">
        <v>341912000</v>
      </c>
      <c r="J45" s="415">
        <v>0</v>
      </c>
      <c r="K45" s="414">
        <v>0</v>
      </c>
      <c r="L45" s="414">
        <v>0</v>
      </c>
      <c r="M45" s="414">
        <v>0</v>
      </c>
      <c r="N45" s="414">
        <v>0</v>
      </c>
    </row>
    <row r="46" spans="1:14" s="179" customFormat="1" ht="15" customHeight="1" x14ac:dyDescent="0.25">
      <c r="A46" s="452"/>
      <c r="B46" s="480"/>
      <c r="C46" s="469" t="s">
        <v>254</v>
      </c>
      <c r="D46" s="469" t="s">
        <v>255</v>
      </c>
      <c r="E46" s="442" t="s">
        <v>36</v>
      </c>
      <c r="F46" s="414">
        <v>604500000</v>
      </c>
      <c r="G46" s="415">
        <v>302502995</v>
      </c>
      <c r="H46" s="414">
        <v>301997005</v>
      </c>
      <c r="I46" s="414">
        <v>301997005</v>
      </c>
      <c r="J46" s="415">
        <v>0</v>
      </c>
      <c r="K46" s="414">
        <v>0</v>
      </c>
      <c r="L46" s="414">
        <v>0</v>
      </c>
      <c r="M46" s="414">
        <v>0</v>
      </c>
      <c r="N46" s="414">
        <v>0</v>
      </c>
    </row>
    <row r="47" spans="1:14" s="179" customFormat="1" ht="15" customHeight="1" x14ac:dyDescent="0.25">
      <c r="A47" s="452"/>
      <c r="B47" s="456"/>
      <c r="C47" s="456">
        <v>38</v>
      </c>
      <c r="D47" s="457" t="s">
        <v>329</v>
      </c>
      <c r="E47" s="458"/>
      <c r="F47" s="459">
        <v>24963993016</v>
      </c>
      <c r="G47" s="459">
        <v>8699367442</v>
      </c>
      <c r="H47" s="459">
        <v>16264625574</v>
      </c>
      <c r="I47" s="459">
        <v>16047355401</v>
      </c>
      <c r="J47" s="459">
        <v>217270173</v>
      </c>
      <c r="K47" s="459">
        <v>134565804</v>
      </c>
      <c r="L47" s="459">
        <v>79743110</v>
      </c>
      <c r="M47" s="459">
        <v>2961259</v>
      </c>
      <c r="N47" s="459">
        <v>0</v>
      </c>
    </row>
    <row r="48" spans="1:14" s="179" customFormat="1" ht="15" customHeight="1" x14ac:dyDescent="0.25">
      <c r="A48" s="452"/>
      <c r="B48" s="481">
        <v>2</v>
      </c>
      <c r="C48" s="469" t="s">
        <v>382</v>
      </c>
      <c r="D48" s="469" t="s">
        <v>383</v>
      </c>
      <c r="E48" s="442" t="s">
        <v>36</v>
      </c>
      <c r="F48" s="414">
        <v>676168010</v>
      </c>
      <c r="G48" s="415">
        <v>3000000</v>
      </c>
      <c r="H48" s="414">
        <v>673168010</v>
      </c>
      <c r="I48" s="414">
        <v>673168010</v>
      </c>
      <c r="J48" s="415">
        <v>0</v>
      </c>
      <c r="K48" s="414">
        <v>0</v>
      </c>
      <c r="L48" s="414">
        <v>0</v>
      </c>
      <c r="M48" s="414">
        <v>0</v>
      </c>
      <c r="N48" s="414">
        <v>0</v>
      </c>
    </row>
    <row r="49" spans="1:14" s="179" customFormat="1" ht="15" customHeight="1" x14ac:dyDescent="0.25">
      <c r="A49" s="452"/>
      <c r="B49" s="482"/>
      <c r="C49" s="469" t="s">
        <v>336</v>
      </c>
      <c r="D49" s="469" t="s">
        <v>337</v>
      </c>
      <c r="E49" s="442" t="s">
        <v>36</v>
      </c>
      <c r="F49" s="414">
        <v>720000000</v>
      </c>
      <c r="G49" s="415">
        <v>156461532</v>
      </c>
      <c r="H49" s="414">
        <v>563538468</v>
      </c>
      <c r="I49" s="414">
        <v>563538468</v>
      </c>
      <c r="J49" s="415">
        <v>0</v>
      </c>
      <c r="K49" s="414">
        <v>0</v>
      </c>
      <c r="L49" s="414">
        <v>0</v>
      </c>
      <c r="M49" s="414">
        <v>0</v>
      </c>
      <c r="N49" s="414">
        <v>0</v>
      </c>
    </row>
    <row r="50" spans="1:14" s="179" customFormat="1" ht="15" customHeight="1" x14ac:dyDescent="0.25">
      <c r="A50" s="452"/>
      <c r="B50" s="482"/>
      <c r="C50" s="469" t="s">
        <v>389</v>
      </c>
      <c r="D50" s="469" t="s">
        <v>390</v>
      </c>
      <c r="E50" s="442" t="s">
        <v>36</v>
      </c>
      <c r="F50" s="414">
        <v>750000000</v>
      </c>
      <c r="G50" s="415">
        <v>3000000</v>
      </c>
      <c r="H50" s="414">
        <v>747000000</v>
      </c>
      <c r="I50" s="414">
        <v>747000000</v>
      </c>
      <c r="J50" s="415">
        <v>0</v>
      </c>
      <c r="K50" s="414">
        <v>0</v>
      </c>
      <c r="L50" s="414">
        <v>0</v>
      </c>
      <c r="M50" s="414">
        <v>0</v>
      </c>
      <c r="N50" s="414">
        <v>0</v>
      </c>
    </row>
    <row r="51" spans="1:14" s="179" customFormat="1" ht="15" customHeight="1" x14ac:dyDescent="0.25">
      <c r="A51" s="452"/>
      <c r="B51" s="482"/>
      <c r="C51" s="469" t="s">
        <v>356</v>
      </c>
      <c r="D51" s="469" t="s">
        <v>357</v>
      </c>
      <c r="E51" s="442" t="s">
        <v>36</v>
      </c>
      <c r="F51" s="414">
        <v>766000000</v>
      </c>
      <c r="G51" s="415">
        <v>134913040</v>
      </c>
      <c r="H51" s="414">
        <v>631086960</v>
      </c>
      <c r="I51" s="414">
        <v>631086960</v>
      </c>
      <c r="J51" s="415">
        <v>0</v>
      </c>
      <c r="K51" s="414">
        <v>0</v>
      </c>
      <c r="L51" s="414">
        <v>0</v>
      </c>
      <c r="M51" s="414">
        <v>0</v>
      </c>
      <c r="N51" s="414">
        <v>0</v>
      </c>
    </row>
    <row r="52" spans="1:14" s="179" customFormat="1" ht="15" customHeight="1" x14ac:dyDescent="0.25">
      <c r="A52" s="452"/>
      <c r="B52" s="482"/>
      <c r="C52" s="469" t="s">
        <v>364</v>
      </c>
      <c r="D52" s="469" t="s">
        <v>365</v>
      </c>
      <c r="E52" s="442" t="s">
        <v>36</v>
      </c>
      <c r="F52" s="414">
        <v>751000000</v>
      </c>
      <c r="G52" s="415">
        <v>165676200</v>
      </c>
      <c r="H52" s="414">
        <v>585323800</v>
      </c>
      <c r="I52" s="414">
        <v>585323800</v>
      </c>
      <c r="J52" s="415">
        <v>0</v>
      </c>
      <c r="K52" s="414">
        <v>0</v>
      </c>
      <c r="L52" s="414">
        <v>0</v>
      </c>
      <c r="M52" s="414">
        <v>0</v>
      </c>
      <c r="N52" s="414">
        <v>0</v>
      </c>
    </row>
    <row r="53" spans="1:14" s="179" customFormat="1" ht="15" customHeight="1" x14ac:dyDescent="0.25">
      <c r="A53" s="452"/>
      <c r="B53" s="482"/>
      <c r="C53" s="469" t="s">
        <v>384</v>
      </c>
      <c r="D53" s="469" t="s">
        <v>385</v>
      </c>
      <c r="E53" s="442" t="s">
        <v>36</v>
      </c>
      <c r="F53" s="414">
        <v>756803619</v>
      </c>
      <c r="G53" s="415">
        <v>360000000</v>
      </c>
      <c r="H53" s="414">
        <v>396803619</v>
      </c>
      <c r="I53" s="414">
        <v>156803619</v>
      </c>
      <c r="J53" s="415">
        <v>240000000</v>
      </c>
      <c r="K53" s="414">
        <v>240000000</v>
      </c>
      <c r="L53" s="414">
        <v>0</v>
      </c>
      <c r="M53" s="414">
        <v>0</v>
      </c>
      <c r="N53" s="414">
        <v>0</v>
      </c>
    </row>
    <row r="54" spans="1:14" s="179" customFormat="1" ht="15" customHeight="1" x14ac:dyDescent="0.25">
      <c r="A54" s="452"/>
      <c r="B54" s="482"/>
      <c r="C54" s="469" t="s">
        <v>374</v>
      </c>
      <c r="D54" s="469" t="s">
        <v>375</v>
      </c>
      <c r="E54" s="442" t="s">
        <v>36</v>
      </c>
      <c r="F54" s="414">
        <v>757350000</v>
      </c>
      <c r="G54" s="415">
        <v>138996000</v>
      </c>
      <c r="H54" s="414">
        <v>618354000</v>
      </c>
      <c r="I54" s="414">
        <v>618354000</v>
      </c>
      <c r="J54" s="415">
        <v>0</v>
      </c>
      <c r="K54" s="414">
        <v>0</v>
      </c>
      <c r="L54" s="414">
        <v>0</v>
      </c>
      <c r="M54" s="414">
        <v>0</v>
      </c>
      <c r="N54" s="414">
        <v>0</v>
      </c>
    </row>
    <row r="55" spans="1:14" s="179" customFormat="1" ht="15" customHeight="1" x14ac:dyDescent="0.25">
      <c r="A55" s="452"/>
      <c r="B55" s="482"/>
      <c r="C55" s="469" t="s">
        <v>378</v>
      </c>
      <c r="D55" s="469" t="s">
        <v>379</v>
      </c>
      <c r="E55" s="442" t="s">
        <v>36</v>
      </c>
      <c r="F55" s="414">
        <v>777150000</v>
      </c>
      <c r="G55" s="415">
        <v>102220565</v>
      </c>
      <c r="H55" s="414">
        <v>674929435</v>
      </c>
      <c r="I55" s="414">
        <v>674929435</v>
      </c>
      <c r="J55" s="415">
        <v>0</v>
      </c>
      <c r="K55" s="414">
        <v>0</v>
      </c>
      <c r="L55" s="414">
        <v>0</v>
      </c>
      <c r="M55" s="414">
        <v>0</v>
      </c>
      <c r="N55" s="414">
        <v>0</v>
      </c>
    </row>
    <row r="56" spans="1:14" s="179" customFormat="1" ht="15" customHeight="1" x14ac:dyDescent="0.25">
      <c r="A56" s="452"/>
      <c r="B56" s="482"/>
      <c r="C56" s="469" t="s">
        <v>370</v>
      </c>
      <c r="D56" s="469" t="s">
        <v>371</v>
      </c>
      <c r="E56" s="442" t="s">
        <v>36</v>
      </c>
      <c r="F56" s="414">
        <v>694000000</v>
      </c>
      <c r="G56" s="415">
        <v>83000000</v>
      </c>
      <c r="H56" s="414">
        <v>611000000</v>
      </c>
      <c r="I56" s="414">
        <v>601000000</v>
      </c>
      <c r="J56" s="415">
        <v>10000000</v>
      </c>
      <c r="K56" s="414">
        <v>10000000</v>
      </c>
      <c r="L56" s="414">
        <v>0</v>
      </c>
      <c r="M56" s="414">
        <v>0</v>
      </c>
      <c r="N56" s="414">
        <v>0</v>
      </c>
    </row>
    <row r="57" spans="1:14" s="179" customFormat="1" ht="15" customHeight="1" x14ac:dyDescent="0.25">
      <c r="A57" s="452"/>
      <c r="B57" s="482"/>
      <c r="C57" s="469" t="s">
        <v>358</v>
      </c>
      <c r="D57" s="469" t="s">
        <v>359</v>
      </c>
      <c r="E57" s="442" t="s">
        <v>36</v>
      </c>
      <c r="F57" s="414">
        <v>588000000</v>
      </c>
      <c r="G57" s="415">
        <v>78391300</v>
      </c>
      <c r="H57" s="414">
        <v>509608700</v>
      </c>
      <c r="I57" s="414">
        <v>509608700</v>
      </c>
      <c r="J57" s="415">
        <v>0</v>
      </c>
      <c r="K57" s="414">
        <v>0</v>
      </c>
      <c r="L57" s="414">
        <v>0</v>
      </c>
      <c r="M57" s="414">
        <v>0</v>
      </c>
      <c r="N57" s="414">
        <v>0</v>
      </c>
    </row>
    <row r="58" spans="1:14" s="179" customFormat="1" ht="15" customHeight="1" x14ac:dyDescent="0.25">
      <c r="A58" s="452"/>
      <c r="B58" s="482"/>
      <c r="C58" s="469" t="s">
        <v>366</v>
      </c>
      <c r="D58" s="469" t="s">
        <v>367</v>
      </c>
      <c r="E58" s="442" t="s">
        <v>36</v>
      </c>
      <c r="F58" s="414">
        <v>670000000</v>
      </c>
      <c r="G58" s="415">
        <v>62400000</v>
      </c>
      <c r="H58" s="414">
        <v>607600000</v>
      </c>
      <c r="I58" s="414">
        <v>597700000</v>
      </c>
      <c r="J58" s="415">
        <v>9900000</v>
      </c>
      <c r="K58" s="414">
        <v>9900000</v>
      </c>
      <c r="L58" s="414">
        <v>0</v>
      </c>
      <c r="M58" s="414">
        <v>0</v>
      </c>
      <c r="N58" s="414">
        <v>0</v>
      </c>
    </row>
    <row r="59" spans="1:14" s="179" customFormat="1" ht="15" customHeight="1" x14ac:dyDescent="0.25">
      <c r="A59" s="452"/>
      <c r="B59" s="482"/>
      <c r="C59" s="469" t="s">
        <v>328</v>
      </c>
      <c r="D59" s="469" t="s">
        <v>380</v>
      </c>
      <c r="E59" s="442" t="s">
        <v>36</v>
      </c>
      <c r="F59" s="414">
        <v>694000000</v>
      </c>
      <c r="G59" s="415">
        <v>67611768</v>
      </c>
      <c r="H59" s="414">
        <v>626388232</v>
      </c>
      <c r="I59" s="414">
        <v>626388232</v>
      </c>
      <c r="J59" s="415">
        <v>0</v>
      </c>
      <c r="K59" s="414">
        <v>0</v>
      </c>
      <c r="L59" s="414">
        <v>0</v>
      </c>
      <c r="M59" s="414">
        <v>0</v>
      </c>
      <c r="N59" s="414">
        <v>0</v>
      </c>
    </row>
    <row r="60" spans="1:14" s="179" customFormat="1" ht="15" customHeight="1" x14ac:dyDescent="0.25">
      <c r="A60" s="452"/>
      <c r="B60" s="482"/>
      <c r="C60" s="469" t="s">
        <v>342</v>
      </c>
      <c r="D60" s="469" t="s">
        <v>343</v>
      </c>
      <c r="E60" s="442" t="s">
        <v>36</v>
      </c>
      <c r="F60" s="414">
        <v>688500000</v>
      </c>
      <c r="G60" s="415">
        <v>140500000</v>
      </c>
      <c r="H60" s="414">
        <v>548000000</v>
      </c>
      <c r="I60" s="414">
        <v>542269568</v>
      </c>
      <c r="J60" s="415">
        <v>5730432</v>
      </c>
      <c r="K60" s="414">
        <v>5730432</v>
      </c>
      <c r="L60" s="414">
        <v>0</v>
      </c>
      <c r="M60" s="414">
        <v>0</v>
      </c>
      <c r="N60" s="414">
        <v>0</v>
      </c>
    </row>
    <row r="61" spans="1:14" s="179" customFormat="1" ht="15" customHeight="1" x14ac:dyDescent="0.25">
      <c r="A61" s="452"/>
      <c r="B61" s="482"/>
      <c r="C61" s="469" t="s">
        <v>376</v>
      </c>
      <c r="D61" s="469" t="s">
        <v>377</v>
      </c>
      <c r="E61" s="442" t="s">
        <v>36</v>
      </c>
      <c r="F61" s="414">
        <v>673200000</v>
      </c>
      <c r="G61" s="415">
        <v>62173600</v>
      </c>
      <c r="H61" s="414">
        <v>611026400</v>
      </c>
      <c r="I61" s="414">
        <v>596233000</v>
      </c>
      <c r="J61" s="415">
        <v>14793400</v>
      </c>
      <c r="K61" s="414">
        <v>14793400</v>
      </c>
      <c r="L61" s="414">
        <v>0</v>
      </c>
      <c r="M61" s="414">
        <v>0</v>
      </c>
      <c r="N61" s="414">
        <v>0</v>
      </c>
    </row>
    <row r="62" spans="1:14" s="179" customFormat="1" ht="15" customHeight="1" x14ac:dyDescent="0.25">
      <c r="A62" s="452"/>
      <c r="B62" s="482"/>
      <c r="C62" s="469" t="s">
        <v>360</v>
      </c>
      <c r="D62" s="469" t="s">
        <v>361</v>
      </c>
      <c r="E62" s="442" t="s">
        <v>36</v>
      </c>
      <c r="F62" s="414">
        <v>774991636</v>
      </c>
      <c r="G62" s="415">
        <v>294300000</v>
      </c>
      <c r="H62" s="414">
        <v>480691636</v>
      </c>
      <c r="I62" s="414">
        <v>480691636</v>
      </c>
      <c r="J62" s="415">
        <v>0</v>
      </c>
      <c r="K62" s="414">
        <v>0</v>
      </c>
      <c r="L62" s="414">
        <v>0</v>
      </c>
      <c r="M62" s="414">
        <v>0</v>
      </c>
      <c r="N62" s="414">
        <v>0</v>
      </c>
    </row>
    <row r="63" spans="1:14" s="179" customFormat="1" ht="15" customHeight="1" x14ac:dyDescent="0.25">
      <c r="A63" s="452"/>
      <c r="B63" s="482"/>
      <c r="C63" s="469" t="s">
        <v>334</v>
      </c>
      <c r="D63" s="469" t="s">
        <v>335</v>
      </c>
      <c r="E63" s="442" t="s">
        <v>36</v>
      </c>
      <c r="F63" s="414">
        <v>623700000</v>
      </c>
      <c r="G63" s="415">
        <v>149062240</v>
      </c>
      <c r="H63" s="414">
        <v>474637760</v>
      </c>
      <c r="I63" s="414">
        <v>474637760</v>
      </c>
      <c r="J63" s="415">
        <v>0</v>
      </c>
      <c r="K63" s="414">
        <v>0</v>
      </c>
      <c r="L63" s="414">
        <v>0</v>
      </c>
      <c r="M63" s="414">
        <v>0</v>
      </c>
      <c r="N63" s="414">
        <v>0</v>
      </c>
    </row>
    <row r="64" spans="1:14" s="179" customFormat="1" ht="15" customHeight="1" x14ac:dyDescent="0.25">
      <c r="A64" s="452"/>
      <c r="B64" s="482"/>
      <c r="C64" s="469" t="s">
        <v>386</v>
      </c>
      <c r="D64" s="469" t="s">
        <v>387</v>
      </c>
      <c r="E64" s="442" t="s">
        <v>36</v>
      </c>
      <c r="F64" s="414">
        <v>798000000</v>
      </c>
      <c r="G64" s="415">
        <v>3000000</v>
      </c>
      <c r="H64" s="414">
        <v>795000000</v>
      </c>
      <c r="I64" s="414">
        <v>772414286</v>
      </c>
      <c r="J64" s="415">
        <v>22585714</v>
      </c>
      <c r="K64" s="414">
        <v>22585714</v>
      </c>
      <c r="L64" s="414">
        <v>0</v>
      </c>
      <c r="M64" s="414">
        <v>0</v>
      </c>
      <c r="N64" s="414">
        <v>0</v>
      </c>
    </row>
    <row r="65" spans="1:14" s="179" customFormat="1" ht="15" customHeight="1" x14ac:dyDescent="0.25">
      <c r="A65" s="452"/>
      <c r="B65" s="482"/>
      <c r="C65" s="469" t="s">
        <v>344</v>
      </c>
      <c r="D65" s="469" t="s">
        <v>345</v>
      </c>
      <c r="E65" s="442" t="s">
        <v>36</v>
      </c>
      <c r="F65" s="414">
        <v>651000000</v>
      </c>
      <c r="G65" s="415">
        <v>129000000</v>
      </c>
      <c r="H65" s="414">
        <v>522000000</v>
      </c>
      <c r="I65" s="414">
        <v>522000000</v>
      </c>
      <c r="J65" s="415">
        <v>0</v>
      </c>
      <c r="K65" s="414">
        <v>0</v>
      </c>
      <c r="L65" s="414">
        <v>0</v>
      </c>
      <c r="M65" s="414">
        <v>0</v>
      </c>
      <c r="N65" s="414">
        <v>0</v>
      </c>
    </row>
    <row r="66" spans="1:14" s="179" customFormat="1" ht="15" customHeight="1" x14ac:dyDescent="0.25">
      <c r="A66" s="452"/>
      <c r="B66" s="482"/>
      <c r="C66" s="469" t="s">
        <v>338</v>
      </c>
      <c r="D66" s="469" t="s">
        <v>339</v>
      </c>
      <c r="E66" s="442" t="s">
        <v>36</v>
      </c>
      <c r="F66" s="414">
        <v>777000000</v>
      </c>
      <c r="G66" s="415">
        <v>174000000</v>
      </c>
      <c r="H66" s="414">
        <v>603000000</v>
      </c>
      <c r="I66" s="414">
        <v>603000000</v>
      </c>
      <c r="J66" s="415">
        <v>0</v>
      </c>
      <c r="K66" s="414">
        <v>0</v>
      </c>
      <c r="L66" s="414">
        <v>0</v>
      </c>
      <c r="M66" s="414">
        <v>0</v>
      </c>
      <c r="N66" s="414">
        <v>0</v>
      </c>
    </row>
    <row r="67" spans="1:14" s="179" customFormat="1" ht="15" customHeight="1" x14ac:dyDescent="0.25">
      <c r="A67" s="452"/>
      <c r="B67" s="482"/>
      <c r="C67" s="469" t="s">
        <v>340</v>
      </c>
      <c r="D67" s="469" t="s">
        <v>341</v>
      </c>
      <c r="E67" s="442" t="s">
        <v>36</v>
      </c>
      <c r="F67" s="414">
        <v>764000000</v>
      </c>
      <c r="G67" s="415">
        <v>154299993</v>
      </c>
      <c r="H67" s="414">
        <v>609700007</v>
      </c>
      <c r="I67" s="414">
        <v>609700007</v>
      </c>
      <c r="J67" s="415">
        <v>0</v>
      </c>
      <c r="K67" s="414">
        <v>0</v>
      </c>
      <c r="L67" s="414">
        <v>0</v>
      </c>
      <c r="M67" s="414">
        <v>0</v>
      </c>
      <c r="N67" s="414">
        <v>0</v>
      </c>
    </row>
    <row r="68" spans="1:14" s="179" customFormat="1" ht="15" customHeight="1" x14ac:dyDescent="0.25">
      <c r="A68" s="452"/>
      <c r="B68" s="482"/>
      <c r="C68" s="469" t="s">
        <v>349</v>
      </c>
      <c r="D68" s="469" t="s">
        <v>350</v>
      </c>
      <c r="E68" s="442" t="s">
        <v>36</v>
      </c>
      <c r="F68" s="414">
        <v>767000000</v>
      </c>
      <c r="G68" s="415">
        <v>142241663</v>
      </c>
      <c r="H68" s="414">
        <v>624758337</v>
      </c>
      <c r="I68" s="414">
        <v>624758337</v>
      </c>
      <c r="J68" s="415">
        <v>0</v>
      </c>
      <c r="K68" s="414">
        <v>0</v>
      </c>
      <c r="L68" s="414">
        <v>0</v>
      </c>
      <c r="M68" s="414">
        <v>0</v>
      </c>
      <c r="N68" s="414">
        <v>0</v>
      </c>
    </row>
    <row r="69" spans="1:14" s="179" customFormat="1" ht="15" customHeight="1" x14ac:dyDescent="0.25">
      <c r="A69" s="452"/>
      <c r="B69" s="482"/>
      <c r="C69" s="469" t="s">
        <v>351</v>
      </c>
      <c r="D69" s="469" t="s">
        <v>352</v>
      </c>
      <c r="E69" s="442" t="s">
        <v>36</v>
      </c>
      <c r="F69" s="414">
        <v>762064376</v>
      </c>
      <c r="G69" s="415">
        <v>172957043</v>
      </c>
      <c r="H69" s="414">
        <v>589107333</v>
      </c>
      <c r="I69" s="414">
        <v>589107333</v>
      </c>
      <c r="J69" s="415">
        <v>0</v>
      </c>
      <c r="K69" s="414">
        <v>0</v>
      </c>
      <c r="L69" s="414">
        <v>0</v>
      </c>
      <c r="M69" s="414">
        <v>0</v>
      </c>
      <c r="N69" s="414">
        <v>0</v>
      </c>
    </row>
    <row r="70" spans="1:14" s="179" customFormat="1" ht="15" customHeight="1" x14ac:dyDescent="0.25">
      <c r="A70" s="452"/>
      <c r="B70" s="483"/>
      <c r="C70" s="469" t="s">
        <v>353</v>
      </c>
      <c r="D70" s="469" t="s">
        <v>352</v>
      </c>
      <c r="E70" s="442" t="s">
        <v>36</v>
      </c>
      <c r="F70" s="414">
        <v>753587421</v>
      </c>
      <c r="G70" s="415">
        <v>307692000</v>
      </c>
      <c r="H70" s="414">
        <v>445895421</v>
      </c>
      <c r="I70" s="414">
        <v>445895421</v>
      </c>
      <c r="J70" s="415">
        <v>0</v>
      </c>
      <c r="K70" s="414">
        <v>0</v>
      </c>
      <c r="L70" s="414">
        <v>0</v>
      </c>
      <c r="M70" s="414">
        <v>0</v>
      </c>
      <c r="N70" s="414">
        <v>0</v>
      </c>
    </row>
    <row r="71" spans="1:14" s="179" customFormat="1" ht="15" customHeight="1" x14ac:dyDescent="0.25">
      <c r="A71" s="452"/>
      <c r="B71" s="456"/>
      <c r="C71" s="456">
        <v>23</v>
      </c>
      <c r="D71" s="457" t="s">
        <v>330</v>
      </c>
      <c r="E71" s="458"/>
      <c r="F71" s="459">
        <v>16633515062</v>
      </c>
      <c r="G71" s="459">
        <v>3084896944</v>
      </c>
      <c r="H71" s="459">
        <v>13548618118</v>
      </c>
      <c r="I71" s="459">
        <v>13245608572</v>
      </c>
      <c r="J71" s="459">
        <v>303009546</v>
      </c>
      <c r="K71" s="459">
        <v>303009546</v>
      </c>
      <c r="L71" s="459">
        <v>0</v>
      </c>
      <c r="M71" s="459">
        <v>0</v>
      </c>
      <c r="N71" s="459">
        <v>0</v>
      </c>
    </row>
    <row r="72" spans="1:14" x14ac:dyDescent="0.2">
      <c r="A72" s="253"/>
      <c r="B72" s="443"/>
      <c r="C72" s="443">
        <v>61</v>
      </c>
      <c r="D72" s="444" t="s">
        <v>38</v>
      </c>
      <c r="E72" s="445"/>
      <c r="F72" s="446">
        <v>41597508078</v>
      </c>
      <c r="G72" s="446">
        <v>11784264386</v>
      </c>
      <c r="H72" s="446">
        <v>29813243692</v>
      </c>
      <c r="I72" s="446">
        <v>29292963973</v>
      </c>
      <c r="J72" s="446">
        <v>520279719</v>
      </c>
      <c r="K72" s="446">
        <v>437575350</v>
      </c>
      <c r="L72" s="446">
        <v>79743110</v>
      </c>
      <c r="M72" s="446">
        <v>2961259</v>
      </c>
      <c r="N72" s="446">
        <v>0</v>
      </c>
    </row>
    <row r="73" spans="1:14" x14ac:dyDescent="0.2"/>
    <row r="74" spans="1:14" x14ac:dyDescent="0.2"/>
    <row r="75" spans="1:14" x14ac:dyDescent="0.2"/>
    <row r="76" spans="1:14" x14ac:dyDescent="0.2"/>
  </sheetData>
  <autoFilter ref="B5:N72" xr:uid="{00000000-0001-0000-0200-000000000000}"/>
  <mergeCells count="10">
    <mergeCell ref="D2:K2"/>
    <mergeCell ref="D3:K3"/>
    <mergeCell ref="B6:B46"/>
    <mergeCell ref="B48:B70"/>
    <mergeCell ref="C10:C11"/>
    <mergeCell ref="D10:D11"/>
    <mergeCell ref="C14:C15"/>
    <mergeCell ref="D14:D15"/>
    <mergeCell ref="C19:C20"/>
    <mergeCell ref="D19:D20"/>
  </mergeCells>
  <printOptions horizontalCentered="1" verticalCentered="1"/>
  <pageMargins left="0.51181102362204722" right="0.47244094488188981" top="0.35433070866141736" bottom="0.39370078740157483" header="0" footer="0"/>
  <pageSetup scale="71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66"/>
  <sheetViews>
    <sheetView showGridLines="0" zoomScale="85" workbookViewId="0">
      <pane xSplit="1" ySplit="10" topLeftCell="B31" activePane="bottomRight" state="frozen"/>
      <selection activeCell="G6" sqref="G6"/>
      <selection pane="topRight" activeCell="G6" sqref="G6"/>
      <selection pane="bottomLeft" activeCell="G6" sqref="G6"/>
      <selection pane="bottomRight" activeCell="F10" sqref="F10"/>
    </sheetView>
  </sheetViews>
  <sheetFormatPr baseColWidth="10" defaultColWidth="0" defaultRowHeight="12.75" zeroHeight="1" x14ac:dyDescent="0.2"/>
  <cols>
    <col min="1" max="1" width="17.85546875" style="236" customWidth="1"/>
    <col min="2" max="2" width="14.85546875" style="236" customWidth="1"/>
    <col min="3" max="3" width="19.42578125" style="236" bestFit="1" customWidth="1"/>
    <col min="4" max="4" width="15.42578125" style="254" customWidth="1"/>
    <col min="5" max="5" width="17" style="260" bestFit="1" customWidth="1"/>
    <col min="6" max="7" width="17.42578125" style="260" bestFit="1" customWidth="1"/>
    <col min="8" max="8" width="11.42578125" style="236" customWidth="1"/>
    <col min="9" max="9" width="0" style="236" hidden="1" customWidth="1"/>
    <col min="10" max="10" width="18.140625" style="236" hidden="1" customWidth="1"/>
    <col min="11" max="12" width="0" style="236" hidden="1" customWidth="1"/>
    <col min="13" max="16384" width="11.42578125" style="236" hidden="1"/>
  </cols>
  <sheetData>
    <row r="1" spans="1:7" ht="21" customHeight="1" x14ac:dyDescent="0.2">
      <c r="A1" s="229"/>
      <c r="B1" s="229"/>
      <c r="C1" s="229"/>
      <c r="D1" s="229"/>
      <c r="E1" s="229"/>
      <c r="F1" s="229"/>
      <c r="G1" s="229"/>
    </row>
    <row r="2" spans="1:7" ht="24" customHeight="1" x14ac:dyDescent="0.35">
      <c r="A2" s="229"/>
      <c r="B2" s="485" t="s">
        <v>140</v>
      </c>
      <c r="C2" s="485"/>
      <c r="D2" s="485"/>
      <c r="E2" s="485"/>
      <c r="F2" s="485"/>
      <c r="G2" s="485"/>
    </row>
    <row r="3" spans="1:7" s="256" customFormat="1" ht="18.75" x14ac:dyDescent="0.3">
      <c r="A3" s="232"/>
      <c r="B3" s="486">
        <v>45900</v>
      </c>
      <c r="C3" s="486"/>
      <c r="D3" s="486"/>
      <c r="E3" s="486"/>
      <c r="F3" s="486"/>
      <c r="G3" s="486"/>
    </row>
    <row r="4" spans="1:7" ht="0.75" customHeight="1" x14ac:dyDescent="0.2">
      <c r="A4" s="229"/>
      <c r="B4" s="229"/>
      <c r="C4" s="229"/>
      <c r="D4" s="229"/>
      <c r="E4" s="229"/>
      <c r="F4" s="229"/>
      <c r="G4" s="229"/>
    </row>
    <row r="5" spans="1:7" ht="22.5" customHeight="1" x14ac:dyDescent="0.2">
      <c r="A5" s="229"/>
      <c r="B5" s="229"/>
      <c r="C5" s="257" t="s">
        <v>102</v>
      </c>
      <c r="D5" s="258">
        <v>61</v>
      </c>
      <c r="E5" s="247"/>
      <c r="F5" s="259" t="s">
        <v>103</v>
      </c>
      <c r="G5" s="258">
        <v>1</v>
      </c>
    </row>
    <row r="6" spans="1:7" x14ac:dyDescent="0.2">
      <c r="A6" s="229"/>
      <c r="B6" s="229"/>
      <c r="C6" s="261" t="s">
        <v>104</v>
      </c>
      <c r="D6" s="262">
        <v>41594898449</v>
      </c>
      <c r="E6" s="247"/>
      <c r="F6" s="259" t="s">
        <v>104</v>
      </c>
      <c r="G6" s="258">
        <v>646000000</v>
      </c>
    </row>
    <row r="7" spans="1:7" x14ac:dyDescent="0.2">
      <c r="A7" s="229"/>
      <c r="B7" s="229"/>
      <c r="C7" s="261" t="s">
        <v>105</v>
      </c>
      <c r="D7" s="258">
        <v>2.2592592592592591</v>
      </c>
      <c r="E7" s="229"/>
      <c r="F7" s="229"/>
      <c r="G7" s="229"/>
    </row>
    <row r="8" spans="1:7" ht="4.5" customHeight="1" x14ac:dyDescent="0.2">
      <c r="A8" s="229"/>
      <c r="B8" s="229"/>
      <c r="C8" s="229"/>
      <c r="D8" s="229"/>
      <c r="E8" s="229"/>
      <c r="F8" s="229"/>
      <c r="G8" s="229"/>
    </row>
    <row r="9" spans="1:7" hidden="1" x14ac:dyDescent="0.2">
      <c r="A9" s="229"/>
      <c r="B9" s="229"/>
      <c r="C9" s="229"/>
      <c r="D9" s="229"/>
      <c r="E9" s="229"/>
      <c r="F9" s="229"/>
      <c r="G9" s="229"/>
    </row>
    <row r="10" spans="1:7" s="267" customFormat="1" ht="25.5" x14ac:dyDescent="0.2">
      <c r="A10" s="264" t="s">
        <v>94</v>
      </c>
      <c r="B10" s="264" t="s">
        <v>147</v>
      </c>
      <c r="C10" s="264" t="s">
        <v>148</v>
      </c>
      <c r="D10" s="264" t="s">
        <v>149</v>
      </c>
      <c r="E10" s="264" t="s">
        <v>150</v>
      </c>
      <c r="F10" s="265" t="s">
        <v>174</v>
      </c>
      <c r="G10" s="266" t="s">
        <v>151</v>
      </c>
    </row>
    <row r="11" spans="1:7" s="272" customFormat="1" hidden="1" x14ac:dyDescent="0.25">
      <c r="A11" s="396" t="s">
        <v>193</v>
      </c>
      <c r="B11" s="268">
        <v>0</v>
      </c>
      <c r="C11" s="269">
        <v>0</v>
      </c>
      <c r="D11" s="270">
        <v>0</v>
      </c>
      <c r="E11" s="271">
        <v>0</v>
      </c>
      <c r="F11" s="398">
        <v>0</v>
      </c>
      <c r="G11" s="397">
        <v>0</v>
      </c>
    </row>
    <row r="12" spans="1:7" s="272" customFormat="1" hidden="1" x14ac:dyDescent="0.25">
      <c r="A12" s="396">
        <v>45108</v>
      </c>
      <c r="B12" s="268">
        <v>0</v>
      </c>
      <c r="C12" s="269">
        <v>0</v>
      </c>
      <c r="D12" s="270">
        <v>0</v>
      </c>
      <c r="E12" s="271">
        <v>0</v>
      </c>
      <c r="F12" s="398">
        <v>0</v>
      </c>
      <c r="G12" s="397">
        <v>0</v>
      </c>
    </row>
    <row r="13" spans="1:7" s="272" customFormat="1" x14ac:dyDescent="0.25">
      <c r="A13" s="396">
        <v>45139</v>
      </c>
      <c r="B13" s="464">
        <v>5</v>
      </c>
      <c r="C13" s="465">
        <v>3140947800</v>
      </c>
      <c r="D13" s="270">
        <v>0</v>
      </c>
      <c r="E13" s="466">
        <v>0</v>
      </c>
      <c r="F13" s="467">
        <v>5</v>
      </c>
      <c r="G13" s="468">
        <v>3140947800</v>
      </c>
    </row>
    <row r="14" spans="1:7" s="272" customFormat="1" x14ac:dyDescent="0.25">
      <c r="A14" s="396">
        <v>45170</v>
      </c>
      <c r="B14" s="464">
        <v>6</v>
      </c>
      <c r="C14" s="465">
        <v>3629715924</v>
      </c>
      <c r="D14" s="270">
        <v>0</v>
      </c>
      <c r="E14" s="466">
        <v>0</v>
      </c>
      <c r="F14" s="467">
        <v>6</v>
      </c>
      <c r="G14" s="468">
        <v>3629715924</v>
      </c>
    </row>
    <row r="15" spans="1:7" s="273" customFormat="1" x14ac:dyDescent="0.2">
      <c r="A15" s="396">
        <v>45200</v>
      </c>
      <c r="B15" s="464">
        <v>5</v>
      </c>
      <c r="C15" s="465">
        <v>3020717300</v>
      </c>
      <c r="D15" s="270">
        <v>0</v>
      </c>
      <c r="E15" s="466">
        <v>0</v>
      </c>
      <c r="F15" s="467">
        <v>5</v>
      </c>
      <c r="G15" s="468">
        <v>3020717300</v>
      </c>
    </row>
    <row r="16" spans="1:7" s="273" customFormat="1" x14ac:dyDescent="0.2">
      <c r="A16" s="396">
        <v>45231</v>
      </c>
      <c r="B16" s="464">
        <v>1</v>
      </c>
      <c r="C16" s="465">
        <v>598000000</v>
      </c>
      <c r="D16" s="270">
        <v>0</v>
      </c>
      <c r="E16" s="466">
        <v>0</v>
      </c>
      <c r="F16" s="467">
        <v>1</v>
      </c>
      <c r="G16" s="468">
        <v>598000000</v>
      </c>
    </row>
    <row r="17" spans="1:7" s="273" customFormat="1" x14ac:dyDescent="0.2">
      <c r="A17" s="396">
        <v>45261</v>
      </c>
      <c r="B17" s="464">
        <v>1</v>
      </c>
      <c r="C17" s="465">
        <v>673000000</v>
      </c>
      <c r="D17" s="270">
        <v>0</v>
      </c>
      <c r="E17" s="466">
        <v>0</v>
      </c>
      <c r="F17" s="467">
        <v>1</v>
      </c>
      <c r="G17" s="468">
        <v>673000000</v>
      </c>
    </row>
    <row r="18" spans="1:7" s="273" customFormat="1" x14ac:dyDescent="0.2">
      <c r="A18" s="396">
        <v>45292</v>
      </c>
      <c r="B18" s="464">
        <v>2</v>
      </c>
      <c r="C18" s="465">
        <v>1225000000</v>
      </c>
      <c r="D18" s="270">
        <v>0</v>
      </c>
      <c r="E18" s="466">
        <v>0</v>
      </c>
      <c r="F18" s="467">
        <v>2</v>
      </c>
      <c r="G18" s="468">
        <v>1225000000</v>
      </c>
    </row>
    <row r="19" spans="1:7" s="273" customFormat="1" x14ac:dyDescent="0.2">
      <c r="A19" s="396">
        <v>45323</v>
      </c>
      <c r="B19" s="464">
        <v>7</v>
      </c>
      <c r="C19" s="465">
        <v>4921541600</v>
      </c>
      <c r="D19" s="270">
        <v>0</v>
      </c>
      <c r="E19" s="466">
        <v>0</v>
      </c>
      <c r="F19" s="467">
        <v>7</v>
      </c>
      <c r="G19" s="468">
        <v>4921541600</v>
      </c>
    </row>
    <row r="20" spans="1:7" s="273" customFormat="1" x14ac:dyDescent="0.2">
      <c r="A20" s="396">
        <v>45352</v>
      </c>
      <c r="B20" s="464">
        <v>2</v>
      </c>
      <c r="C20" s="465">
        <v>1345000000</v>
      </c>
      <c r="D20" s="270">
        <v>0</v>
      </c>
      <c r="E20" s="466">
        <v>0</v>
      </c>
      <c r="F20" s="467">
        <v>2</v>
      </c>
      <c r="G20" s="468">
        <v>1345000000</v>
      </c>
    </row>
    <row r="21" spans="1:7" s="273" customFormat="1" x14ac:dyDescent="0.2">
      <c r="A21" s="396">
        <v>45383</v>
      </c>
      <c r="B21" s="464">
        <v>2</v>
      </c>
      <c r="C21" s="465">
        <v>1518380000</v>
      </c>
      <c r="D21" s="270">
        <v>0</v>
      </c>
      <c r="E21" s="466">
        <v>0</v>
      </c>
      <c r="F21" s="467">
        <v>2</v>
      </c>
      <c r="G21" s="468">
        <v>1518380000</v>
      </c>
    </row>
    <row r="22" spans="1:7" s="273" customFormat="1" x14ac:dyDescent="0.2">
      <c r="A22" s="396">
        <v>45413</v>
      </c>
      <c r="B22" s="464">
        <v>4</v>
      </c>
      <c r="C22" s="465">
        <v>2495909127</v>
      </c>
      <c r="D22" s="270">
        <v>0</v>
      </c>
      <c r="E22" s="466">
        <v>0</v>
      </c>
      <c r="F22" s="467">
        <v>4</v>
      </c>
      <c r="G22" s="468">
        <v>2495909127</v>
      </c>
    </row>
    <row r="23" spans="1:7" s="273" customFormat="1" x14ac:dyDescent="0.2">
      <c r="A23" s="396">
        <v>45444</v>
      </c>
      <c r="B23" s="464">
        <v>0</v>
      </c>
      <c r="C23" s="465">
        <v>0</v>
      </c>
      <c r="D23" s="270">
        <v>0</v>
      </c>
      <c r="E23" s="466">
        <v>0</v>
      </c>
      <c r="F23" s="467">
        <v>0</v>
      </c>
      <c r="G23" s="468">
        <v>0</v>
      </c>
    </row>
    <row r="24" spans="1:7" s="273" customFormat="1" x14ac:dyDescent="0.2">
      <c r="A24" s="396">
        <v>45474</v>
      </c>
      <c r="B24" s="464">
        <v>3</v>
      </c>
      <c r="C24" s="465">
        <v>2261000000</v>
      </c>
      <c r="D24" s="270">
        <v>0</v>
      </c>
      <c r="E24" s="466">
        <v>0</v>
      </c>
      <c r="F24" s="467">
        <v>3</v>
      </c>
      <c r="G24" s="468">
        <v>2261000000</v>
      </c>
    </row>
    <row r="25" spans="1:7" s="273" customFormat="1" x14ac:dyDescent="0.2">
      <c r="A25" s="396">
        <v>45505</v>
      </c>
      <c r="B25" s="464">
        <v>2</v>
      </c>
      <c r="C25" s="465">
        <v>1339500000</v>
      </c>
      <c r="D25" s="270">
        <v>0</v>
      </c>
      <c r="E25" s="466">
        <v>0</v>
      </c>
      <c r="F25" s="467">
        <v>2</v>
      </c>
      <c r="G25" s="468">
        <v>1339500000</v>
      </c>
    </row>
    <row r="26" spans="1:7" s="273" customFormat="1" x14ac:dyDescent="0.2">
      <c r="A26" s="396">
        <v>45536</v>
      </c>
      <c r="B26" s="464">
        <v>4</v>
      </c>
      <c r="C26" s="465">
        <v>3035817421</v>
      </c>
      <c r="D26" s="270">
        <v>0</v>
      </c>
      <c r="E26" s="466">
        <v>0</v>
      </c>
      <c r="F26" s="467">
        <v>4</v>
      </c>
      <c r="G26" s="468">
        <v>3035817421</v>
      </c>
    </row>
    <row r="27" spans="1:7" s="273" customFormat="1" x14ac:dyDescent="0.2">
      <c r="A27" s="396">
        <v>45566</v>
      </c>
      <c r="B27" s="464">
        <v>4</v>
      </c>
      <c r="C27" s="465">
        <v>2858314183</v>
      </c>
      <c r="D27" s="270">
        <v>0</v>
      </c>
      <c r="E27" s="466">
        <v>0</v>
      </c>
      <c r="F27" s="467">
        <v>4</v>
      </c>
      <c r="G27" s="468">
        <v>2858314183</v>
      </c>
    </row>
    <row r="28" spans="1:7" s="273" customFormat="1" x14ac:dyDescent="0.2">
      <c r="A28" s="396">
        <v>45597</v>
      </c>
      <c r="B28" s="464">
        <v>2</v>
      </c>
      <c r="C28" s="465">
        <v>1346472399</v>
      </c>
      <c r="D28" s="270">
        <v>1</v>
      </c>
      <c r="E28" s="466">
        <v>646000000</v>
      </c>
      <c r="F28" s="467">
        <v>1</v>
      </c>
      <c r="G28" s="468">
        <v>700472399</v>
      </c>
    </row>
    <row r="29" spans="1:7" s="273" customFormat="1" x14ac:dyDescent="0.2">
      <c r="A29" s="396">
        <v>45627</v>
      </c>
      <c r="B29" s="464">
        <v>0</v>
      </c>
      <c r="C29" s="465">
        <v>-86831474</v>
      </c>
      <c r="D29" s="270">
        <v>0</v>
      </c>
      <c r="E29" s="466">
        <v>0</v>
      </c>
      <c r="F29" s="467">
        <v>0</v>
      </c>
      <c r="G29" s="468">
        <v>-86831474</v>
      </c>
    </row>
    <row r="30" spans="1:7" s="273" customFormat="1" x14ac:dyDescent="0.2">
      <c r="A30" s="396">
        <v>45658</v>
      </c>
      <c r="B30" s="464">
        <v>3</v>
      </c>
      <c r="C30" s="465">
        <v>2107000000</v>
      </c>
      <c r="D30" s="270">
        <v>0</v>
      </c>
      <c r="E30" s="466">
        <v>0</v>
      </c>
      <c r="F30" s="467">
        <v>3</v>
      </c>
      <c r="G30" s="468">
        <v>2107000000</v>
      </c>
    </row>
    <row r="31" spans="1:7" s="273" customFormat="1" x14ac:dyDescent="0.2">
      <c r="A31" s="396">
        <v>45689</v>
      </c>
      <c r="B31" s="464">
        <v>2</v>
      </c>
      <c r="C31" s="465">
        <v>1448600000</v>
      </c>
      <c r="D31" s="270">
        <v>0</v>
      </c>
      <c r="E31" s="466">
        <v>0</v>
      </c>
      <c r="F31" s="467">
        <v>2</v>
      </c>
      <c r="G31" s="468">
        <v>1448600000</v>
      </c>
    </row>
    <row r="32" spans="1:7" s="273" customFormat="1" x14ac:dyDescent="0.2">
      <c r="A32" s="396">
        <v>45717</v>
      </c>
      <c r="B32" s="464">
        <v>4</v>
      </c>
      <c r="C32" s="465">
        <v>2997700000</v>
      </c>
      <c r="D32" s="270">
        <v>0</v>
      </c>
      <c r="E32" s="466">
        <v>0</v>
      </c>
      <c r="F32" s="467">
        <v>4</v>
      </c>
      <c r="G32" s="468">
        <v>2997700000</v>
      </c>
    </row>
    <row r="33" spans="1:7" s="273" customFormat="1" x14ac:dyDescent="0.2">
      <c r="A33" s="396">
        <v>45748</v>
      </c>
      <c r="B33" s="464">
        <v>0</v>
      </c>
      <c r="C33" s="465">
        <v>41790873</v>
      </c>
      <c r="D33" s="270">
        <v>0</v>
      </c>
      <c r="E33" s="466">
        <v>0</v>
      </c>
      <c r="F33" s="467">
        <v>0</v>
      </c>
      <c r="G33" s="468">
        <v>41790873</v>
      </c>
    </row>
    <row r="34" spans="1:7" s="273" customFormat="1" x14ac:dyDescent="0.2">
      <c r="A34" s="396">
        <v>45778</v>
      </c>
      <c r="B34" s="464">
        <v>0</v>
      </c>
      <c r="C34" s="465">
        <v>0</v>
      </c>
      <c r="D34" s="270">
        <v>0</v>
      </c>
      <c r="E34" s="466">
        <v>0</v>
      </c>
      <c r="F34" s="467">
        <v>0</v>
      </c>
      <c r="G34" s="468">
        <v>0</v>
      </c>
    </row>
    <row r="35" spans="1:7" s="273" customFormat="1" x14ac:dyDescent="0.2">
      <c r="A35" s="396">
        <v>45809</v>
      </c>
      <c r="B35" s="464">
        <v>0</v>
      </c>
      <c r="C35" s="465">
        <v>0</v>
      </c>
      <c r="D35" s="270">
        <v>0</v>
      </c>
      <c r="E35" s="466">
        <v>0</v>
      </c>
      <c r="F35" s="467">
        <v>0</v>
      </c>
      <c r="G35" s="468">
        <v>0</v>
      </c>
    </row>
    <row r="36" spans="1:7" s="273" customFormat="1" x14ac:dyDescent="0.2">
      <c r="A36" s="396">
        <v>45839</v>
      </c>
      <c r="B36" s="464">
        <v>2</v>
      </c>
      <c r="C36" s="465">
        <v>1538323296</v>
      </c>
      <c r="D36" s="270">
        <v>0</v>
      </c>
      <c r="E36" s="466">
        <v>0</v>
      </c>
      <c r="F36" s="467">
        <v>2</v>
      </c>
      <c r="G36" s="468">
        <v>1538323296</v>
      </c>
    </row>
    <row r="37" spans="1:7" s="273" customFormat="1" x14ac:dyDescent="0.2">
      <c r="A37" s="396">
        <v>45870</v>
      </c>
      <c r="B37" s="464">
        <v>1</v>
      </c>
      <c r="C37" s="465">
        <v>785000000</v>
      </c>
      <c r="D37" s="270">
        <v>0</v>
      </c>
      <c r="E37" s="466">
        <v>0</v>
      </c>
      <c r="F37" s="467">
        <v>1</v>
      </c>
      <c r="G37" s="468">
        <v>785000000</v>
      </c>
    </row>
    <row r="38" spans="1:7" s="273" customFormat="1" hidden="1" x14ac:dyDescent="0.2">
      <c r="A38" s="396">
        <v>45901</v>
      </c>
      <c r="B38" s="268">
        <v>0</v>
      </c>
      <c r="C38" s="269">
        <v>0</v>
      </c>
      <c r="D38" s="270">
        <v>0</v>
      </c>
      <c r="E38" s="271">
        <v>0</v>
      </c>
      <c r="F38" s="398">
        <v>0</v>
      </c>
      <c r="G38" s="397">
        <v>0</v>
      </c>
    </row>
    <row r="39" spans="1:7" s="273" customFormat="1" hidden="1" x14ac:dyDescent="0.2">
      <c r="A39" s="396">
        <v>45931</v>
      </c>
      <c r="B39" s="268">
        <v>0</v>
      </c>
      <c r="C39" s="269">
        <v>0</v>
      </c>
      <c r="D39" s="270">
        <v>0</v>
      </c>
      <c r="E39" s="271">
        <v>0</v>
      </c>
      <c r="F39" s="398">
        <v>0</v>
      </c>
      <c r="G39" s="397">
        <v>0</v>
      </c>
    </row>
    <row r="40" spans="1:7" s="276" customFormat="1" ht="15.75" x14ac:dyDescent="0.25">
      <c r="A40" s="274" t="s">
        <v>37</v>
      </c>
      <c r="B40" s="275">
        <v>62</v>
      </c>
      <c r="C40" s="275">
        <v>42240898449</v>
      </c>
      <c r="D40" s="275">
        <v>1</v>
      </c>
      <c r="E40" s="275">
        <v>646000000</v>
      </c>
      <c r="F40" s="275">
        <v>61</v>
      </c>
      <c r="G40" s="275">
        <v>41594898449</v>
      </c>
    </row>
    <row r="41" spans="1:7" s="281" customFormat="1" x14ac:dyDescent="0.2">
      <c r="A41" s="243"/>
      <c r="B41" s="277"/>
      <c r="C41" s="278"/>
      <c r="D41" s="279"/>
      <c r="E41" s="279"/>
      <c r="F41" s="280"/>
      <c r="G41" s="358"/>
    </row>
    <row r="42" spans="1:7" x14ac:dyDescent="0.2">
      <c r="A42" s="282"/>
      <c r="B42" s="283"/>
      <c r="C42" s="283"/>
      <c r="D42" s="284"/>
      <c r="E42" s="284"/>
      <c r="F42" s="284"/>
      <c r="G42" s="284"/>
    </row>
    <row r="43" spans="1:7" x14ac:dyDescent="0.2">
      <c r="A43" s="282"/>
      <c r="B43" s="282"/>
      <c r="C43" s="282"/>
      <c r="D43" s="284"/>
      <c r="E43" s="284"/>
      <c r="F43" s="284"/>
      <c r="G43" s="284"/>
    </row>
    <row r="44" spans="1:7" x14ac:dyDescent="0.2">
      <c r="A44" s="282"/>
      <c r="B44" s="282"/>
      <c r="C44" s="282"/>
      <c r="D44" s="284"/>
      <c r="E44" s="284"/>
      <c r="F44" s="284"/>
      <c r="G44" s="284"/>
    </row>
    <row r="45" spans="1:7" x14ac:dyDescent="0.2">
      <c r="A45" s="282"/>
      <c r="B45" s="282"/>
      <c r="C45" s="282"/>
      <c r="D45" s="284"/>
      <c r="E45" s="284"/>
      <c r="F45" s="284"/>
      <c r="G45" s="284"/>
    </row>
    <row r="46" spans="1:7" x14ac:dyDescent="0.2">
      <c r="A46" s="282"/>
      <c r="B46" s="282"/>
      <c r="C46" s="282"/>
      <c r="D46" s="284"/>
      <c r="E46" s="284"/>
      <c r="F46" s="284"/>
      <c r="G46" s="284"/>
    </row>
    <row r="47" spans="1:7" x14ac:dyDescent="0.2">
      <c r="A47" s="282"/>
      <c r="B47" s="282"/>
      <c r="C47" s="282"/>
      <c r="D47" s="284"/>
      <c r="E47" s="284"/>
      <c r="F47" s="284"/>
      <c r="G47" s="284"/>
    </row>
    <row r="48" spans="1:7" x14ac:dyDescent="0.2">
      <c r="A48" s="282"/>
      <c r="B48" s="282"/>
      <c r="C48" s="282"/>
      <c r="D48" s="284"/>
      <c r="E48" s="284"/>
      <c r="F48" s="284"/>
      <c r="G48" s="284"/>
    </row>
    <row r="49" spans="1:7" x14ac:dyDescent="0.2">
      <c r="A49" s="282"/>
      <c r="B49" s="282"/>
      <c r="C49" s="282"/>
      <c r="D49" s="284"/>
      <c r="E49" s="284"/>
      <c r="F49" s="284"/>
      <c r="G49" s="284"/>
    </row>
    <row r="50" spans="1:7" x14ac:dyDescent="0.2">
      <c r="A50" s="282"/>
      <c r="B50" s="282"/>
      <c r="C50" s="282"/>
      <c r="D50" s="284"/>
      <c r="E50" s="284"/>
      <c r="F50" s="284"/>
      <c r="G50" s="284"/>
    </row>
    <row r="51" spans="1:7" x14ac:dyDescent="0.2">
      <c r="A51" s="282"/>
      <c r="B51" s="282"/>
      <c r="C51" s="282"/>
      <c r="D51" s="284"/>
      <c r="E51" s="284"/>
      <c r="F51" s="284"/>
      <c r="G51" s="284"/>
    </row>
    <row r="52" spans="1:7" x14ac:dyDescent="0.2">
      <c r="A52" s="229"/>
      <c r="B52" s="282"/>
      <c r="C52" s="282"/>
      <c r="D52" s="285"/>
      <c r="E52" s="285"/>
      <c r="F52" s="285"/>
      <c r="G52" s="285"/>
    </row>
    <row r="53" spans="1:7" x14ac:dyDescent="0.2">
      <c r="A53" s="229"/>
      <c r="B53" s="282"/>
      <c r="C53" s="282"/>
      <c r="D53" s="285"/>
      <c r="E53" s="285"/>
      <c r="F53" s="285"/>
      <c r="G53" s="285"/>
    </row>
    <row r="54" spans="1:7" x14ac:dyDescent="0.2">
      <c r="A54" s="229"/>
      <c r="B54" s="282"/>
      <c r="C54" s="282"/>
      <c r="D54" s="285"/>
      <c r="E54" s="285"/>
      <c r="F54" s="285"/>
      <c r="G54" s="285"/>
    </row>
    <row r="55" spans="1:7" x14ac:dyDescent="0.2">
      <c r="A55" s="229"/>
      <c r="B55" s="282"/>
      <c r="C55" s="282"/>
      <c r="D55" s="285"/>
      <c r="E55" s="285"/>
      <c r="F55" s="285"/>
      <c r="G55" s="285"/>
    </row>
    <row r="56" spans="1:7" x14ac:dyDescent="0.2">
      <c r="A56" s="229"/>
      <c r="B56" s="282"/>
      <c r="C56" s="282"/>
      <c r="D56" s="285"/>
      <c r="E56" s="285"/>
      <c r="F56" s="285"/>
      <c r="G56" s="285"/>
    </row>
    <row r="57" spans="1:7" x14ac:dyDescent="0.2">
      <c r="A57" s="229"/>
      <c r="B57" s="282"/>
      <c r="C57" s="282"/>
      <c r="D57" s="285"/>
      <c r="E57" s="285"/>
      <c r="F57" s="285"/>
      <c r="G57" s="285"/>
    </row>
    <row r="65" spans="3:3" x14ac:dyDescent="0.2"/>
    <row r="66" spans="3:3" hidden="1" x14ac:dyDescent="0.2">
      <c r="C66" s="263" t="s">
        <v>21</v>
      </c>
    </row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N53"/>
  <sheetViews>
    <sheetView zoomScale="90" workbookViewId="0">
      <pane xSplit="1" ySplit="6" topLeftCell="B38" activePane="bottomRight" state="frozen"/>
      <selection activeCell="G6" sqref="G6"/>
      <selection pane="topRight" activeCell="G6" sqref="G6"/>
      <selection pane="bottomLeft" activeCell="G6" sqref="G6"/>
      <selection pane="bottomRight" activeCell="F45" sqref="F42:G45"/>
    </sheetView>
  </sheetViews>
  <sheetFormatPr baseColWidth="10" defaultColWidth="0" defaultRowHeight="0" customHeight="1" zeroHeight="1" x14ac:dyDescent="0.2"/>
  <cols>
    <col min="1" max="1" width="23.5703125" style="243" customWidth="1"/>
    <col min="2" max="2" width="14.85546875" style="243" bestFit="1" customWidth="1"/>
    <col min="3" max="3" width="7.28515625" style="243" hidden="1" customWidth="1"/>
    <col min="4" max="4" width="12" style="243" hidden="1" customWidth="1"/>
    <col min="5" max="5" width="11.85546875" style="243" hidden="1" customWidth="1"/>
    <col min="6" max="6" width="20.85546875" style="243" customWidth="1"/>
    <col min="7" max="7" width="14.85546875" style="243" bestFit="1" customWidth="1"/>
    <col min="8" max="8" width="13.42578125" style="243" hidden="1" customWidth="1"/>
    <col min="9" max="9" width="10.42578125" style="243" hidden="1" customWidth="1"/>
    <col min="10" max="10" width="7.140625" style="243" hidden="1" customWidth="1"/>
    <col min="11" max="11" width="14.85546875" style="243" bestFit="1" customWidth="1"/>
    <col min="12" max="12" width="15.42578125" style="243" customWidth="1"/>
    <col min="13" max="13" width="2.85546875" style="243" bestFit="1" customWidth="1"/>
    <col min="14" max="14" width="0" style="243" hidden="1" customWidth="1"/>
    <col min="15" max="16384" width="16.28515625" style="243" hidden="1"/>
  </cols>
  <sheetData>
    <row r="1" spans="1:13" s="230" customFormat="1" ht="12.75" x14ac:dyDescent="0.2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3" s="230" customFormat="1" ht="18.75" x14ac:dyDescent="0.3">
      <c r="A2" s="231"/>
      <c r="B2" s="477" t="s">
        <v>175</v>
      </c>
      <c r="C2" s="477"/>
      <c r="D2" s="477"/>
      <c r="E2" s="477"/>
      <c r="F2" s="477"/>
      <c r="G2" s="477"/>
      <c r="H2" s="477"/>
      <c r="I2" s="477"/>
      <c r="J2" s="477"/>
      <c r="K2" s="477"/>
      <c r="L2" s="477"/>
    </row>
    <row r="3" spans="1:13" s="230" customFormat="1" ht="18.75" x14ac:dyDescent="0.3">
      <c r="A3" s="231"/>
      <c r="B3" s="488">
        <v>45900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</row>
    <row r="4" spans="1:13" s="230" customFormat="1" ht="8.25" customHeight="1" x14ac:dyDescent="0.3">
      <c r="A4" s="231"/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</row>
    <row r="5" spans="1:13" s="230" customFormat="1" ht="15.75" x14ac:dyDescent="0.25">
      <c r="A5" s="232"/>
      <c r="B5" s="487" t="s">
        <v>173</v>
      </c>
      <c r="C5" s="487"/>
      <c r="D5" s="487"/>
      <c r="E5" s="487"/>
      <c r="F5" s="428"/>
      <c r="G5" s="487" t="s">
        <v>181</v>
      </c>
      <c r="H5" s="487"/>
      <c r="I5" s="487"/>
      <c r="J5" s="487"/>
      <c r="K5" s="427"/>
      <c r="L5" s="427"/>
    </row>
    <row r="6" spans="1:13" s="236" customFormat="1" ht="25.5" x14ac:dyDescent="0.2">
      <c r="A6" s="229"/>
      <c r="B6" s="233" t="s">
        <v>36</v>
      </c>
      <c r="C6" s="233" t="s">
        <v>156</v>
      </c>
      <c r="D6" s="233" t="s">
        <v>155</v>
      </c>
      <c r="E6" s="233" t="s">
        <v>157</v>
      </c>
      <c r="F6" s="429" t="s">
        <v>192</v>
      </c>
      <c r="G6" s="233" t="s">
        <v>36</v>
      </c>
      <c r="H6" s="233" t="s">
        <v>156</v>
      </c>
      <c r="I6" s="233" t="s">
        <v>155</v>
      </c>
      <c r="J6" s="233" t="s">
        <v>157</v>
      </c>
      <c r="K6" s="429" t="s">
        <v>188</v>
      </c>
      <c r="L6" s="234" t="s">
        <v>38</v>
      </c>
      <c r="M6" s="235"/>
    </row>
    <row r="7" spans="1:13" s="236" customFormat="1" ht="12.75" hidden="1" x14ac:dyDescent="0.2">
      <c r="A7" s="237">
        <v>45047</v>
      </c>
      <c r="B7" s="238">
        <v>0</v>
      </c>
      <c r="C7" s="238">
        <v>0</v>
      </c>
      <c r="D7" s="238">
        <v>0</v>
      </c>
      <c r="E7" s="238">
        <v>0</v>
      </c>
      <c r="F7" s="430">
        <v>0</v>
      </c>
      <c r="G7" s="238">
        <v>0</v>
      </c>
      <c r="H7" s="238">
        <v>0</v>
      </c>
      <c r="I7" s="238">
        <v>0</v>
      </c>
      <c r="J7" s="238">
        <v>0</v>
      </c>
      <c r="K7" s="430">
        <v>0</v>
      </c>
      <c r="L7" s="239">
        <v>0</v>
      </c>
      <c r="M7" s="235"/>
    </row>
    <row r="8" spans="1:13" s="236" customFormat="1" ht="12.75" hidden="1" x14ac:dyDescent="0.2">
      <c r="A8" s="237">
        <v>45078</v>
      </c>
      <c r="B8" s="238">
        <v>0</v>
      </c>
      <c r="C8" s="238">
        <v>0</v>
      </c>
      <c r="D8" s="238">
        <v>0</v>
      </c>
      <c r="E8" s="238">
        <v>0</v>
      </c>
      <c r="F8" s="430">
        <v>0</v>
      </c>
      <c r="G8" s="238">
        <v>0</v>
      </c>
      <c r="H8" s="238">
        <v>0</v>
      </c>
      <c r="I8" s="238">
        <v>0</v>
      </c>
      <c r="J8" s="238">
        <v>0</v>
      </c>
      <c r="K8" s="430">
        <v>0</v>
      </c>
      <c r="L8" s="239">
        <v>0</v>
      </c>
      <c r="M8" s="235"/>
    </row>
    <row r="9" spans="1:13" s="236" customFormat="1" ht="12.75" hidden="1" x14ac:dyDescent="0.2">
      <c r="A9" s="237">
        <v>45108</v>
      </c>
      <c r="B9" s="238">
        <v>0</v>
      </c>
      <c r="C9" s="238">
        <v>0</v>
      </c>
      <c r="D9" s="238">
        <v>0</v>
      </c>
      <c r="E9" s="238">
        <v>0</v>
      </c>
      <c r="F9" s="430">
        <v>0</v>
      </c>
      <c r="G9" s="238">
        <v>0</v>
      </c>
      <c r="H9" s="238">
        <v>0</v>
      </c>
      <c r="I9" s="238">
        <v>0</v>
      </c>
      <c r="J9" s="238">
        <v>0</v>
      </c>
      <c r="K9" s="430">
        <v>0</v>
      </c>
      <c r="L9" s="239">
        <v>0</v>
      </c>
      <c r="M9" s="240"/>
    </row>
    <row r="10" spans="1:13" s="236" customFormat="1" ht="12.75" hidden="1" x14ac:dyDescent="0.2">
      <c r="A10" s="237">
        <v>45139</v>
      </c>
      <c r="B10" s="238">
        <v>0</v>
      </c>
      <c r="C10" s="238">
        <v>0</v>
      </c>
      <c r="D10" s="238">
        <v>0</v>
      </c>
      <c r="E10" s="238">
        <v>0</v>
      </c>
      <c r="F10" s="430">
        <v>0</v>
      </c>
      <c r="G10" s="238">
        <v>0</v>
      </c>
      <c r="H10" s="238">
        <v>0</v>
      </c>
      <c r="I10" s="238">
        <v>0</v>
      </c>
      <c r="J10" s="238">
        <v>0</v>
      </c>
      <c r="K10" s="430">
        <v>0</v>
      </c>
      <c r="L10" s="239">
        <v>0</v>
      </c>
      <c r="M10" s="240"/>
    </row>
    <row r="11" spans="1:13" s="236" customFormat="1" ht="12.75" hidden="1" x14ac:dyDescent="0.2">
      <c r="A11" s="237">
        <v>45170</v>
      </c>
      <c r="B11" s="238">
        <v>0</v>
      </c>
      <c r="C11" s="238">
        <v>0</v>
      </c>
      <c r="D11" s="238">
        <v>0</v>
      </c>
      <c r="E11" s="238">
        <v>0</v>
      </c>
      <c r="F11" s="430">
        <v>0</v>
      </c>
      <c r="G11" s="238">
        <v>0</v>
      </c>
      <c r="H11" s="238">
        <v>0</v>
      </c>
      <c r="I11" s="238">
        <v>0</v>
      </c>
      <c r="J11" s="238">
        <v>0</v>
      </c>
      <c r="K11" s="430">
        <v>0</v>
      </c>
      <c r="L11" s="239">
        <v>0</v>
      </c>
      <c r="M11" s="240"/>
    </row>
    <row r="12" spans="1:13" s="236" customFormat="1" ht="12.75" hidden="1" x14ac:dyDescent="0.2">
      <c r="A12" s="237">
        <v>45200</v>
      </c>
      <c r="B12" s="238">
        <v>0</v>
      </c>
      <c r="C12" s="238">
        <v>0</v>
      </c>
      <c r="D12" s="238">
        <v>0</v>
      </c>
      <c r="E12" s="238">
        <v>0</v>
      </c>
      <c r="F12" s="430">
        <v>0</v>
      </c>
      <c r="G12" s="238">
        <v>0</v>
      </c>
      <c r="H12" s="238">
        <v>0</v>
      </c>
      <c r="I12" s="238">
        <v>0</v>
      </c>
      <c r="J12" s="238">
        <v>0</v>
      </c>
      <c r="K12" s="430">
        <v>0</v>
      </c>
      <c r="L12" s="239">
        <v>0</v>
      </c>
      <c r="M12" s="240"/>
    </row>
    <row r="13" spans="1:13" s="236" customFormat="1" ht="12.75" hidden="1" x14ac:dyDescent="0.2">
      <c r="A13" s="237">
        <v>45231</v>
      </c>
      <c r="B13" s="238">
        <v>0</v>
      </c>
      <c r="C13" s="238">
        <v>0</v>
      </c>
      <c r="D13" s="238">
        <v>0</v>
      </c>
      <c r="E13" s="238">
        <v>0</v>
      </c>
      <c r="F13" s="430">
        <v>0</v>
      </c>
      <c r="G13" s="238">
        <v>0</v>
      </c>
      <c r="H13" s="238">
        <v>0</v>
      </c>
      <c r="I13" s="238">
        <v>0</v>
      </c>
      <c r="J13" s="238">
        <v>0</v>
      </c>
      <c r="K13" s="430">
        <v>0</v>
      </c>
      <c r="L13" s="239">
        <v>0</v>
      </c>
      <c r="M13" s="240"/>
    </row>
    <row r="14" spans="1:13" s="236" customFormat="1" ht="12.75" hidden="1" x14ac:dyDescent="0.2">
      <c r="A14" s="237">
        <v>45261</v>
      </c>
      <c r="B14" s="238">
        <v>0</v>
      </c>
      <c r="C14" s="238">
        <v>0</v>
      </c>
      <c r="D14" s="238">
        <v>0</v>
      </c>
      <c r="E14" s="238">
        <v>0</v>
      </c>
      <c r="F14" s="430">
        <v>0</v>
      </c>
      <c r="G14" s="238">
        <v>0</v>
      </c>
      <c r="H14" s="238">
        <v>0</v>
      </c>
      <c r="I14" s="238">
        <v>0</v>
      </c>
      <c r="J14" s="238">
        <v>0</v>
      </c>
      <c r="K14" s="430">
        <v>0</v>
      </c>
      <c r="L14" s="239">
        <v>0</v>
      </c>
      <c r="M14" s="240" t="s">
        <v>21</v>
      </c>
    </row>
    <row r="15" spans="1:13" s="236" customFormat="1" ht="12.75" hidden="1" x14ac:dyDescent="0.2">
      <c r="A15" s="237">
        <v>45292</v>
      </c>
      <c r="B15" s="238">
        <v>0</v>
      </c>
      <c r="C15" s="238">
        <v>0</v>
      </c>
      <c r="D15" s="238">
        <v>0</v>
      </c>
      <c r="E15" s="238">
        <v>0</v>
      </c>
      <c r="F15" s="430">
        <v>0</v>
      </c>
      <c r="G15" s="238">
        <v>0</v>
      </c>
      <c r="H15" s="238">
        <v>0</v>
      </c>
      <c r="I15" s="238">
        <v>0</v>
      </c>
      <c r="J15" s="238">
        <v>0</v>
      </c>
      <c r="K15" s="430">
        <v>0</v>
      </c>
      <c r="L15" s="239">
        <v>0</v>
      </c>
      <c r="M15" s="240" t="s">
        <v>21</v>
      </c>
    </row>
    <row r="16" spans="1:13" s="236" customFormat="1" ht="12.75" hidden="1" x14ac:dyDescent="0.2">
      <c r="A16" s="237">
        <v>45323</v>
      </c>
      <c r="B16" s="238">
        <v>0</v>
      </c>
      <c r="C16" s="238">
        <v>0</v>
      </c>
      <c r="D16" s="238">
        <v>0</v>
      </c>
      <c r="E16" s="238">
        <v>0</v>
      </c>
      <c r="F16" s="430">
        <v>0</v>
      </c>
      <c r="G16" s="238">
        <v>0</v>
      </c>
      <c r="H16" s="238">
        <v>0</v>
      </c>
      <c r="I16" s="238">
        <v>0</v>
      </c>
      <c r="J16" s="238">
        <v>0</v>
      </c>
      <c r="K16" s="430">
        <v>0</v>
      </c>
      <c r="L16" s="239">
        <v>0</v>
      </c>
      <c r="M16" s="240"/>
    </row>
    <row r="17" spans="1:13" s="236" customFormat="1" ht="12.75" hidden="1" x14ac:dyDescent="0.2">
      <c r="A17" s="237">
        <v>45352</v>
      </c>
      <c r="B17" s="238">
        <v>0</v>
      </c>
      <c r="C17" s="238">
        <v>0</v>
      </c>
      <c r="D17" s="238">
        <v>0</v>
      </c>
      <c r="E17" s="238">
        <v>0</v>
      </c>
      <c r="F17" s="430">
        <v>0</v>
      </c>
      <c r="G17" s="238">
        <v>0</v>
      </c>
      <c r="H17" s="238">
        <v>0</v>
      </c>
      <c r="I17" s="238">
        <v>0</v>
      </c>
      <c r="J17" s="238">
        <v>0</v>
      </c>
      <c r="K17" s="430">
        <v>0</v>
      </c>
      <c r="L17" s="239">
        <v>0</v>
      </c>
      <c r="M17" s="240"/>
    </row>
    <row r="18" spans="1:13" s="236" customFormat="1" ht="12.75" hidden="1" x14ac:dyDescent="0.2">
      <c r="A18" s="237">
        <v>45383</v>
      </c>
      <c r="B18" s="238">
        <v>0</v>
      </c>
      <c r="C18" s="238">
        <v>0</v>
      </c>
      <c r="D18" s="238">
        <v>0</v>
      </c>
      <c r="E18" s="238">
        <v>0</v>
      </c>
      <c r="F18" s="430">
        <v>0</v>
      </c>
      <c r="G18" s="238">
        <v>0</v>
      </c>
      <c r="H18" s="238">
        <v>0</v>
      </c>
      <c r="I18" s="238">
        <v>0</v>
      </c>
      <c r="J18" s="238">
        <v>0</v>
      </c>
      <c r="K18" s="430">
        <v>0</v>
      </c>
      <c r="L18" s="239">
        <v>0</v>
      </c>
      <c r="M18" s="240"/>
    </row>
    <row r="19" spans="1:13" s="236" customFormat="1" ht="12.75" hidden="1" x14ac:dyDescent="0.2">
      <c r="A19" s="237">
        <v>45413</v>
      </c>
      <c r="B19" s="238">
        <v>0</v>
      </c>
      <c r="C19" s="238">
        <v>0</v>
      </c>
      <c r="D19" s="238">
        <v>0</v>
      </c>
      <c r="E19" s="238">
        <v>0</v>
      </c>
      <c r="F19" s="430">
        <v>0</v>
      </c>
      <c r="G19" s="238">
        <v>0</v>
      </c>
      <c r="H19" s="238">
        <v>0</v>
      </c>
      <c r="I19" s="238">
        <v>0</v>
      </c>
      <c r="J19" s="238">
        <v>0</v>
      </c>
      <c r="K19" s="430">
        <v>0</v>
      </c>
      <c r="L19" s="239">
        <v>0</v>
      </c>
      <c r="M19" s="240"/>
    </row>
    <row r="20" spans="1:13" s="236" customFormat="1" ht="12.75" hidden="1" x14ac:dyDescent="0.2">
      <c r="A20" s="237">
        <v>45444</v>
      </c>
      <c r="B20" s="238">
        <v>0</v>
      </c>
      <c r="C20" s="238">
        <v>0</v>
      </c>
      <c r="D20" s="238">
        <v>0</v>
      </c>
      <c r="E20" s="238">
        <v>0</v>
      </c>
      <c r="F20" s="430">
        <v>0</v>
      </c>
      <c r="G20" s="238">
        <v>0</v>
      </c>
      <c r="H20" s="238">
        <v>0</v>
      </c>
      <c r="I20" s="238">
        <v>0</v>
      </c>
      <c r="J20" s="238">
        <v>0</v>
      </c>
      <c r="K20" s="430">
        <v>0</v>
      </c>
      <c r="L20" s="239">
        <v>0</v>
      </c>
      <c r="M20" s="240"/>
    </row>
    <row r="21" spans="1:13" s="236" customFormat="1" ht="12.75" hidden="1" x14ac:dyDescent="0.2">
      <c r="A21" s="237">
        <v>45474</v>
      </c>
      <c r="B21" s="238">
        <v>0</v>
      </c>
      <c r="C21" s="238">
        <v>0</v>
      </c>
      <c r="D21" s="238">
        <v>0</v>
      </c>
      <c r="E21" s="238">
        <v>0</v>
      </c>
      <c r="F21" s="430">
        <v>0</v>
      </c>
      <c r="G21" s="238">
        <v>0</v>
      </c>
      <c r="H21" s="238">
        <v>0</v>
      </c>
      <c r="I21" s="238">
        <v>0</v>
      </c>
      <c r="J21" s="238">
        <v>0</v>
      </c>
      <c r="K21" s="430">
        <v>0</v>
      </c>
      <c r="L21" s="239">
        <v>0</v>
      </c>
      <c r="M21" s="240"/>
    </row>
    <row r="22" spans="1:13" s="236" customFormat="1" ht="12.75" hidden="1" x14ac:dyDescent="0.2">
      <c r="A22" s="237">
        <v>45505</v>
      </c>
      <c r="B22" s="238">
        <v>0</v>
      </c>
      <c r="C22" s="238">
        <v>0</v>
      </c>
      <c r="D22" s="238">
        <v>0</v>
      </c>
      <c r="E22" s="238">
        <v>0</v>
      </c>
      <c r="F22" s="430">
        <v>0</v>
      </c>
      <c r="G22" s="238">
        <v>0</v>
      </c>
      <c r="H22" s="238">
        <v>0</v>
      </c>
      <c r="I22" s="238">
        <v>0</v>
      </c>
      <c r="J22" s="238">
        <v>0</v>
      </c>
      <c r="K22" s="430">
        <v>0</v>
      </c>
      <c r="L22" s="239">
        <v>0</v>
      </c>
      <c r="M22" s="240"/>
    </row>
    <row r="23" spans="1:13" s="236" customFormat="1" ht="12.75" hidden="1" x14ac:dyDescent="0.2">
      <c r="A23" s="237">
        <v>45536</v>
      </c>
      <c r="B23" s="238">
        <v>0</v>
      </c>
      <c r="C23" s="238">
        <v>0</v>
      </c>
      <c r="D23" s="238">
        <v>0</v>
      </c>
      <c r="E23" s="238">
        <v>0</v>
      </c>
      <c r="F23" s="430">
        <v>0</v>
      </c>
      <c r="G23" s="238">
        <v>0</v>
      </c>
      <c r="H23" s="238">
        <v>0</v>
      </c>
      <c r="I23" s="238">
        <v>0</v>
      </c>
      <c r="J23" s="238">
        <v>0</v>
      </c>
      <c r="K23" s="430">
        <v>0</v>
      </c>
      <c r="L23" s="239">
        <v>0</v>
      </c>
      <c r="M23" s="240"/>
    </row>
    <row r="24" spans="1:13" s="236" customFormat="1" ht="12.75" hidden="1" x14ac:dyDescent="0.2">
      <c r="A24" s="237">
        <v>45566</v>
      </c>
      <c r="B24" s="238">
        <v>0</v>
      </c>
      <c r="C24" s="238">
        <v>0</v>
      </c>
      <c r="D24" s="238">
        <v>0</v>
      </c>
      <c r="E24" s="238">
        <v>0</v>
      </c>
      <c r="F24" s="430">
        <v>0</v>
      </c>
      <c r="G24" s="238">
        <v>0</v>
      </c>
      <c r="H24" s="238">
        <v>0</v>
      </c>
      <c r="I24" s="238">
        <v>0</v>
      </c>
      <c r="J24" s="238">
        <v>0</v>
      </c>
      <c r="K24" s="430">
        <v>0</v>
      </c>
      <c r="L24" s="239">
        <v>0</v>
      </c>
      <c r="M24" s="240"/>
    </row>
    <row r="25" spans="1:13" s="236" customFormat="1" ht="12.75" hidden="1" x14ac:dyDescent="0.2">
      <c r="A25" s="237">
        <v>45597</v>
      </c>
      <c r="B25" s="238">
        <v>0</v>
      </c>
      <c r="C25" s="238">
        <v>0</v>
      </c>
      <c r="D25" s="238">
        <v>0</v>
      </c>
      <c r="E25" s="238">
        <v>0</v>
      </c>
      <c r="F25" s="430">
        <v>0</v>
      </c>
      <c r="G25" s="238">
        <v>0</v>
      </c>
      <c r="H25" s="238">
        <v>0</v>
      </c>
      <c r="I25" s="238">
        <v>0</v>
      </c>
      <c r="J25" s="238">
        <v>0</v>
      </c>
      <c r="K25" s="430">
        <v>0</v>
      </c>
      <c r="L25" s="239">
        <v>0</v>
      </c>
      <c r="M25" s="240"/>
    </row>
    <row r="26" spans="1:13" s="236" customFormat="1" ht="12.75" hidden="1" x14ac:dyDescent="0.2">
      <c r="A26" s="237">
        <v>45627</v>
      </c>
      <c r="B26" s="238">
        <v>0</v>
      </c>
      <c r="C26" s="238">
        <v>0</v>
      </c>
      <c r="D26" s="238">
        <v>0</v>
      </c>
      <c r="E26" s="238">
        <v>0</v>
      </c>
      <c r="F26" s="430">
        <v>0</v>
      </c>
      <c r="G26" s="238">
        <v>0</v>
      </c>
      <c r="H26" s="238">
        <v>0</v>
      </c>
      <c r="I26" s="238">
        <v>0</v>
      </c>
      <c r="J26" s="238">
        <v>0</v>
      </c>
      <c r="K26" s="430">
        <v>0</v>
      </c>
      <c r="L26" s="239">
        <v>0</v>
      </c>
      <c r="M26" s="240"/>
    </row>
    <row r="27" spans="1:13" s="236" customFormat="1" ht="12.75" hidden="1" x14ac:dyDescent="0.2">
      <c r="A27" s="237">
        <v>45658</v>
      </c>
      <c r="B27" s="238">
        <v>0</v>
      </c>
      <c r="C27" s="238">
        <v>0</v>
      </c>
      <c r="D27" s="238">
        <v>0</v>
      </c>
      <c r="E27" s="238">
        <v>0</v>
      </c>
      <c r="F27" s="430">
        <v>0</v>
      </c>
      <c r="G27" s="238">
        <v>0</v>
      </c>
      <c r="H27" s="238">
        <v>0</v>
      </c>
      <c r="I27" s="238">
        <v>0</v>
      </c>
      <c r="J27" s="238">
        <v>0</v>
      </c>
      <c r="K27" s="430">
        <v>0</v>
      </c>
      <c r="L27" s="239">
        <v>0</v>
      </c>
      <c r="M27" s="240"/>
    </row>
    <row r="28" spans="1:13" s="236" customFormat="1" ht="12.75" hidden="1" x14ac:dyDescent="0.2">
      <c r="A28" s="237">
        <v>45689</v>
      </c>
      <c r="B28" s="238">
        <v>0</v>
      </c>
      <c r="C28" s="238">
        <v>0</v>
      </c>
      <c r="D28" s="238">
        <v>0</v>
      </c>
      <c r="E28" s="238">
        <v>0</v>
      </c>
      <c r="F28" s="430">
        <v>0</v>
      </c>
      <c r="G28" s="238">
        <v>0</v>
      </c>
      <c r="H28" s="238">
        <v>0</v>
      </c>
      <c r="I28" s="238">
        <v>0</v>
      </c>
      <c r="J28" s="238">
        <v>0</v>
      </c>
      <c r="K28" s="430">
        <v>0</v>
      </c>
      <c r="L28" s="239">
        <v>0</v>
      </c>
      <c r="M28" s="240"/>
    </row>
    <row r="29" spans="1:13" s="236" customFormat="1" ht="12.75" hidden="1" x14ac:dyDescent="0.2">
      <c r="A29" s="237">
        <v>45717</v>
      </c>
      <c r="B29" s="238">
        <v>0</v>
      </c>
      <c r="C29" s="238">
        <v>0</v>
      </c>
      <c r="D29" s="238">
        <v>0</v>
      </c>
      <c r="E29" s="238">
        <v>0</v>
      </c>
      <c r="F29" s="430">
        <v>0</v>
      </c>
      <c r="G29" s="238">
        <v>0</v>
      </c>
      <c r="H29" s="238">
        <v>0</v>
      </c>
      <c r="I29" s="238">
        <v>0</v>
      </c>
      <c r="J29" s="238">
        <v>0</v>
      </c>
      <c r="K29" s="430">
        <v>0</v>
      </c>
      <c r="L29" s="239">
        <v>0</v>
      </c>
      <c r="M29" s="240"/>
    </row>
    <row r="30" spans="1:13" s="236" customFormat="1" ht="12.75" hidden="1" x14ac:dyDescent="0.2">
      <c r="A30" s="237">
        <v>45748</v>
      </c>
      <c r="B30" s="238">
        <v>0</v>
      </c>
      <c r="C30" s="238">
        <v>0</v>
      </c>
      <c r="D30" s="238">
        <v>0</v>
      </c>
      <c r="E30" s="238">
        <v>0</v>
      </c>
      <c r="F30" s="430">
        <v>0</v>
      </c>
      <c r="G30" s="238">
        <v>0</v>
      </c>
      <c r="H30" s="238">
        <v>0</v>
      </c>
      <c r="I30" s="238">
        <v>0</v>
      </c>
      <c r="J30" s="238">
        <v>0</v>
      </c>
      <c r="K30" s="430">
        <v>0</v>
      </c>
      <c r="L30" s="239">
        <v>0</v>
      </c>
      <c r="M30" s="240"/>
    </row>
    <row r="31" spans="1:13" s="236" customFormat="1" ht="12.75" hidden="1" x14ac:dyDescent="0.2">
      <c r="A31" s="237">
        <v>45778</v>
      </c>
      <c r="B31" s="238">
        <v>0</v>
      </c>
      <c r="C31" s="238">
        <v>0</v>
      </c>
      <c r="D31" s="238">
        <v>0</v>
      </c>
      <c r="E31" s="238">
        <v>0</v>
      </c>
      <c r="F31" s="430">
        <v>0</v>
      </c>
      <c r="G31" s="238">
        <v>0</v>
      </c>
      <c r="H31" s="238">
        <v>0</v>
      </c>
      <c r="I31" s="238">
        <v>0</v>
      </c>
      <c r="J31" s="238">
        <v>0</v>
      </c>
      <c r="K31" s="430">
        <v>0</v>
      </c>
      <c r="L31" s="239">
        <v>0</v>
      </c>
      <c r="M31" s="240"/>
    </row>
    <row r="32" spans="1:13" s="236" customFormat="1" ht="12.75" x14ac:dyDescent="0.2">
      <c r="A32" s="237">
        <v>45809</v>
      </c>
      <c r="B32" s="238">
        <v>2961259</v>
      </c>
      <c r="C32" s="238">
        <v>0</v>
      </c>
      <c r="D32" s="238">
        <v>0</v>
      </c>
      <c r="E32" s="238">
        <v>0</v>
      </c>
      <c r="F32" s="430">
        <v>2961259</v>
      </c>
      <c r="G32" s="238">
        <v>0</v>
      </c>
      <c r="H32" s="238">
        <v>0</v>
      </c>
      <c r="I32" s="238">
        <v>0</v>
      </c>
      <c r="J32" s="238">
        <v>0</v>
      </c>
      <c r="K32" s="430">
        <v>0</v>
      </c>
      <c r="L32" s="239">
        <v>2961259</v>
      </c>
      <c r="M32" s="240"/>
    </row>
    <row r="33" spans="1:13" s="236" customFormat="1" ht="12.75" x14ac:dyDescent="0.2">
      <c r="A33" s="237">
        <v>45839</v>
      </c>
      <c r="B33" s="238">
        <v>79743110</v>
      </c>
      <c r="C33" s="238">
        <v>0</v>
      </c>
      <c r="D33" s="238">
        <v>0</v>
      </c>
      <c r="E33" s="238">
        <v>0</v>
      </c>
      <c r="F33" s="430">
        <v>79743110</v>
      </c>
      <c r="G33" s="238">
        <v>0</v>
      </c>
      <c r="H33" s="238">
        <v>0</v>
      </c>
      <c r="I33" s="238">
        <v>0</v>
      </c>
      <c r="J33" s="238">
        <v>0</v>
      </c>
      <c r="K33" s="430">
        <v>0</v>
      </c>
      <c r="L33" s="239">
        <v>79743110</v>
      </c>
      <c r="M33" s="240"/>
    </row>
    <row r="34" spans="1:13" s="236" customFormat="1" ht="12.75" x14ac:dyDescent="0.2">
      <c r="A34" s="237">
        <v>45870</v>
      </c>
      <c r="B34" s="238">
        <v>134565804</v>
      </c>
      <c r="C34" s="238">
        <v>0</v>
      </c>
      <c r="D34" s="238">
        <v>0</v>
      </c>
      <c r="E34" s="238">
        <v>0</v>
      </c>
      <c r="F34" s="430">
        <v>134565804</v>
      </c>
      <c r="G34" s="238">
        <v>303009546</v>
      </c>
      <c r="H34" s="238">
        <v>0</v>
      </c>
      <c r="I34" s="238">
        <v>0</v>
      </c>
      <c r="J34" s="238">
        <v>0</v>
      </c>
      <c r="K34" s="430">
        <v>303009546</v>
      </c>
      <c r="L34" s="239">
        <v>437575350</v>
      </c>
      <c r="M34" s="240"/>
    </row>
    <row r="35" spans="1:13" s="236" customFormat="1" ht="12.75" x14ac:dyDescent="0.2">
      <c r="A35" s="237">
        <v>45901</v>
      </c>
      <c r="B35" s="238">
        <v>377723725</v>
      </c>
      <c r="C35" s="238">
        <v>0</v>
      </c>
      <c r="D35" s="238">
        <v>0</v>
      </c>
      <c r="E35" s="238">
        <v>0</v>
      </c>
      <c r="F35" s="430">
        <v>377723725</v>
      </c>
      <c r="G35" s="238">
        <v>271495224</v>
      </c>
      <c r="H35" s="238">
        <v>0</v>
      </c>
      <c r="I35" s="238">
        <v>0</v>
      </c>
      <c r="J35" s="238">
        <v>0</v>
      </c>
      <c r="K35" s="430">
        <v>271495224</v>
      </c>
      <c r="L35" s="239">
        <v>649218949</v>
      </c>
      <c r="M35" s="240"/>
    </row>
    <row r="36" spans="1:13" s="236" customFormat="1" ht="12.75" x14ac:dyDescent="0.2">
      <c r="A36" s="237">
        <v>45931</v>
      </c>
      <c r="B36" s="238">
        <v>483917527</v>
      </c>
      <c r="C36" s="238">
        <v>0</v>
      </c>
      <c r="D36" s="238">
        <v>0</v>
      </c>
      <c r="E36" s="238">
        <v>0</v>
      </c>
      <c r="F36" s="430">
        <v>483917527</v>
      </c>
      <c r="G36" s="238">
        <v>234962901</v>
      </c>
      <c r="H36" s="238">
        <v>0</v>
      </c>
      <c r="I36" s="238">
        <v>0</v>
      </c>
      <c r="J36" s="238">
        <v>0</v>
      </c>
      <c r="K36" s="430">
        <v>234962901</v>
      </c>
      <c r="L36" s="239">
        <v>718880428</v>
      </c>
      <c r="M36" s="240"/>
    </row>
    <row r="37" spans="1:13" s="236" customFormat="1" ht="12.75" x14ac:dyDescent="0.2">
      <c r="A37" s="237">
        <v>45962</v>
      </c>
      <c r="B37" s="238">
        <v>383470933</v>
      </c>
      <c r="C37" s="238">
        <v>0</v>
      </c>
      <c r="D37" s="238">
        <v>0</v>
      </c>
      <c r="E37" s="238">
        <v>0</v>
      </c>
      <c r="F37" s="430">
        <v>383470933</v>
      </c>
      <c r="G37" s="238">
        <v>900854711</v>
      </c>
      <c r="H37" s="238">
        <v>0</v>
      </c>
      <c r="I37" s="238">
        <v>0</v>
      </c>
      <c r="J37" s="238">
        <v>0</v>
      </c>
      <c r="K37" s="430">
        <v>900854711</v>
      </c>
      <c r="L37" s="239">
        <v>1284325644</v>
      </c>
      <c r="M37" s="240"/>
    </row>
    <row r="38" spans="1:13" s="236" customFormat="1" ht="12.75" x14ac:dyDescent="0.2">
      <c r="A38" s="237">
        <v>45992</v>
      </c>
      <c r="B38" s="238">
        <v>1800982489</v>
      </c>
      <c r="C38" s="238">
        <v>0</v>
      </c>
      <c r="D38" s="238">
        <v>0</v>
      </c>
      <c r="E38" s="238">
        <v>0</v>
      </c>
      <c r="F38" s="430">
        <v>1800982489</v>
      </c>
      <c r="G38" s="238">
        <v>689662901</v>
      </c>
      <c r="H38" s="238">
        <v>0</v>
      </c>
      <c r="I38" s="238">
        <v>0</v>
      </c>
      <c r="J38" s="238">
        <v>0</v>
      </c>
      <c r="K38" s="430">
        <v>689662901</v>
      </c>
      <c r="L38" s="239">
        <v>2490645390</v>
      </c>
      <c r="M38" s="240"/>
    </row>
    <row r="39" spans="1:13" s="236" customFormat="1" ht="12.75" x14ac:dyDescent="0.2">
      <c r="A39" s="237">
        <v>46023</v>
      </c>
      <c r="B39" s="238">
        <v>3324368521</v>
      </c>
      <c r="C39" s="238">
        <v>0</v>
      </c>
      <c r="D39" s="238">
        <v>0</v>
      </c>
      <c r="E39" s="238">
        <v>0</v>
      </c>
      <c r="F39" s="430">
        <v>3324368521</v>
      </c>
      <c r="G39" s="238">
        <v>215962901</v>
      </c>
      <c r="H39" s="238">
        <v>0</v>
      </c>
      <c r="I39" s="238">
        <v>0</v>
      </c>
      <c r="J39" s="238">
        <v>0</v>
      </c>
      <c r="K39" s="430">
        <v>215962901</v>
      </c>
      <c r="L39" s="239">
        <v>3540331422</v>
      </c>
      <c r="M39" s="240"/>
    </row>
    <row r="40" spans="1:13" s="236" customFormat="1" ht="12.75" x14ac:dyDescent="0.2">
      <c r="A40" s="237">
        <v>46054</v>
      </c>
      <c r="B40" s="238">
        <v>1650780555</v>
      </c>
      <c r="C40" s="238">
        <v>0</v>
      </c>
      <c r="D40" s="448"/>
      <c r="E40" s="448"/>
      <c r="F40" s="430">
        <v>1650780555</v>
      </c>
      <c r="G40" s="238">
        <v>235962901</v>
      </c>
      <c r="H40" s="238">
        <v>0</v>
      </c>
      <c r="I40" s="238">
        <v>0</v>
      </c>
      <c r="J40" s="238">
        <v>0</v>
      </c>
      <c r="K40" s="430">
        <v>235962901</v>
      </c>
      <c r="L40" s="239">
        <v>1886743456</v>
      </c>
      <c r="M40" s="240"/>
    </row>
    <row r="41" spans="1:13" s="236" customFormat="1" ht="12.75" x14ac:dyDescent="0.2">
      <c r="A41" s="237">
        <v>46082</v>
      </c>
      <c r="B41" s="238">
        <v>1960633584</v>
      </c>
      <c r="C41" s="238">
        <v>0</v>
      </c>
      <c r="D41" s="448"/>
      <c r="E41" s="448"/>
      <c r="F41" s="430">
        <v>1960633584</v>
      </c>
      <c r="G41" s="238">
        <v>278462901</v>
      </c>
      <c r="H41" s="238">
        <v>0</v>
      </c>
      <c r="I41" s="238">
        <v>0</v>
      </c>
      <c r="J41" s="238">
        <v>0</v>
      </c>
      <c r="K41" s="430">
        <v>278462901</v>
      </c>
      <c r="L41" s="239">
        <v>2239096485</v>
      </c>
      <c r="M41" s="240"/>
    </row>
    <row r="42" spans="1:13" s="236" customFormat="1" ht="12.75" x14ac:dyDescent="0.2">
      <c r="A42" s="237">
        <v>46113</v>
      </c>
      <c r="B42" s="238">
        <v>2162433110</v>
      </c>
      <c r="C42" s="238">
        <v>0</v>
      </c>
      <c r="D42" s="448"/>
      <c r="E42" s="448"/>
      <c r="F42" s="430">
        <v>2162433110</v>
      </c>
      <c r="G42" s="238">
        <v>215962901</v>
      </c>
      <c r="H42" s="238">
        <v>0</v>
      </c>
      <c r="I42" s="238">
        <v>0</v>
      </c>
      <c r="J42" s="238">
        <v>0</v>
      </c>
      <c r="K42" s="430">
        <v>215962901</v>
      </c>
      <c r="L42" s="239">
        <v>2378396011</v>
      </c>
      <c r="M42" s="240"/>
    </row>
    <row r="43" spans="1:13" s="236" customFormat="1" ht="12.75" x14ac:dyDescent="0.2">
      <c r="A43" s="237">
        <v>46143</v>
      </c>
      <c r="B43" s="238">
        <v>1007430066</v>
      </c>
      <c r="C43" s="238">
        <v>0</v>
      </c>
      <c r="D43" s="448"/>
      <c r="E43" s="448"/>
      <c r="F43" s="430">
        <v>1007430066</v>
      </c>
      <c r="G43" s="238">
        <v>215962901</v>
      </c>
      <c r="H43" s="238">
        <v>0</v>
      </c>
      <c r="I43" s="238">
        <v>0</v>
      </c>
      <c r="J43" s="238">
        <v>0</v>
      </c>
      <c r="K43" s="430">
        <v>215962901</v>
      </c>
      <c r="L43" s="239">
        <v>1223392967</v>
      </c>
      <c r="M43" s="240"/>
    </row>
    <row r="44" spans="1:13" s="236" customFormat="1" ht="12.75" x14ac:dyDescent="0.2">
      <c r="A44" s="237">
        <v>46174</v>
      </c>
      <c r="B44" s="238">
        <v>506436077</v>
      </c>
      <c r="C44" s="238">
        <v>0</v>
      </c>
      <c r="D44" s="448"/>
      <c r="E44" s="448"/>
      <c r="F44" s="430">
        <v>506436077</v>
      </c>
      <c r="G44" s="238">
        <v>235962901</v>
      </c>
      <c r="H44" s="238">
        <v>0</v>
      </c>
      <c r="I44" s="238">
        <v>0</v>
      </c>
      <c r="J44" s="238">
        <v>0</v>
      </c>
      <c r="K44" s="430">
        <v>235962901</v>
      </c>
      <c r="L44" s="239">
        <v>742398978</v>
      </c>
      <c r="M44" s="240"/>
    </row>
    <row r="45" spans="1:13" s="236" customFormat="1" ht="12.75" x14ac:dyDescent="0.2">
      <c r="A45" s="237">
        <v>46204</v>
      </c>
      <c r="B45" s="238">
        <v>106436077</v>
      </c>
      <c r="C45" s="238">
        <v>0</v>
      </c>
      <c r="D45" s="448"/>
      <c r="E45" s="448"/>
      <c r="F45" s="430">
        <v>106436077</v>
      </c>
      <c r="G45" s="238">
        <v>741454537</v>
      </c>
      <c r="H45" s="238">
        <v>0</v>
      </c>
      <c r="I45" s="238">
        <v>0</v>
      </c>
      <c r="J45" s="238">
        <v>0</v>
      </c>
      <c r="K45" s="430">
        <v>741454537</v>
      </c>
      <c r="L45" s="239">
        <v>847890614</v>
      </c>
      <c r="M45" s="240"/>
    </row>
    <row r="46" spans="1:13" s="236" customFormat="1" ht="12.75" x14ac:dyDescent="0.2">
      <c r="A46" s="237">
        <v>46235</v>
      </c>
      <c r="B46" s="238">
        <v>56436077</v>
      </c>
      <c r="C46" s="238">
        <v>0</v>
      </c>
      <c r="D46" s="448"/>
      <c r="E46" s="448"/>
      <c r="F46" s="430">
        <v>56436077</v>
      </c>
      <c r="G46" s="238">
        <v>585653993</v>
      </c>
      <c r="H46" s="238">
        <v>0</v>
      </c>
      <c r="I46" s="238">
        <v>0</v>
      </c>
      <c r="J46" s="238">
        <v>0</v>
      </c>
      <c r="K46" s="430">
        <v>585653993</v>
      </c>
      <c r="L46" s="239">
        <v>642090070</v>
      </c>
      <c r="M46" s="240"/>
    </row>
    <row r="47" spans="1:13" s="236" customFormat="1" ht="12.75" x14ac:dyDescent="0.2">
      <c r="A47" s="237">
        <v>46266</v>
      </c>
      <c r="B47" s="238">
        <v>538436077</v>
      </c>
      <c r="C47" s="448"/>
      <c r="D47" s="448"/>
      <c r="E47" s="448"/>
      <c r="F47" s="430">
        <v>538436077</v>
      </c>
      <c r="G47" s="448">
        <v>3482221517</v>
      </c>
      <c r="H47" s="448"/>
      <c r="I47" s="448"/>
      <c r="J47" s="448"/>
      <c r="K47" s="430">
        <v>3482221517</v>
      </c>
      <c r="L47" s="239">
        <v>4020657594</v>
      </c>
      <c r="M47" s="240"/>
    </row>
    <row r="48" spans="1:13" s="236" customFormat="1" ht="12.75" x14ac:dyDescent="0.2">
      <c r="A48" s="237">
        <v>46296</v>
      </c>
      <c r="B48" s="238">
        <v>1687870583</v>
      </c>
      <c r="C48" s="448"/>
      <c r="D48" s="448"/>
      <c r="E48" s="448"/>
      <c r="F48" s="430">
        <v>1687870583</v>
      </c>
      <c r="G48" s="448">
        <v>3966069584</v>
      </c>
      <c r="H48" s="448"/>
      <c r="I48" s="448"/>
      <c r="J48" s="448"/>
      <c r="K48" s="430">
        <v>3966069584</v>
      </c>
      <c r="L48" s="239">
        <v>5653940167</v>
      </c>
      <c r="M48" s="240"/>
    </row>
    <row r="49" spans="1:13" s="236" customFormat="1" ht="12.75" x14ac:dyDescent="0.2">
      <c r="A49" s="237">
        <v>46327</v>
      </c>
      <c r="B49" s="238">
        <v>0</v>
      </c>
      <c r="C49" s="448"/>
      <c r="D49" s="448"/>
      <c r="E49" s="448"/>
      <c r="F49" s="430">
        <v>0</v>
      </c>
      <c r="G49" s="448">
        <v>17550798</v>
      </c>
      <c r="H49" s="448"/>
      <c r="I49" s="448"/>
      <c r="J49" s="448"/>
      <c r="K49" s="430">
        <v>17550798</v>
      </c>
      <c r="L49" s="239">
        <v>17550798</v>
      </c>
      <c r="M49" s="240"/>
    </row>
    <row r="50" spans="1:13" s="236" customFormat="1" ht="12.75" x14ac:dyDescent="0.2">
      <c r="A50" s="237">
        <v>46357</v>
      </c>
      <c r="B50" s="238">
        <v>0</v>
      </c>
      <c r="C50" s="448"/>
      <c r="D50" s="448"/>
      <c r="E50" s="448"/>
      <c r="F50" s="430">
        <v>0</v>
      </c>
      <c r="G50" s="448">
        <v>957405000</v>
      </c>
      <c r="H50" s="448"/>
      <c r="I50" s="448"/>
      <c r="J50" s="448"/>
      <c r="K50" s="430">
        <v>957405000</v>
      </c>
      <c r="L50" s="239">
        <v>957405000</v>
      </c>
      <c r="M50" s="240"/>
    </row>
    <row r="51" spans="1:13" s="236" customFormat="1" ht="12.75" x14ac:dyDescent="0.2">
      <c r="A51" s="241" t="s">
        <v>37</v>
      </c>
      <c r="B51" s="242">
        <v>16264625574</v>
      </c>
      <c r="C51" s="242">
        <v>0</v>
      </c>
      <c r="D51" s="242">
        <v>0</v>
      </c>
      <c r="E51" s="242">
        <v>0</v>
      </c>
      <c r="F51" s="242">
        <v>16264625574</v>
      </c>
      <c r="G51" s="242">
        <v>13548618118</v>
      </c>
      <c r="H51" s="242">
        <v>0</v>
      </c>
      <c r="I51" s="242">
        <v>0</v>
      </c>
      <c r="J51" s="242">
        <v>0</v>
      </c>
      <c r="K51" s="242">
        <v>13548618118</v>
      </c>
      <c r="L51" s="242">
        <v>29813243692</v>
      </c>
      <c r="M51" s="240"/>
    </row>
    <row r="52" spans="1:13" s="245" customFormat="1" ht="12.75" x14ac:dyDescent="0.2">
      <c r="A52" s="243"/>
      <c r="B52" s="244"/>
      <c r="C52" s="244"/>
      <c r="D52" s="244"/>
      <c r="E52" s="244"/>
      <c r="F52" s="244"/>
      <c r="G52" s="244"/>
      <c r="H52" s="244"/>
      <c r="I52" s="244"/>
      <c r="J52" s="244"/>
      <c r="K52" s="244"/>
      <c r="L52" s="356"/>
      <c r="M52" s="240"/>
    </row>
    <row r="53" spans="1:13" s="245" customFormat="1" ht="12.75" x14ac:dyDescent="0.2">
      <c r="A53" s="243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356"/>
    </row>
  </sheetData>
  <mergeCells count="4">
    <mergeCell ref="B5:E5"/>
    <mergeCell ref="G5:J5"/>
    <mergeCell ref="B2:L2"/>
    <mergeCell ref="B3:L3"/>
  </mergeCells>
  <printOptions horizontalCentered="1" verticalCentered="1"/>
  <pageMargins left="0.70866141732283472" right="0.47244094488188981" top="0.55118110236220474" bottom="0.98425196850393704" header="0" footer="0"/>
  <pageSetup scale="88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AU69"/>
  <sheetViews>
    <sheetView zoomScaleNormal="100" workbookViewId="0">
      <pane xSplit="3" ySplit="3" topLeftCell="AM53" activePane="bottomRight" state="frozen"/>
      <selection activeCell="G6" sqref="G6"/>
      <selection pane="topRight" activeCell="G6" sqref="G6"/>
      <selection pane="bottomLeft" activeCell="G6" sqref="G6"/>
      <selection pane="bottomRight" activeCell="AO58" sqref="AO58"/>
    </sheetView>
  </sheetViews>
  <sheetFormatPr baseColWidth="10" defaultColWidth="0" defaultRowHeight="12" x14ac:dyDescent="0.2"/>
  <cols>
    <col min="1" max="1" width="2.42578125" style="226" hidden="1" customWidth="1"/>
    <col min="2" max="2" width="33.28515625" style="226" customWidth="1"/>
    <col min="3" max="3" width="14.5703125" style="227" bestFit="1" customWidth="1"/>
    <col min="4" max="4" width="10.140625" style="227" hidden="1" customWidth="1"/>
    <col min="5" max="5" width="9.7109375" style="226" hidden="1" customWidth="1"/>
    <col min="6" max="6" width="10.28515625" style="226" hidden="1" customWidth="1"/>
    <col min="7" max="7" width="9.85546875" style="226" hidden="1" customWidth="1"/>
    <col min="8" max="20" width="10.42578125" style="226" hidden="1" customWidth="1"/>
    <col min="21" max="21" width="11.7109375" style="226" hidden="1" customWidth="1"/>
    <col min="22" max="22" width="10.42578125" style="226" hidden="1" customWidth="1"/>
    <col min="23" max="27" width="13.85546875" style="226" hidden="1" customWidth="1"/>
    <col min="28" max="35" width="13.85546875" style="226" customWidth="1"/>
    <col min="36" max="36" width="14.28515625" style="226" customWidth="1"/>
    <col min="37" max="37" width="11.42578125" style="226" customWidth="1"/>
    <col min="38" max="46" width="14.28515625" style="226" customWidth="1"/>
    <col min="47" max="47" width="14.28515625" style="226" bestFit="1" customWidth="1"/>
    <col min="48" max="16383" width="0" style="226" hidden="1"/>
    <col min="16384" max="16384" width="3.140625" style="226" customWidth="1"/>
  </cols>
  <sheetData>
    <row r="1" spans="1:47" s="223" customFormat="1" ht="18.75" x14ac:dyDescent="0.25">
      <c r="B1" s="395" t="s">
        <v>115</v>
      </c>
    </row>
    <row r="2" spans="1:47" s="223" customFormat="1" ht="18.75" x14ac:dyDescent="0.25">
      <c r="B2" s="384">
        <f>+'Datos globales '!B9:C9</f>
        <v>45900</v>
      </c>
    </row>
    <row r="3" spans="1:47" s="224" customFormat="1" ht="11.25" x14ac:dyDescent="0.2">
      <c r="A3" s="286" t="s">
        <v>117</v>
      </c>
      <c r="B3" s="286" t="s">
        <v>160</v>
      </c>
      <c r="C3" s="287" t="s">
        <v>161</v>
      </c>
      <c r="D3" s="287">
        <v>45078</v>
      </c>
      <c r="E3" s="287">
        <v>45108</v>
      </c>
      <c r="F3" s="287">
        <v>45139</v>
      </c>
      <c r="G3" s="287">
        <v>45170</v>
      </c>
      <c r="H3" s="287">
        <v>45200</v>
      </c>
      <c r="I3" s="287">
        <v>45231</v>
      </c>
      <c r="J3" s="287">
        <v>45261</v>
      </c>
      <c r="K3" s="287">
        <v>45292</v>
      </c>
      <c r="L3" s="287">
        <v>45323</v>
      </c>
      <c r="M3" s="287">
        <v>45352</v>
      </c>
      <c r="N3" s="287">
        <v>45383</v>
      </c>
      <c r="O3" s="287">
        <v>45413</v>
      </c>
      <c r="P3" s="287">
        <v>45444</v>
      </c>
      <c r="Q3" s="287">
        <v>45474</v>
      </c>
      <c r="R3" s="287">
        <v>45505</v>
      </c>
      <c r="S3" s="287">
        <v>45536</v>
      </c>
      <c r="T3" s="287">
        <v>45566</v>
      </c>
      <c r="U3" s="287">
        <v>45597</v>
      </c>
      <c r="V3" s="287">
        <v>45627</v>
      </c>
      <c r="W3" s="287">
        <v>45658</v>
      </c>
      <c r="X3" s="287">
        <v>45689</v>
      </c>
      <c r="Y3" s="287">
        <v>45717</v>
      </c>
      <c r="Z3" s="287">
        <v>45748</v>
      </c>
      <c r="AA3" s="287">
        <v>45778</v>
      </c>
      <c r="AB3" s="287">
        <v>45809</v>
      </c>
      <c r="AC3" s="287">
        <v>45839</v>
      </c>
      <c r="AD3" s="287">
        <v>45870</v>
      </c>
      <c r="AE3" s="287">
        <v>45901</v>
      </c>
      <c r="AF3" s="287">
        <v>45931</v>
      </c>
      <c r="AG3" s="287">
        <v>45962</v>
      </c>
      <c r="AH3" s="287">
        <v>45992</v>
      </c>
      <c r="AI3" s="287">
        <v>46023</v>
      </c>
      <c r="AJ3" s="287">
        <v>46054</v>
      </c>
      <c r="AK3" s="287">
        <v>46082</v>
      </c>
      <c r="AL3" s="287">
        <v>46113</v>
      </c>
      <c r="AM3" s="287">
        <v>46143</v>
      </c>
      <c r="AN3" s="287">
        <v>46174</v>
      </c>
      <c r="AO3" s="287">
        <v>46204</v>
      </c>
      <c r="AP3" s="287">
        <v>46235</v>
      </c>
      <c r="AQ3" s="287">
        <v>46266</v>
      </c>
      <c r="AR3" s="287">
        <v>46296</v>
      </c>
      <c r="AS3" s="287">
        <v>46327</v>
      </c>
      <c r="AT3" s="287">
        <v>46357</v>
      </c>
      <c r="AU3" s="287" t="s">
        <v>25</v>
      </c>
    </row>
    <row r="4" spans="1:47" s="224" customFormat="1" ht="11.25" x14ac:dyDescent="0.2">
      <c r="A4" s="447"/>
      <c r="B4" s="449" t="s">
        <v>276</v>
      </c>
      <c r="C4" s="225" t="s">
        <v>275</v>
      </c>
      <c r="D4" s="412">
        <v>0</v>
      </c>
      <c r="E4" s="412">
        <v>0</v>
      </c>
      <c r="F4" s="412">
        <v>0</v>
      </c>
      <c r="G4" s="412">
        <v>0</v>
      </c>
      <c r="H4" s="412">
        <v>0</v>
      </c>
      <c r="I4" s="412">
        <v>0</v>
      </c>
      <c r="J4" s="412">
        <v>0</v>
      </c>
      <c r="K4" s="412">
        <v>0</v>
      </c>
      <c r="L4" s="412">
        <v>0</v>
      </c>
      <c r="M4" s="412">
        <v>0</v>
      </c>
      <c r="N4" s="412">
        <v>0</v>
      </c>
      <c r="O4" s="412">
        <f>11041667-11041667</f>
        <v>0</v>
      </c>
      <c r="P4" s="412">
        <v>0</v>
      </c>
      <c r="Q4" s="412">
        <v>0</v>
      </c>
      <c r="R4" s="412">
        <v>0</v>
      </c>
      <c r="S4" s="412">
        <v>0</v>
      </c>
      <c r="T4" s="412">
        <v>0</v>
      </c>
      <c r="U4" s="412">
        <v>0</v>
      </c>
      <c r="V4" s="412">
        <v>0</v>
      </c>
      <c r="W4" s="412">
        <v>0</v>
      </c>
      <c r="X4" s="412">
        <v>0</v>
      </c>
      <c r="Y4" s="412">
        <v>0</v>
      </c>
      <c r="Z4" s="412">
        <v>0</v>
      </c>
      <c r="AA4" s="412">
        <v>0</v>
      </c>
      <c r="AB4" s="412">
        <v>0</v>
      </c>
      <c r="AC4" s="412">
        <v>0</v>
      </c>
      <c r="AD4" s="412">
        <v>0</v>
      </c>
      <c r="AE4" s="412">
        <v>11041667</v>
      </c>
      <c r="AF4" s="412">
        <v>11041667</v>
      </c>
      <c r="AG4" s="412">
        <v>11041667</v>
      </c>
      <c r="AH4" s="412">
        <v>11041667</v>
      </c>
      <c r="AI4" s="412">
        <v>11041659</v>
      </c>
      <c r="AJ4" s="412">
        <v>11041667</v>
      </c>
      <c r="AK4" s="412">
        <v>402000000</v>
      </c>
      <c r="AL4" s="412">
        <v>0</v>
      </c>
      <c r="AM4" s="412">
        <v>0</v>
      </c>
      <c r="AN4" s="412">
        <v>0</v>
      </c>
      <c r="AO4" s="412">
        <v>0</v>
      </c>
      <c r="AP4" s="412">
        <v>0</v>
      </c>
      <c r="AQ4" s="412">
        <v>0</v>
      </c>
      <c r="AR4" s="412">
        <v>0</v>
      </c>
      <c r="AS4" s="412">
        <v>0</v>
      </c>
      <c r="AT4" s="412">
        <v>0</v>
      </c>
      <c r="AU4" s="364">
        <f>SUM(D4:AT4)</f>
        <v>468249994</v>
      </c>
    </row>
    <row r="5" spans="1:47" s="224" customFormat="1" ht="11.25" x14ac:dyDescent="0.2">
      <c r="A5" s="447"/>
      <c r="B5" s="449" t="s">
        <v>250</v>
      </c>
      <c r="C5" s="225" t="s">
        <v>251</v>
      </c>
      <c r="D5" s="412">
        <v>0</v>
      </c>
      <c r="E5" s="412">
        <v>0</v>
      </c>
      <c r="F5" s="412">
        <v>0</v>
      </c>
      <c r="G5" s="412">
        <v>0</v>
      </c>
      <c r="H5" s="412">
        <v>0</v>
      </c>
      <c r="I5" s="412">
        <v>0</v>
      </c>
      <c r="J5" s="412">
        <v>0</v>
      </c>
      <c r="K5" s="412">
        <v>0</v>
      </c>
      <c r="L5" s="412">
        <v>0</v>
      </c>
      <c r="M5" s="412">
        <v>0</v>
      </c>
      <c r="N5" s="412">
        <f>9019350-4509675-4509675</f>
        <v>0</v>
      </c>
      <c r="O5" s="412">
        <f t="shared" ref="O5:O41" si="0">11041667-11041667</f>
        <v>0</v>
      </c>
      <c r="P5" s="412">
        <v>0</v>
      </c>
      <c r="Q5" s="412">
        <v>0</v>
      </c>
      <c r="R5" s="412">
        <v>0</v>
      </c>
      <c r="S5" s="412">
        <v>0</v>
      </c>
      <c r="T5" s="412">
        <v>0</v>
      </c>
      <c r="U5" s="412">
        <v>0</v>
      </c>
      <c r="V5" s="412">
        <v>0</v>
      </c>
      <c r="W5" s="412">
        <v>0</v>
      </c>
      <c r="X5" s="412">
        <v>0</v>
      </c>
      <c r="Y5" s="412">
        <v>0</v>
      </c>
      <c r="Z5" s="412">
        <v>0</v>
      </c>
      <c r="AA5" s="412">
        <v>0</v>
      </c>
      <c r="AB5" s="412">
        <v>0</v>
      </c>
      <c r="AC5" s="412">
        <v>0</v>
      </c>
      <c r="AD5" s="412">
        <v>9019350</v>
      </c>
      <c r="AE5" s="412">
        <v>9019350</v>
      </c>
      <c r="AF5" s="412">
        <v>9019350</v>
      </c>
      <c r="AG5" s="412">
        <v>9019350</v>
      </c>
      <c r="AH5" s="412">
        <v>9019350</v>
      </c>
      <c r="AI5" s="412">
        <v>273580500</v>
      </c>
      <c r="AJ5" s="412">
        <v>0</v>
      </c>
      <c r="AK5" s="412">
        <v>0</v>
      </c>
      <c r="AL5" s="412">
        <v>0</v>
      </c>
      <c r="AM5" s="412">
        <v>0</v>
      </c>
      <c r="AN5" s="412">
        <v>0</v>
      </c>
      <c r="AO5" s="412">
        <v>0</v>
      </c>
      <c r="AP5" s="412">
        <v>0</v>
      </c>
      <c r="AQ5" s="412">
        <v>0</v>
      </c>
      <c r="AR5" s="412">
        <v>0</v>
      </c>
      <c r="AS5" s="412">
        <v>0</v>
      </c>
      <c r="AT5" s="412">
        <v>0</v>
      </c>
      <c r="AU5" s="364">
        <f t="shared" ref="AU5:AU40" si="1">SUM(D5:AT5)</f>
        <v>318677250</v>
      </c>
    </row>
    <row r="6" spans="1:47" s="224" customFormat="1" ht="11.25" x14ac:dyDescent="0.2">
      <c r="A6" s="447"/>
      <c r="B6" s="449" t="s">
        <v>247</v>
      </c>
      <c r="C6" s="225" t="s">
        <v>246</v>
      </c>
      <c r="D6" s="412">
        <v>0</v>
      </c>
      <c r="E6" s="412">
        <v>0</v>
      </c>
      <c r="F6" s="412">
        <v>0</v>
      </c>
      <c r="G6" s="412">
        <v>0</v>
      </c>
      <c r="H6" s="412">
        <v>0</v>
      </c>
      <c r="I6" s="412">
        <v>0</v>
      </c>
      <c r="J6" s="412">
        <v>0</v>
      </c>
      <c r="K6" s="412">
        <v>0</v>
      </c>
      <c r="L6" s="412">
        <v>0</v>
      </c>
      <c r="M6" s="412">
        <v>0</v>
      </c>
      <c r="N6" s="412">
        <v>0</v>
      </c>
      <c r="O6" s="412">
        <f t="shared" si="0"/>
        <v>0</v>
      </c>
      <c r="P6" s="412">
        <v>0</v>
      </c>
      <c r="Q6" s="412">
        <v>0</v>
      </c>
      <c r="R6" s="412">
        <v>0</v>
      </c>
      <c r="S6" s="412">
        <v>0</v>
      </c>
      <c r="T6" s="412">
        <v>0</v>
      </c>
      <c r="U6" s="412">
        <v>0</v>
      </c>
      <c r="V6" s="412">
        <v>0</v>
      </c>
      <c r="W6" s="412">
        <v>0</v>
      </c>
      <c r="X6" s="412">
        <v>0</v>
      </c>
      <c r="Y6" s="412">
        <v>0</v>
      </c>
      <c r="Z6" s="412">
        <v>0</v>
      </c>
      <c r="AA6" s="412">
        <v>0</v>
      </c>
      <c r="AB6" s="412">
        <v>0</v>
      </c>
      <c r="AC6" s="412">
        <v>0</v>
      </c>
      <c r="AD6" s="412">
        <v>0</v>
      </c>
      <c r="AE6" s="412">
        <v>9982143</v>
      </c>
      <c r="AF6" s="412">
        <v>9982143</v>
      </c>
      <c r="AG6" s="412">
        <v>9982143</v>
      </c>
      <c r="AH6" s="412">
        <v>9982143</v>
      </c>
      <c r="AI6" s="412">
        <v>282499996</v>
      </c>
      <c r="AJ6" s="412">
        <v>0</v>
      </c>
      <c r="AK6" s="412">
        <v>0</v>
      </c>
      <c r="AL6" s="412">
        <v>0</v>
      </c>
      <c r="AM6" s="412">
        <v>0</v>
      </c>
      <c r="AN6" s="412">
        <v>0</v>
      </c>
      <c r="AO6" s="412">
        <v>0</v>
      </c>
      <c r="AP6" s="412">
        <v>0</v>
      </c>
      <c r="AQ6" s="412">
        <v>0</v>
      </c>
      <c r="AR6" s="412">
        <v>0</v>
      </c>
      <c r="AS6" s="412">
        <v>0</v>
      </c>
      <c r="AT6" s="412">
        <v>0</v>
      </c>
      <c r="AU6" s="364">
        <f t="shared" si="1"/>
        <v>322428568</v>
      </c>
    </row>
    <row r="7" spans="1:47" s="224" customFormat="1" ht="11.25" x14ac:dyDescent="0.2">
      <c r="A7" s="447"/>
      <c r="B7" s="449" t="s">
        <v>259</v>
      </c>
      <c r="C7" s="225" t="s">
        <v>258</v>
      </c>
      <c r="D7" s="412">
        <v>0</v>
      </c>
      <c r="E7" s="412">
        <v>0</v>
      </c>
      <c r="F7" s="412">
        <v>0</v>
      </c>
      <c r="G7" s="412">
        <v>0</v>
      </c>
      <c r="H7" s="412">
        <v>0</v>
      </c>
      <c r="I7" s="412">
        <v>0</v>
      </c>
      <c r="J7" s="412">
        <v>0</v>
      </c>
      <c r="K7" s="412">
        <v>0</v>
      </c>
      <c r="L7" s="412">
        <v>0</v>
      </c>
      <c r="M7" s="412">
        <v>0</v>
      </c>
      <c r="N7" s="412">
        <v>0</v>
      </c>
      <c r="O7" s="412">
        <f t="shared" si="0"/>
        <v>0</v>
      </c>
      <c r="P7" s="412">
        <v>0</v>
      </c>
      <c r="Q7" s="412">
        <v>0</v>
      </c>
      <c r="R7" s="412">
        <v>0</v>
      </c>
      <c r="S7" s="412">
        <v>0</v>
      </c>
      <c r="T7" s="412">
        <v>0</v>
      </c>
      <c r="U7" s="412">
        <v>0</v>
      </c>
      <c r="V7" s="412">
        <v>0</v>
      </c>
      <c r="W7" s="412">
        <v>0</v>
      </c>
      <c r="X7" s="412">
        <v>0</v>
      </c>
      <c r="Y7" s="412">
        <v>0</v>
      </c>
      <c r="Z7" s="412">
        <v>0</v>
      </c>
      <c r="AA7" s="412">
        <v>0</v>
      </c>
      <c r="AB7" s="412">
        <v>0</v>
      </c>
      <c r="AC7" s="412">
        <v>0</v>
      </c>
      <c r="AD7" s="412">
        <v>0</v>
      </c>
      <c r="AE7" s="412">
        <v>10000000</v>
      </c>
      <c r="AF7" s="412">
        <v>10000000</v>
      </c>
      <c r="AG7" s="412">
        <v>10000000</v>
      </c>
      <c r="AH7" s="412">
        <v>10000000</v>
      </c>
      <c r="AI7" s="412">
        <v>314160000</v>
      </c>
      <c r="AJ7" s="412">
        <v>0</v>
      </c>
      <c r="AK7" s="412">
        <v>0</v>
      </c>
      <c r="AL7" s="412">
        <v>0</v>
      </c>
      <c r="AM7" s="412">
        <v>0</v>
      </c>
      <c r="AN7" s="412">
        <v>0</v>
      </c>
      <c r="AO7" s="412">
        <v>0</v>
      </c>
      <c r="AP7" s="412">
        <v>0</v>
      </c>
      <c r="AQ7" s="412">
        <v>0</v>
      </c>
      <c r="AR7" s="412">
        <v>0</v>
      </c>
      <c r="AS7" s="412">
        <v>0</v>
      </c>
      <c r="AT7" s="412">
        <v>0</v>
      </c>
      <c r="AU7" s="364">
        <f t="shared" si="1"/>
        <v>354160000</v>
      </c>
    </row>
    <row r="8" spans="1:47" s="224" customFormat="1" ht="11.25" x14ac:dyDescent="0.2">
      <c r="A8" s="489" t="s">
        <v>144</v>
      </c>
      <c r="B8" s="449" t="s">
        <v>197</v>
      </c>
      <c r="C8" s="225" t="s">
        <v>196</v>
      </c>
      <c r="D8" s="412">
        <v>0</v>
      </c>
      <c r="E8" s="412">
        <v>0</v>
      </c>
      <c r="F8" s="412">
        <v>0</v>
      </c>
      <c r="G8" s="412">
        <v>0</v>
      </c>
      <c r="H8" s="412">
        <v>0</v>
      </c>
      <c r="I8" s="412">
        <v>0</v>
      </c>
      <c r="J8" s="412">
        <v>0</v>
      </c>
      <c r="K8" s="412">
        <v>0</v>
      </c>
      <c r="L8" s="412">
        <v>0</v>
      </c>
      <c r="M8" s="412">
        <v>0</v>
      </c>
      <c r="N8" s="412">
        <f>6000000-6000000</f>
        <v>0</v>
      </c>
      <c r="O8" s="412">
        <f t="shared" si="0"/>
        <v>0</v>
      </c>
      <c r="P8" s="412">
        <v>0</v>
      </c>
      <c r="Q8" s="412">
        <v>0</v>
      </c>
      <c r="R8" s="412">
        <v>0</v>
      </c>
      <c r="S8" s="412">
        <v>0</v>
      </c>
      <c r="T8" s="412">
        <v>0</v>
      </c>
      <c r="U8" s="412">
        <v>0</v>
      </c>
      <c r="V8" s="412">
        <v>0</v>
      </c>
      <c r="W8" s="412">
        <v>0</v>
      </c>
      <c r="X8" s="412">
        <v>0</v>
      </c>
      <c r="Y8" s="412">
        <v>0</v>
      </c>
      <c r="Z8" s="412">
        <v>0</v>
      </c>
      <c r="AA8" s="412">
        <v>0</v>
      </c>
      <c r="AB8" s="412">
        <v>397395</v>
      </c>
      <c r="AC8" s="412">
        <v>6000000</v>
      </c>
      <c r="AD8" s="412">
        <v>9000000</v>
      </c>
      <c r="AE8" s="412">
        <v>6000000</v>
      </c>
      <c r="AF8" s="412">
        <v>6000000</v>
      </c>
      <c r="AG8" s="412">
        <v>6000000</v>
      </c>
      <c r="AH8" s="412">
        <v>6000000</v>
      </c>
      <c r="AI8" s="412">
        <v>6000000</v>
      </c>
      <c r="AJ8" s="412">
        <v>58000000</v>
      </c>
      <c r="AK8" s="412">
        <v>254408800</v>
      </c>
      <c r="AL8" s="412">
        <v>0</v>
      </c>
      <c r="AM8" s="412">
        <v>0</v>
      </c>
      <c r="AN8" s="412">
        <v>0</v>
      </c>
      <c r="AO8" s="412">
        <v>0</v>
      </c>
      <c r="AP8" s="412">
        <v>0</v>
      </c>
      <c r="AQ8" s="412">
        <v>0</v>
      </c>
      <c r="AR8" s="412">
        <v>0</v>
      </c>
      <c r="AS8" s="412">
        <v>0</v>
      </c>
      <c r="AT8" s="412">
        <v>0</v>
      </c>
      <c r="AU8" s="364">
        <f t="shared" si="1"/>
        <v>357806195</v>
      </c>
    </row>
    <row r="9" spans="1:47" s="224" customFormat="1" ht="11.25" x14ac:dyDescent="0.2">
      <c r="A9" s="490"/>
      <c r="B9" s="449" t="s">
        <v>279</v>
      </c>
      <c r="C9" s="225" t="s">
        <v>278</v>
      </c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2"/>
      <c r="U9" s="412"/>
      <c r="V9" s="412">
        <v>0</v>
      </c>
      <c r="W9" s="412">
        <v>0</v>
      </c>
      <c r="X9" s="412">
        <v>0</v>
      </c>
      <c r="Y9" s="412">
        <v>0</v>
      </c>
      <c r="Z9" s="412">
        <v>0</v>
      </c>
      <c r="AA9" s="412">
        <v>0</v>
      </c>
      <c r="AB9" s="412">
        <v>0</v>
      </c>
      <c r="AC9" s="412">
        <v>0</v>
      </c>
      <c r="AD9" s="412">
        <v>0</v>
      </c>
      <c r="AE9" s="412">
        <v>11875000</v>
      </c>
      <c r="AF9" s="412">
        <v>11875000</v>
      </c>
      <c r="AG9" s="412">
        <v>11875000</v>
      </c>
      <c r="AH9" s="412">
        <v>11875000</v>
      </c>
      <c r="AI9" s="412">
        <v>11875000</v>
      </c>
      <c r="AJ9" s="412">
        <v>432000000</v>
      </c>
      <c r="AK9" s="412">
        <v>0</v>
      </c>
      <c r="AL9" s="412">
        <v>0</v>
      </c>
      <c r="AM9" s="412">
        <v>0</v>
      </c>
      <c r="AN9" s="412">
        <v>0</v>
      </c>
      <c r="AO9" s="412">
        <v>0</v>
      </c>
      <c r="AP9" s="412">
        <v>0</v>
      </c>
      <c r="AQ9" s="412">
        <v>0</v>
      </c>
      <c r="AR9" s="412">
        <v>0</v>
      </c>
      <c r="AS9" s="412">
        <v>0</v>
      </c>
      <c r="AT9" s="412">
        <v>0</v>
      </c>
      <c r="AU9" s="364">
        <f t="shared" si="1"/>
        <v>491375000</v>
      </c>
    </row>
    <row r="10" spans="1:47" s="224" customFormat="1" ht="11.25" x14ac:dyDescent="0.2">
      <c r="A10" s="490"/>
      <c r="B10" s="449" t="s">
        <v>381</v>
      </c>
      <c r="C10" s="225" t="s">
        <v>292</v>
      </c>
      <c r="D10" s="412">
        <v>0</v>
      </c>
      <c r="E10" s="412">
        <v>0</v>
      </c>
      <c r="F10" s="412">
        <v>0</v>
      </c>
      <c r="G10" s="412">
        <v>0</v>
      </c>
      <c r="H10" s="412">
        <v>0</v>
      </c>
      <c r="I10" s="412">
        <v>0</v>
      </c>
      <c r="J10" s="412">
        <v>0</v>
      </c>
      <c r="K10" s="412">
        <v>0</v>
      </c>
      <c r="L10" s="412">
        <v>0</v>
      </c>
      <c r="M10" s="412">
        <v>0</v>
      </c>
      <c r="N10" s="412">
        <v>0</v>
      </c>
      <c r="O10" s="412">
        <f t="shared" si="0"/>
        <v>0</v>
      </c>
      <c r="P10" s="412">
        <v>0</v>
      </c>
      <c r="Q10" s="412">
        <v>0</v>
      </c>
      <c r="R10" s="412">
        <v>0</v>
      </c>
      <c r="S10" s="412">
        <v>0</v>
      </c>
      <c r="T10" s="412">
        <v>0</v>
      </c>
      <c r="U10" s="412">
        <v>0</v>
      </c>
      <c r="V10" s="412">
        <v>0</v>
      </c>
      <c r="W10" s="412">
        <v>0</v>
      </c>
      <c r="X10" s="412">
        <v>0</v>
      </c>
      <c r="Y10" s="412">
        <v>0</v>
      </c>
      <c r="Z10" s="412">
        <v>0</v>
      </c>
      <c r="AA10" s="412">
        <v>0</v>
      </c>
      <c r="AB10" s="412">
        <v>0</v>
      </c>
      <c r="AC10" s="412">
        <v>0</v>
      </c>
      <c r="AD10" s="412">
        <v>37610265</v>
      </c>
      <c r="AE10" s="412">
        <v>38640615</v>
      </c>
      <c r="AF10" s="412">
        <v>38640615</v>
      </c>
      <c r="AG10" s="412">
        <v>38640615</v>
      </c>
      <c r="AH10" s="412">
        <v>38640615</v>
      </c>
      <c r="AI10" s="412">
        <v>38640615</v>
      </c>
      <c r="AJ10" s="412">
        <v>38640615</v>
      </c>
      <c r="AK10" s="412">
        <v>38640615</v>
      </c>
      <c r="AL10" s="412">
        <v>335552000</v>
      </c>
      <c r="AM10" s="412">
        <v>0</v>
      </c>
      <c r="AN10" s="412">
        <v>0</v>
      </c>
      <c r="AO10" s="412">
        <v>0</v>
      </c>
      <c r="AP10" s="412">
        <v>0</v>
      </c>
      <c r="AQ10" s="412">
        <v>0</v>
      </c>
      <c r="AR10" s="412">
        <v>0</v>
      </c>
      <c r="AS10" s="412">
        <v>0</v>
      </c>
      <c r="AT10" s="412">
        <v>0</v>
      </c>
      <c r="AU10" s="364">
        <f t="shared" si="1"/>
        <v>643646570</v>
      </c>
    </row>
    <row r="11" spans="1:47" s="224" customFormat="1" ht="11.25" x14ac:dyDescent="0.2">
      <c r="A11" s="490"/>
      <c r="B11" s="449" t="s">
        <v>264</v>
      </c>
      <c r="C11" s="225" t="s">
        <v>263</v>
      </c>
      <c r="D11" s="412">
        <v>0</v>
      </c>
      <c r="E11" s="412">
        <v>0</v>
      </c>
      <c r="F11" s="412">
        <v>0</v>
      </c>
      <c r="G11" s="412">
        <v>0</v>
      </c>
      <c r="H11" s="412">
        <v>0</v>
      </c>
      <c r="I11" s="412">
        <v>0</v>
      </c>
      <c r="J11" s="412">
        <v>0</v>
      </c>
      <c r="K11" s="412">
        <v>0</v>
      </c>
      <c r="L11" s="412">
        <v>0</v>
      </c>
      <c r="M11" s="412">
        <v>0</v>
      </c>
      <c r="N11" s="412">
        <v>0</v>
      </c>
      <c r="O11" s="412">
        <f t="shared" si="0"/>
        <v>0</v>
      </c>
      <c r="P11" s="412">
        <v>0</v>
      </c>
      <c r="Q11" s="412">
        <v>0</v>
      </c>
      <c r="R11" s="412">
        <v>0</v>
      </c>
      <c r="S11" s="412">
        <v>0</v>
      </c>
      <c r="T11" s="412">
        <v>0</v>
      </c>
      <c r="U11" s="412">
        <v>0</v>
      </c>
      <c r="V11" s="412">
        <v>0</v>
      </c>
      <c r="W11" s="412">
        <v>0</v>
      </c>
      <c r="X11" s="412">
        <v>0</v>
      </c>
      <c r="Y11" s="412">
        <v>0</v>
      </c>
      <c r="Z11" s="412">
        <v>0</v>
      </c>
      <c r="AA11" s="412">
        <v>0</v>
      </c>
      <c r="AB11" s="412">
        <v>2563864</v>
      </c>
      <c r="AC11" s="412">
        <v>3000000</v>
      </c>
      <c r="AD11" s="412">
        <v>3000000</v>
      </c>
      <c r="AE11" s="412">
        <v>3000000</v>
      </c>
      <c r="AF11" s="412">
        <v>3000000</v>
      </c>
      <c r="AG11" s="412">
        <v>3000000</v>
      </c>
      <c r="AH11" s="412">
        <v>392362915</v>
      </c>
      <c r="AI11" s="412">
        <v>0</v>
      </c>
      <c r="AJ11" s="412">
        <v>0</v>
      </c>
      <c r="AK11" s="412">
        <v>0</v>
      </c>
      <c r="AL11" s="412">
        <v>0</v>
      </c>
      <c r="AM11" s="412">
        <v>0</v>
      </c>
      <c r="AN11" s="412">
        <v>0</v>
      </c>
      <c r="AO11" s="412">
        <v>0</v>
      </c>
      <c r="AP11" s="412">
        <v>0</v>
      </c>
      <c r="AQ11" s="412">
        <v>0</v>
      </c>
      <c r="AR11" s="412">
        <v>0</v>
      </c>
      <c r="AS11" s="412">
        <v>0</v>
      </c>
      <c r="AT11" s="412">
        <v>0</v>
      </c>
      <c r="AU11" s="364">
        <f t="shared" si="1"/>
        <v>409926779</v>
      </c>
    </row>
    <row r="12" spans="1:47" s="224" customFormat="1" ht="11.25" x14ac:dyDescent="0.2">
      <c r="A12" s="490"/>
      <c r="B12" s="449" t="s">
        <v>268</v>
      </c>
      <c r="C12" s="225" t="s">
        <v>248</v>
      </c>
      <c r="D12" s="412">
        <v>0</v>
      </c>
      <c r="E12" s="412">
        <v>0</v>
      </c>
      <c r="F12" s="412">
        <v>0</v>
      </c>
      <c r="G12" s="412">
        <v>0</v>
      </c>
      <c r="H12" s="412">
        <v>0</v>
      </c>
      <c r="I12" s="412">
        <v>0</v>
      </c>
      <c r="J12" s="412">
        <v>0</v>
      </c>
      <c r="K12" s="412">
        <f>2000000-2000000</f>
        <v>0</v>
      </c>
      <c r="L12" s="412">
        <f>3000000-3000000</f>
        <v>0</v>
      </c>
      <c r="M12" s="412">
        <f>3000000-3000000</f>
        <v>0</v>
      </c>
      <c r="N12" s="412">
        <f>3000000-3000000</f>
        <v>0</v>
      </c>
      <c r="O12" s="412">
        <f t="shared" si="0"/>
        <v>0</v>
      </c>
      <c r="P12" s="412">
        <v>0</v>
      </c>
      <c r="Q12" s="412">
        <v>0</v>
      </c>
      <c r="R12" s="412">
        <v>0</v>
      </c>
      <c r="S12" s="412">
        <v>0</v>
      </c>
      <c r="T12" s="412">
        <v>0</v>
      </c>
      <c r="U12" s="412">
        <v>0</v>
      </c>
      <c r="V12" s="412">
        <v>0</v>
      </c>
      <c r="W12" s="412">
        <v>0</v>
      </c>
      <c r="X12" s="412">
        <v>0</v>
      </c>
      <c r="Y12" s="412">
        <v>0</v>
      </c>
      <c r="Z12" s="412">
        <v>0</v>
      </c>
      <c r="AA12" s="412">
        <v>0</v>
      </c>
      <c r="AB12" s="412">
        <v>0</v>
      </c>
      <c r="AC12" s="412">
        <v>0</v>
      </c>
      <c r="AD12" s="412">
        <v>5200000</v>
      </c>
      <c r="AE12" s="412">
        <v>39000000</v>
      </c>
      <c r="AF12" s="412">
        <v>5200000</v>
      </c>
      <c r="AG12" s="412">
        <v>5200000</v>
      </c>
      <c r="AH12" s="412">
        <v>5200000</v>
      </c>
      <c r="AI12" s="412">
        <v>3500000</v>
      </c>
      <c r="AJ12" s="412">
        <v>292000000</v>
      </c>
      <c r="AK12" s="412">
        <v>0</v>
      </c>
      <c r="AL12" s="412">
        <v>0</v>
      </c>
      <c r="AM12" s="412">
        <v>0</v>
      </c>
      <c r="AN12" s="412">
        <v>0</v>
      </c>
      <c r="AO12" s="412">
        <v>0</v>
      </c>
      <c r="AP12" s="412">
        <v>0</v>
      </c>
      <c r="AQ12" s="412">
        <v>0</v>
      </c>
      <c r="AR12" s="412">
        <v>0</v>
      </c>
      <c r="AS12" s="412">
        <v>0</v>
      </c>
      <c r="AT12" s="412">
        <v>0</v>
      </c>
      <c r="AU12" s="364">
        <f t="shared" si="1"/>
        <v>355300000</v>
      </c>
    </row>
    <row r="13" spans="1:47" s="224" customFormat="1" ht="11.25" x14ac:dyDescent="0.2">
      <c r="A13" s="490"/>
      <c r="B13" s="449" t="s">
        <v>266</v>
      </c>
      <c r="C13" s="225" t="s">
        <v>265</v>
      </c>
      <c r="D13" s="412">
        <v>0</v>
      </c>
      <c r="E13" s="412">
        <v>0</v>
      </c>
      <c r="F13" s="412">
        <v>0</v>
      </c>
      <c r="G13" s="412">
        <v>0</v>
      </c>
      <c r="H13" s="412">
        <v>0</v>
      </c>
      <c r="I13" s="412">
        <v>0</v>
      </c>
      <c r="J13" s="412">
        <v>0</v>
      </c>
      <c r="K13" s="412">
        <v>0</v>
      </c>
      <c r="L13" s="412">
        <v>0</v>
      </c>
      <c r="M13" s="412">
        <v>0</v>
      </c>
      <c r="N13" s="412">
        <v>0</v>
      </c>
      <c r="O13" s="412">
        <f t="shared" si="0"/>
        <v>0</v>
      </c>
      <c r="P13" s="412">
        <v>0</v>
      </c>
      <c r="Q13" s="412">
        <v>0</v>
      </c>
      <c r="R13" s="412">
        <v>0</v>
      </c>
      <c r="S13" s="412">
        <v>0</v>
      </c>
      <c r="T13" s="412">
        <v>0</v>
      </c>
      <c r="U13" s="412">
        <v>0</v>
      </c>
      <c r="V13" s="412">
        <v>0</v>
      </c>
      <c r="W13" s="412">
        <v>0</v>
      </c>
      <c r="X13" s="412">
        <v>0</v>
      </c>
      <c r="Y13" s="412">
        <v>0</v>
      </c>
      <c r="Z13" s="412">
        <v>0</v>
      </c>
      <c r="AA13" s="412">
        <v>0</v>
      </c>
      <c r="AB13" s="412">
        <v>0</v>
      </c>
      <c r="AC13" s="412">
        <v>0</v>
      </c>
      <c r="AD13" s="412">
        <v>5000000</v>
      </c>
      <c r="AE13" s="412">
        <v>3000000</v>
      </c>
      <c r="AF13" s="412">
        <v>58200000</v>
      </c>
      <c r="AG13" s="412">
        <v>13000000</v>
      </c>
      <c r="AH13" s="412">
        <v>18000000</v>
      </c>
      <c r="AI13" s="412">
        <v>16000000</v>
      </c>
      <c r="AJ13" s="412">
        <v>5500000</v>
      </c>
      <c r="AK13" s="412">
        <v>5500000</v>
      </c>
      <c r="AL13" s="412">
        <v>403800000</v>
      </c>
      <c r="AM13" s="412">
        <v>0</v>
      </c>
      <c r="AN13" s="412">
        <v>0</v>
      </c>
      <c r="AO13" s="412">
        <v>0</v>
      </c>
      <c r="AP13" s="412">
        <v>0</v>
      </c>
      <c r="AQ13" s="412">
        <v>0</v>
      </c>
      <c r="AR13" s="412">
        <v>0</v>
      </c>
      <c r="AS13" s="412">
        <v>0</v>
      </c>
      <c r="AT13" s="412">
        <v>0</v>
      </c>
      <c r="AU13" s="364">
        <f t="shared" si="1"/>
        <v>528000000</v>
      </c>
    </row>
    <row r="14" spans="1:47" s="224" customFormat="1" ht="11.25" x14ac:dyDescent="0.2">
      <c r="A14" s="490"/>
      <c r="B14" s="449" t="s">
        <v>373</v>
      </c>
      <c r="C14" s="225" t="s">
        <v>372</v>
      </c>
      <c r="D14" s="412">
        <v>0</v>
      </c>
      <c r="E14" s="412">
        <v>0</v>
      </c>
      <c r="F14" s="412">
        <v>0</v>
      </c>
      <c r="G14" s="412">
        <v>0</v>
      </c>
      <c r="H14" s="412">
        <v>0</v>
      </c>
      <c r="I14" s="412">
        <v>0</v>
      </c>
      <c r="J14" s="412">
        <v>0</v>
      </c>
      <c r="K14" s="412">
        <v>0</v>
      </c>
      <c r="L14" s="412">
        <v>0</v>
      </c>
      <c r="M14" s="412">
        <f>500000-500000</f>
        <v>0</v>
      </c>
      <c r="N14" s="412">
        <f>3000000-3000000</f>
        <v>0</v>
      </c>
      <c r="O14" s="412">
        <f t="shared" si="0"/>
        <v>0</v>
      </c>
      <c r="P14" s="412">
        <v>0</v>
      </c>
      <c r="Q14" s="412">
        <v>0</v>
      </c>
      <c r="R14" s="412">
        <v>0</v>
      </c>
      <c r="S14" s="412">
        <v>0</v>
      </c>
      <c r="T14" s="412">
        <v>0</v>
      </c>
      <c r="U14" s="412">
        <v>0</v>
      </c>
      <c r="V14" s="412">
        <v>0</v>
      </c>
      <c r="W14" s="412">
        <v>0</v>
      </c>
      <c r="X14" s="412">
        <v>0</v>
      </c>
      <c r="Y14" s="412">
        <v>0</v>
      </c>
      <c r="Z14" s="412">
        <v>0</v>
      </c>
      <c r="AA14" s="412">
        <v>0</v>
      </c>
      <c r="AB14" s="412">
        <v>0</v>
      </c>
      <c r="AC14" s="412">
        <v>0</v>
      </c>
      <c r="AD14" s="412">
        <v>0</v>
      </c>
      <c r="AE14" s="412">
        <v>14333328</v>
      </c>
      <c r="AF14" s="412">
        <v>17388888</v>
      </c>
      <c r="AG14" s="412">
        <v>17388888</v>
      </c>
      <c r="AH14" s="412">
        <v>17388888</v>
      </c>
      <c r="AI14" s="412">
        <v>17388888</v>
      </c>
      <c r="AJ14" s="412">
        <v>17388888</v>
      </c>
      <c r="AK14" s="412">
        <v>17388888</v>
      </c>
      <c r="AL14" s="412">
        <v>17388888</v>
      </c>
      <c r="AM14" s="412">
        <v>17388888</v>
      </c>
      <c r="AN14" s="412">
        <v>17388888</v>
      </c>
      <c r="AO14" s="412">
        <v>17388888</v>
      </c>
      <c r="AP14" s="412">
        <v>17388888</v>
      </c>
      <c r="AQ14" s="412">
        <v>17388888</v>
      </c>
      <c r="AR14" s="412">
        <v>474000016</v>
      </c>
      <c r="AS14" s="412">
        <v>0</v>
      </c>
      <c r="AT14" s="412">
        <v>0</v>
      </c>
      <c r="AU14" s="364">
        <f t="shared" si="1"/>
        <v>697000000</v>
      </c>
    </row>
    <row r="15" spans="1:47" s="224" customFormat="1" ht="11.25" x14ac:dyDescent="0.2">
      <c r="A15" s="490"/>
      <c r="B15" s="449" t="s">
        <v>381</v>
      </c>
      <c r="C15" s="225" t="s">
        <v>249</v>
      </c>
      <c r="D15" s="412">
        <v>0</v>
      </c>
      <c r="E15" s="412">
        <v>0</v>
      </c>
      <c r="F15" s="412">
        <v>0</v>
      </c>
      <c r="G15" s="412">
        <v>0</v>
      </c>
      <c r="H15" s="412">
        <v>0</v>
      </c>
      <c r="I15" s="412">
        <v>0</v>
      </c>
      <c r="J15" s="412">
        <v>0</v>
      </c>
      <c r="K15" s="412">
        <v>0</v>
      </c>
      <c r="L15" s="412">
        <v>0</v>
      </c>
      <c r="M15" s="412">
        <v>0</v>
      </c>
      <c r="N15" s="412">
        <v>0</v>
      </c>
      <c r="O15" s="412">
        <f t="shared" si="0"/>
        <v>0</v>
      </c>
      <c r="P15" s="412">
        <v>0</v>
      </c>
      <c r="Q15" s="412">
        <v>0</v>
      </c>
      <c r="R15" s="412">
        <v>0</v>
      </c>
      <c r="S15" s="412">
        <v>0</v>
      </c>
      <c r="T15" s="412">
        <v>0</v>
      </c>
      <c r="U15" s="412">
        <v>0</v>
      </c>
      <c r="V15" s="412">
        <v>0</v>
      </c>
      <c r="W15" s="412">
        <v>0</v>
      </c>
      <c r="X15" s="412">
        <v>0</v>
      </c>
      <c r="Y15" s="412">
        <v>0</v>
      </c>
      <c r="Z15" s="412">
        <v>0</v>
      </c>
      <c r="AA15" s="412">
        <v>0</v>
      </c>
      <c r="AB15" s="412">
        <v>0</v>
      </c>
      <c r="AC15" s="412">
        <v>0</v>
      </c>
      <c r="AD15" s="412">
        <v>0</v>
      </c>
      <c r="AE15" s="412">
        <v>27675365</v>
      </c>
      <c r="AF15" s="412">
        <v>34195960</v>
      </c>
      <c r="AG15" s="412">
        <v>34195960</v>
      </c>
      <c r="AH15" s="412">
        <v>34195960</v>
      </c>
      <c r="AI15" s="412">
        <v>34195960</v>
      </c>
      <c r="AJ15" s="412">
        <v>34195960</v>
      </c>
      <c r="AK15" s="412">
        <v>34195960</v>
      </c>
      <c r="AL15" s="412">
        <v>297031560</v>
      </c>
      <c r="AM15" s="412">
        <v>0</v>
      </c>
      <c r="AN15" s="412">
        <v>0</v>
      </c>
      <c r="AO15" s="412">
        <v>0</v>
      </c>
      <c r="AP15" s="412">
        <v>0</v>
      </c>
      <c r="AQ15" s="412">
        <v>0</v>
      </c>
      <c r="AR15" s="412">
        <v>0</v>
      </c>
      <c r="AS15" s="412">
        <v>0</v>
      </c>
      <c r="AT15" s="412">
        <v>0</v>
      </c>
      <c r="AU15" s="364">
        <f t="shared" si="1"/>
        <v>529882685</v>
      </c>
    </row>
    <row r="16" spans="1:47" s="224" customFormat="1" ht="11.25" x14ac:dyDescent="0.2">
      <c r="A16" s="490"/>
      <c r="B16" s="449" t="s">
        <v>369</v>
      </c>
      <c r="C16" s="225" t="s">
        <v>368</v>
      </c>
      <c r="D16" s="412">
        <v>0</v>
      </c>
      <c r="E16" s="412">
        <v>0</v>
      </c>
      <c r="F16" s="412">
        <v>0</v>
      </c>
      <c r="G16" s="412">
        <v>0</v>
      </c>
      <c r="H16" s="412">
        <v>0</v>
      </c>
      <c r="I16" s="412">
        <v>0</v>
      </c>
      <c r="J16" s="412">
        <v>0</v>
      </c>
      <c r="K16" s="412">
        <v>0</v>
      </c>
      <c r="L16" s="412">
        <v>0</v>
      </c>
      <c r="M16" s="412">
        <v>0</v>
      </c>
      <c r="N16" s="412">
        <v>0</v>
      </c>
      <c r="O16" s="412">
        <f t="shared" si="0"/>
        <v>0</v>
      </c>
      <c r="P16" s="412">
        <v>0</v>
      </c>
      <c r="Q16" s="412">
        <v>0</v>
      </c>
      <c r="R16" s="412">
        <v>0</v>
      </c>
      <c r="S16" s="412">
        <v>0</v>
      </c>
      <c r="T16" s="412">
        <v>0</v>
      </c>
      <c r="U16" s="412">
        <v>0</v>
      </c>
      <c r="V16" s="412">
        <v>0</v>
      </c>
      <c r="W16" s="412">
        <v>0</v>
      </c>
      <c r="X16" s="412">
        <v>0</v>
      </c>
      <c r="Y16" s="412">
        <v>0</v>
      </c>
      <c r="Z16" s="412">
        <v>0</v>
      </c>
      <c r="AA16" s="412">
        <v>0</v>
      </c>
      <c r="AB16" s="412">
        <v>0</v>
      </c>
      <c r="AC16" s="412">
        <v>0</v>
      </c>
      <c r="AD16" s="412">
        <v>14942000</v>
      </c>
      <c r="AE16" s="412">
        <v>14942000</v>
      </c>
      <c r="AF16" s="412">
        <v>14942000</v>
      </c>
      <c r="AG16" s="412">
        <v>14942000</v>
      </c>
      <c r="AH16" s="412">
        <v>14942000</v>
      </c>
      <c r="AI16" s="412">
        <v>14942000</v>
      </c>
      <c r="AJ16" s="412">
        <v>14942000</v>
      </c>
      <c r="AK16" s="412">
        <v>14942000</v>
      </c>
      <c r="AL16" s="412">
        <v>14942000</v>
      </c>
      <c r="AM16" s="412">
        <v>14942000</v>
      </c>
      <c r="AN16" s="412">
        <v>14942000</v>
      </c>
      <c r="AO16" s="412">
        <v>14942000</v>
      </c>
      <c r="AP16" s="412">
        <v>14942000</v>
      </c>
      <c r="AQ16" s="412">
        <v>14942000</v>
      </c>
      <c r="AR16" s="412">
        <v>452760000</v>
      </c>
      <c r="AS16" s="412">
        <v>0</v>
      </c>
      <c r="AT16" s="412">
        <v>0</v>
      </c>
      <c r="AU16" s="364">
        <f t="shared" si="1"/>
        <v>661948000</v>
      </c>
    </row>
    <row r="17" spans="1:47" s="224" customFormat="1" ht="11.25" x14ac:dyDescent="0.2">
      <c r="A17" s="490"/>
      <c r="B17" s="449" t="s">
        <v>363</v>
      </c>
      <c r="C17" s="225" t="s">
        <v>362</v>
      </c>
      <c r="D17" s="412">
        <v>0</v>
      </c>
      <c r="E17" s="412">
        <v>0</v>
      </c>
      <c r="F17" s="412">
        <v>0</v>
      </c>
      <c r="G17" s="412">
        <v>0</v>
      </c>
      <c r="H17" s="412">
        <v>0</v>
      </c>
      <c r="I17" s="412">
        <v>0</v>
      </c>
      <c r="J17" s="412">
        <v>0</v>
      </c>
      <c r="K17" s="412">
        <v>0</v>
      </c>
      <c r="L17" s="412">
        <v>0</v>
      </c>
      <c r="M17" s="412">
        <v>0</v>
      </c>
      <c r="N17" s="412">
        <v>0</v>
      </c>
      <c r="O17" s="412">
        <f t="shared" si="0"/>
        <v>0</v>
      </c>
      <c r="P17" s="412">
        <v>0</v>
      </c>
      <c r="Q17" s="412">
        <v>0</v>
      </c>
      <c r="R17" s="412">
        <v>0</v>
      </c>
      <c r="S17" s="412">
        <v>0</v>
      </c>
      <c r="T17" s="412">
        <v>0</v>
      </c>
      <c r="U17" s="412">
        <v>0</v>
      </c>
      <c r="V17" s="412">
        <v>0</v>
      </c>
      <c r="W17" s="412">
        <v>0</v>
      </c>
      <c r="X17" s="412">
        <v>0</v>
      </c>
      <c r="Y17" s="412">
        <v>0</v>
      </c>
      <c r="Z17" s="412">
        <v>0</v>
      </c>
      <c r="AA17" s="412">
        <v>0</v>
      </c>
      <c r="AB17" s="412">
        <v>0</v>
      </c>
      <c r="AC17" s="412">
        <v>0</v>
      </c>
      <c r="AD17" s="412">
        <v>0</v>
      </c>
      <c r="AE17" s="412">
        <v>0</v>
      </c>
      <c r="AF17" s="412">
        <v>0</v>
      </c>
      <c r="AG17" s="412">
        <v>0</v>
      </c>
      <c r="AH17" s="412">
        <v>0</v>
      </c>
      <c r="AI17" s="412">
        <v>0</v>
      </c>
      <c r="AJ17" s="412">
        <v>51000000</v>
      </c>
      <c r="AK17" s="412">
        <v>0</v>
      </c>
      <c r="AL17" s="412">
        <v>0</v>
      </c>
      <c r="AM17" s="412">
        <v>0</v>
      </c>
      <c r="AN17" s="412">
        <v>0</v>
      </c>
      <c r="AO17" s="412">
        <v>50000000</v>
      </c>
      <c r="AP17" s="412">
        <v>0</v>
      </c>
      <c r="AQ17" s="412">
        <v>482000000</v>
      </c>
      <c r="AR17" s="412">
        <v>0</v>
      </c>
      <c r="AS17" s="412">
        <v>0</v>
      </c>
      <c r="AT17" s="412">
        <v>0</v>
      </c>
      <c r="AU17" s="364">
        <f t="shared" si="1"/>
        <v>583000000</v>
      </c>
    </row>
    <row r="18" spans="1:47" s="224" customFormat="1" ht="11.25" x14ac:dyDescent="0.2">
      <c r="A18" s="490"/>
      <c r="B18" s="449" t="s">
        <v>270</v>
      </c>
      <c r="C18" s="225" t="s">
        <v>291</v>
      </c>
      <c r="D18" s="412">
        <v>0</v>
      </c>
      <c r="E18" s="412">
        <v>0</v>
      </c>
      <c r="F18" s="412">
        <v>0</v>
      </c>
      <c r="G18" s="412">
        <v>0</v>
      </c>
      <c r="H18" s="412">
        <v>0</v>
      </c>
      <c r="I18" s="412">
        <v>0</v>
      </c>
      <c r="J18" s="412">
        <v>0</v>
      </c>
      <c r="K18" s="412">
        <v>0</v>
      </c>
      <c r="L18" s="412">
        <v>0</v>
      </c>
      <c r="M18" s="412">
        <v>0</v>
      </c>
      <c r="N18" s="412">
        <f>3000000-3000000</f>
        <v>0</v>
      </c>
      <c r="O18" s="412">
        <f t="shared" si="0"/>
        <v>0</v>
      </c>
      <c r="P18" s="412">
        <v>0</v>
      </c>
      <c r="Q18" s="412">
        <v>0</v>
      </c>
      <c r="R18" s="412">
        <v>0</v>
      </c>
      <c r="S18" s="412">
        <v>0</v>
      </c>
      <c r="T18" s="412">
        <v>0</v>
      </c>
      <c r="U18" s="412">
        <v>0</v>
      </c>
      <c r="V18" s="412">
        <v>0</v>
      </c>
      <c r="W18" s="412">
        <v>0</v>
      </c>
      <c r="X18" s="412">
        <v>0</v>
      </c>
      <c r="Y18" s="412">
        <v>0</v>
      </c>
      <c r="Z18" s="412">
        <v>0</v>
      </c>
      <c r="AA18" s="412">
        <v>0</v>
      </c>
      <c r="AB18" s="412">
        <v>0</v>
      </c>
      <c r="AC18" s="412">
        <v>0</v>
      </c>
      <c r="AD18" s="412">
        <v>0</v>
      </c>
      <c r="AE18" s="412">
        <v>8407408</v>
      </c>
      <c r="AF18" s="412">
        <v>8407408</v>
      </c>
      <c r="AG18" s="412">
        <v>8407408</v>
      </c>
      <c r="AH18" s="412">
        <v>8407408</v>
      </c>
      <c r="AI18" s="412">
        <v>8407408</v>
      </c>
      <c r="AJ18" s="412">
        <v>8407408</v>
      </c>
      <c r="AK18" s="412">
        <v>8407408</v>
      </c>
      <c r="AL18" s="412">
        <v>345000000</v>
      </c>
      <c r="AM18" s="412">
        <v>0</v>
      </c>
      <c r="AN18" s="412">
        <v>0</v>
      </c>
      <c r="AO18" s="412">
        <v>0</v>
      </c>
      <c r="AP18" s="412">
        <v>0</v>
      </c>
      <c r="AQ18" s="412">
        <v>0</v>
      </c>
      <c r="AR18" s="412">
        <v>0</v>
      </c>
      <c r="AS18" s="412">
        <v>0</v>
      </c>
      <c r="AT18" s="412">
        <v>0</v>
      </c>
      <c r="AU18" s="364">
        <f t="shared" si="1"/>
        <v>403851856</v>
      </c>
    </row>
    <row r="19" spans="1:47" s="224" customFormat="1" ht="11.25" x14ac:dyDescent="0.2">
      <c r="A19" s="490"/>
      <c r="B19" s="449" t="s">
        <v>269</v>
      </c>
      <c r="C19" s="225" t="s">
        <v>262</v>
      </c>
      <c r="D19" s="412">
        <v>0</v>
      </c>
      <c r="E19" s="412">
        <v>0</v>
      </c>
      <c r="F19" s="412">
        <v>0</v>
      </c>
      <c r="G19" s="412">
        <v>0</v>
      </c>
      <c r="H19" s="412">
        <v>0</v>
      </c>
      <c r="I19" s="412">
        <v>0</v>
      </c>
      <c r="J19" s="412">
        <v>0</v>
      </c>
      <c r="K19" s="412">
        <v>0</v>
      </c>
      <c r="L19" s="412">
        <v>0</v>
      </c>
      <c r="M19" s="412">
        <v>0</v>
      </c>
      <c r="N19" s="412">
        <v>0</v>
      </c>
      <c r="O19" s="412">
        <f t="shared" si="0"/>
        <v>0</v>
      </c>
      <c r="P19" s="412">
        <v>0</v>
      </c>
      <c r="Q19" s="412">
        <v>0</v>
      </c>
      <c r="R19" s="412">
        <v>0</v>
      </c>
      <c r="S19" s="412">
        <v>0</v>
      </c>
      <c r="T19" s="412">
        <v>0</v>
      </c>
      <c r="U19" s="412">
        <v>0</v>
      </c>
      <c r="V19" s="412">
        <v>0</v>
      </c>
      <c r="W19" s="412">
        <v>0</v>
      </c>
      <c r="X19" s="412">
        <v>0</v>
      </c>
      <c r="Y19" s="412">
        <v>0</v>
      </c>
      <c r="Z19" s="412">
        <v>0</v>
      </c>
      <c r="AA19" s="412">
        <v>0</v>
      </c>
      <c r="AB19" s="412">
        <v>0</v>
      </c>
      <c r="AC19" s="412">
        <v>0</v>
      </c>
      <c r="AD19" s="412">
        <v>10600000</v>
      </c>
      <c r="AE19" s="412">
        <v>10600000</v>
      </c>
      <c r="AF19" s="412">
        <v>10600000</v>
      </c>
      <c r="AG19" s="412">
        <v>10600000</v>
      </c>
      <c r="AH19" s="412">
        <v>10600000</v>
      </c>
      <c r="AI19" s="412">
        <v>10600000</v>
      </c>
      <c r="AJ19" s="412">
        <v>10600000</v>
      </c>
      <c r="AK19" s="412">
        <v>415400000</v>
      </c>
      <c r="AL19" s="412">
        <v>0</v>
      </c>
      <c r="AM19" s="412">
        <v>0</v>
      </c>
      <c r="AN19" s="412">
        <v>0</v>
      </c>
      <c r="AO19" s="412">
        <v>0</v>
      </c>
      <c r="AP19" s="412">
        <v>0</v>
      </c>
      <c r="AQ19" s="412">
        <v>0</v>
      </c>
      <c r="AR19" s="412">
        <v>0</v>
      </c>
      <c r="AS19" s="412">
        <v>0</v>
      </c>
      <c r="AT19" s="412">
        <v>0</v>
      </c>
      <c r="AU19" s="364">
        <f t="shared" si="1"/>
        <v>489600000</v>
      </c>
    </row>
    <row r="20" spans="1:47" s="224" customFormat="1" ht="11.25" x14ac:dyDescent="0.2">
      <c r="A20" s="490"/>
      <c r="B20" s="449" t="s">
        <v>327</v>
      </c>
      <c r="C20" s="225" t="s">
        <v>326</v>
      </c>
      <c r="D20" s="412">
        <v>0</v>
      </c>
      <c r="E20" s="412">
        <v>0</v>
      </c>
      <c r="F20" s="412">
        <v>0</v>
      </c>
      <c r="G20" s="412">
        <v>0</v>
      </c>
      <c r="H20" s="412">
        <v>0</v>
      </c>
      <c r="I20" s="412">
        <v>0</v>
      </c>
      <c r="J20" s="412">
        <v>0</v>
      </c>
      <c r="K20" s="412">
        <v>0</v>
      </c>
      <c r="L20" s="412">
        <v>0</v>
      </c>
      <c r="M20" s="412">
        <v>0</v>
      </c>
      <c r="N20" s="412">
        <v>0</v>
      </c>
      <c r="O20" s="412">
        <f t="shared" si="0"/>
        <v>0</v>
      </c>
      <c r="P20" s="412">
        <v>0</v>
      </c>
      <c r="Q20" s="412">
        <v>0</v>
      </c>
      <c r="R20" s="412">
        <v>0</v>
      </c>
      <c r="S20" s="412">
        <v>0</v>
      </c>
      <c r="T20" s="412">
        <v>0</v>
      </c>
      <c r="U20" s="412">
        <v>0</v>
      </c>
      <c r="V20" s="412">
        <v>0</v>
      </c>
      <c r="W20" s="412">
        <v>0</v>
      </c>
      <c r="X20" s="412">
        <v>0</v>
      </c>
      <c r="Y20" s="412">
        <v>0</v>
      </c>
      <c r="Z20" s="412">
        <v>0</v>
      </c>
      <c r="AA20" s="412">
        <v>0</v>
      </c>
      <c r="AB20" s="412">
        <v>0</v>
      </c>
      <c r="AC20" s="412">
        <v>0</v>
      </c>
      <c r="AD20" s="412">
        <v>0</v>
      </c>
      <c r="AE20" s="412">
        <v>0</v>
      </c>
      <c r="AF20" s="412">
        <v>0</v>
      </c>
      <c r="AG20" s="412">
        <v>0</v>
      </c>
      <c r="AH20" s="412">
        <v>0</v>
      </c>
      <c r="AI20" s="412">
        <v>0</v>
      </c>
      <c r="AJ20" s="412">
        <v>0</v>
      </c>
      <c r="AK20" s="412">
        <v>0</v>
      </c>
      <c r="AL20" s="412">
        <v>291999999</v>
      </c>
      <c r="AM20" s="412">
        <v>0</v>
      </c>
      <c r="AN20" s="412">
        <v>0</v>
      </c>
      <c r="AO20" s="412">
        <v>0</v>
      </c>
      <c r="AP20" s="412">
        <v>0</v>
      </c>
      <c r="AQ20" s="412">
        <v>0</v>
      </c>
      <c r="AR20" s="412">
        <v>0</v>
      </c>
      <c r="AS20" s="412">
        <v>0</v>
      </c>
      <c r="AT20" s="412">
        <v>0</v>
      </c>
      <c r="AU20" s="364">
        <f t="shared" si="1"/>
        <v>291999999</v>
      </c>
    </row>
    <row r="21" spans="1:47" s="224" customFormat="1" ht="11.25" x14ac:dyDescent="0.2">
      <c r="A21" s="490"/>
      <c r="B21" s="449" t="s">
        <v>355</v>
      </c>
      <c r="C21" s="225" t="s">
        <v>354</v>
      </c>
      <c r="D21" s="412">
        <v>0</v>
      </c>
      <c r="E21" s="412">
        <v>0</v>
      </c>
      <c r="F21" s="412">
        <v>0</v>
      </c>
      <c r="G21" s="412">
        <v>0</v>
      </c>
      <c r="H21" s="412">
        <v>0</v>
      </c>
      <c r="I21" s="412">
        <v>0</v>
      </c>
      <c r="J21" s="412">
        <v>0</v>
      </c>
      <c r="K21" s="412">
        <v>0</v>
      </c>
      <c r="L21" s="412">
        <v>0</v>
      </c>
      <c r="M21" s="412">
        <v>0</v>
      </c>
      <c r="N21" s="412">
        <v>0</v>
      </c>
      <c r="O21" s="412">
        <f t="shared" si="0"/>
        <v>0</v>
      </c>
      <c r="P21" s="412">
        <v>0</v>
      </c>
      <c r="Q21" s="412">
        <v>0</v>
      </c>
      <c r="R21" s="412">
        <v>0</v>
      </c>
      <c r="S21" s="412">
        <v>0</v>
      </c>
      <c r="T21" s="412">
        <v>0</v>
      </c>
      <c r="U21" s="412">
        <v>0</v>
      </c>
      <c r="V21" s="412">
        <v>0</v>
      </c>
      <c r="W21" s="412">
        <v>0</v>
      </c>
      <c r="X21" s="412">
        <v>0</v>
      </c>
      <c r="Y21" s="412">
        <v>0</v>
      </c>
      <c r="Z21" s="412">
        <v>0</v>
      </c>
      <c r="AA21" s="412">
        <v>0</v>
      </c>
      <c r="AB21" s="412">
        <v>0</v>
      </c>
      <c r="AC21" s="412">
        <v>0</v>
      </c>
      <c r="AD21" s="412">
        <v>0</v>
      </c>
      <c r="AE21" s="412">
        <v>9129999</v>
      </c>
      <c r="AF21" s="412">
        <v>9142857</v>
      </c>
      <c r="AG21" s="412">
        <v>9142857</v>
      </c>
      <c r="AH21" s="412">
        <v>9142857</v>
      </c>
      <c r="AI21" s="412">
        <v>9142857</v>
      </c>
      <c r="AJ21" s="412">
        <v>9142857</v>
      </c>
      <c r="AK21" s="412">
        <v>9142857</v>
      </c>
      <c r="AL21" s="412">
        <v>9142857</v>
      </c>
      <c r="AM21" s="412">
        <v>9142857</v>
      </c>
      <c r="AN21" s="412">
        <v>9142857</v>
      </c>
      <c r="AO21" s="412">
        <v>9142857</v>
      </c>
      <c r="AP21" s="412">
        <v>9142857</v>
      </c>
      <c r="AQ21" s="412">
        <v>9142857</v>
      </c>
      <c r="AR21" s="412">
        <v>469000003</v>
      </c>
      <c r="AS21" s="412">
        <v>0</v>
      </c>
      <c r="AT21" s="412">
        <v>0</v>
      </c>
      <c r="AU21" s="364">
        <f t="shared" si="1"/>
        <v>587844286</v>
      </c>
    </row>
    <row r="22" spans="1:47" s="224" customFormat="1" ht="11.25" x14ac:dyDescent="0.2">
      <c r="A22" s="490"/>
      <c r="B22" s="449" t="s">
        <v>285</v>
      </c>
      <c r="C22" s="225" t="s">
        <v>284</v>
      </c>
      <c r="D22" s="412">
        <v>0</v>
      </c>
      <c r="E22" s="412">
        <v>0</v>
      </c>
      <c r="F22" s="412">
        <v>0</v>
      </c>
      <c r="G22" s="412">
        <v>0</v>
      </c>
      <c r="H22" s="412">
        <v>0</v>
      </c>
      <c r="I22" s="412">
        <v>0</v>
      </c>
      <c r="J22" s="412">
        <v>0</v>
      </c>
      <c r="K22" s="412">
        <v>0</v>
      </c>
      <c r="L22" s="412">
        <v>0</v>
      </c>
      <c r="M22" s="412">
        <v>0</v>
      </c>
      <c r="N22" s="412">
        <v>0</v>
      </c>
      <c r="O22" s="412">
        <f t="shared" si="0"/>
        <v>0</v>
      </c>
      <c r="P22" s="412">
        <v>0</v>
      </c>
      <c r="Q22" s="412">
        <v>0</v>
      </c>
      <c r="R22" s="412">
        <v>0</v>
      </c>
      <c r="S22" s="412">
        <v>0</v>
      </c>
      <c r="T22" s="412">
        <v>0</v>
      </c>
      <c r="U22" s="412">
        <v>0</v>
      </c>
      <c r="V22" s="412">
        <v>0</v>
      </c>
      <c r="W22" s="412">
        <v>0</v>
      </c>
      <c r="X22" s="412">
        <v>0</v>
      </c>
      <c r="Y22" s="412">
        <v>0</v>
      </c>
      <c r="Z22" s="412">
        <v>0</v>
      </c>
      <c r="AA22" s="412">
        <v>0</v>
      </c>
      <c r="AB22" s="412">
        <v>0</v>
      </c>
      <c r="AC22" s="412">
        <v>0</v>
      </c>
      <c r="AD22" s="412">
        <v>0</v>
      </c>
      <c r="AE22" s="412">
        <v>0</v>
      </c>
      <c r="AF22" s="412">
        <v>0</v>
      </c>
      <c r="AG22" s="412">
        <v>2844000</v>
      </c>
      <c r="AH22" s="412">
        <v>3500000</v>
      </c>
      <c r="AI22" s="412">
        <v>3500000</v>
      </c>
      <c r="AJ22" s="412">
        <v>208480763</v>
      </c>
      <c r="AK22" s="412">
        <v>0</v>
      </c>
      <c r="AL22" s="412">
        <v>0</v>
      </c>
      <c r="AM22" s="412">
        <v>0</v>
      </c>
      <c r="AN22" s="412">
        <v>0</v>
      </c>
      <c r="AO22" s="412">
        <v>0</v>
      </c>
      <c r="AP22" s="412">
        <v>0</v>
      </c>
      <c r="AQ22" s="412">
        <v>0</v>
      </c>
      <c r="AR22" s="412">
        <v>0</v>
      </c>
      <c r="AS22" s="412">
        <v>0</v>
      </c>
      <c r="AT22" s="412">
        <v>0</v>
      </c>
      <c r="AU22" s="364">
        <f t="shared" si="1"/>
        <v>218324763</v>
      </c>
    </row>
    <row r="23" spans="1:47" s="224" customFormat="1" ht="11.25" x14ac:dyDescent="0.2">
      <c r="A23" s="490"/>
      <c r="B23" s="449" t="s">
        <v>287</v>
      </c>
      <c r="C23" s="225" t="s">
        <v>286</v>
      </c>
      <c r="D23" s="412">
        <v>0</v>
      </c>
      <c r="E23" s="412">
        <v>0</v>
      </c>
      <c r="F23" s="412">
        <v>0</v>
      </c>
      <c r="G23" s="412">
        <v>0</v>
      </c>
      <c r="H23" s="412">
        <v>0</v>
      </c>
      <c r="I23" s="412">
        <v>0</v>
      </c>
      <c r="J23" s="412">
        <v>0</v>
      </c>
      <c r="K23" s="412">
        <v>0</v>
      </c>
      <c r="L23" s="412">
        <v>0</v>
      </c>
      <c r="M23" s="412">
        <v>0</v>
      </c>
      <c r="N23" s="412">
        <v>0</v>
      </c>
      <c r="O23" s="412">
        <f t="shared" si="0"/>
        <v>0</v>
      </c>
      <c r="P23" s="412">
        <v>0</v>
      </c>
      <c r="Q23" s="412">
        <v>0</v>
      </c>
      <c r="R23" s="412">
        <v>0</v>
      </c>
      <c r="S23" s="412">
        <v>0</v>
      </c>
      <c r="T23" s="412">
        <v>0</v>
      </c>
      <c r="U23" s="412">
        <v>0</v>
      </c>
      <c r="V23" s="412">
        <v>0</v>
      </c>
      <c r="W23" s="412">
        <v>0</v>
      </c>
      <c r="X23" s="412">
        <v>0</v>
      </c>
      <c r="Y23" s="412">
        <v>0</v>
      </c>
      <c r="Z23" s="412">
        <v>0</v>
      </c>
      <c r="AA23" s="412">
        <v>0</v>
      </c>
      <c r="AB23" s="412">
        <v>0</v>
      </c>
      <c r="AC23" s="412">
        <v>0</v>
      </c>
      <c r="AD23" s="412">
        <v>0</v>
      </c>
      <c r="AE23" s="412">
        <v>7000000</v>
      </c>
      <c r="AF23" s="412">
        <v>7000000</v>
      </c>
      <c r="AG23" s="412">
        <v>7000000</v>
      </c>
      <c r="AH23" s="412">
        <v>6000000</v>
      </c>
      <c r="AI23" s="412">
        <v>335000000</v>
      </c>
      <c r="AJ23" s="412">
        <v>0</v>
      </c>
      <c r="AK23" s="412">
        <v>0</v>
      </c>
      <c r="AL23" s="412">
        <v>0</v>
      </c>
      <c r="AM23" s="412">
        <v>0</v>
      </c>
      <c r="AN23" s="412">
        <v>0</v>
      </c>
      <c r="AO23" s="412">
        <v>0</v>
      </c>
      <c r="AP23" s="412">
        <v>0</v>
      </c>
      <c r="AQ23" s="412">
        <v>0</v>
      </c>
      <c r="AR23" s="412">
        <v>0</v>
      </c>
      <c r="AS23" s="412">
        <v>0</v>
      </c>
      <c r="AT23" s="412">
        <v>0</v>
      </c>
      <c r="AU23" s="364">
        <f t="shared" si="1"/>
        <v>362000000</v>
      </c>
    </row>
    <row r="24" spans="1:47" s="224" customFormat="1" ht="11.25" x14ac:dyDescent="0.2">
      <c r="A24" s="490"/>
      <c r="B24" s="449" t="s">
        <v>243</v>
      </c>
      <c r="C24" s="225" t="s">
        <v>242</v>
      </c>
      <c r="D24" s="412">
        <v>0</v>
      </c>
      <c r="E24" s="412">
        <v>0</v>
      </c>
      <c r="F24" s="412">
        <v>0</v>
      </c>
      <c r="G24" s="412">
        <v>0</v>
      </c>
      <c r="H24" s="412">
        <v>0</v>
      </c>
      <c r="I24" s="412">
        <v>0</v>
      </c>
      <c r="J24" s="412">
        <v>0</v>
      </c>
      <c r="K24" s="412">
        <v>0</v>
      </c>
      <c r="L24" s="412">
        <v>0</v>
      </c>
      <c r="M24" s="412">
        <v>0</v>
      </c>
      <c r="N24" s="412">
        <v>0</v>
      </c>
      <c r="O24" s="412">
        <f t="shared" si="0"/>
        <v>0</v>
      </c>
      <c r="P24" s="412">
        <v>0</v>
      </c>
      <c r="Q24" s="412">
        <v>0</v>
      </c>
      <c r="R24" s="412">
        <v>0</v>
      </c>
      <c r="S24" s="412">
        <v>0</v>
      </c>
      <c r="T24" s="412">
        <v>0</v>
      </c>
      <c r="U24" s="412">
        <v>0</v>
      </c>
      <c r="V24" s="412">
        <v>0</v>
      </c>
      <c r="W24" s="412">
        <v>0</v>
      </c>
      <c r="X24" s="412">
        <v>0</v>
      </c>
      <c r="Y24" s="412">
        <v>0</v>
      </c>
      <c r="Z24" s="412">
        <v>0</v>
      </c>
      <c r="AA24" s="412">
        <v>0</v>
      </c>
      <c r="AB24" s="412">
        <v>0</v>
      </c>
      <c r="AC24" s="412">
        <v>0</v>
      </c>
      <c r="AD24" s="412">
        <v>0</v>
      </c>
      <c r="AE24" s="412">
        <v>8689655</v>
      </c>
      <c r="AF24" s="412">
        <v>8689655</v>
      </c>
      <c r="AG24" s="412">
        <v>8689655</v>
      </c>
      <c r="AH24" s="412">
        <v>8689655</v>
      </c>
      <c r="AI24" s="412">
        <v>8750000</v>
      </c>
      <c r="AJ24" s="412">
        <v>8750000</v>
      </c>
      <c r="AK24" s="412">
        <v>8750000</v>
      </c>
      <c r="AL24" s="412">
        <v>8750000</v>
      </c>
      <c r="AM24" s="412">
        <v>255000005</v>
      </c>
      <c r="AN24" s="412">
        <v>0</v>
      </c>
      <c r="AO24" s="412">
        <v>0</v>
      </c>
      <c r="AP24" s="412">
        <v>0</v>
      </c>
      <c r="AQ24" s="412">
        <v>0</v>
      </c>
      <c r="AR24" s="412">
        <v>0</v>
      </c>
      <c r="AS24" s="412">
        <v>0</v>
      </c>
      <c r="AT24" s="412">
        <v>0</v>
      </c>
      <c r="AU24" s="364">
        <f t="shared" si="1"/>
        <v>324758625</v>
      </c>
    </row>
    <row r="25" spans="1:47" s="224" customFormat="1" ht="11.25" x14ac:dyDescent="0.2">
      <c r="A25" s="490"/>
      <c r="B25" s="449" t="s">
        <v>271</v>
      </c>
      <c r="C25" s="225" t="s">
        <v>267</v>
      </c>
      <c r="D25" s="412">
        <v>0</v>
      </c>
      <c r="E25" s="412">
        <v>0</v>
      </c>
      <c r="F25" s="412">
        <v>0</v>
      </c>
      <c r="G25" s="412">
        <v>0</v>
      </c>
      <c r="H25" s="412">
        <v>0</v>
      </c>
      <c r="I25" s="412">
        <v>0</v>
      </c>
      <c r="J25" s="412">
        <v>0</v>
      </c>
      <c r="K25" s="412">
        <v>0</v>
      </c>
      <c r="L25" s="412">
        <v>0</v>
      </c>
      <c r="M25" s="412">
        <v>0</v>
      </c>
      <c r="N25" s="412">
        <v>0</v>
      </c>
      <c r="O25" s="412">
        <f t="shared" si="0"/>
        <v>0</v>
      </c>
      <c r="P25" s="412">
        <v>0</v>
      </c>
      <c r="Q25" s="412">
        <v>0</v>
      </c>
      <c r="R25" s="412">
        <v>0</v>
      </c>
      <c r="S25" s="412">
        <v>0</v>
      </c>
      <c r="T25" s="412">
        <v>0</v>
      </c>
      <c r="U25" s="412">
        <v>0</v>
      </c>
      <c r="V25" s="412">
        <v>0</v>
      </c>
      <c r="W25" s="412">
        <v>0</v>
      </c>
      <c r="X25" s="412">
        <v>0</v>
      </c>
      <c r="Y25" s="412">
        <v>0</v>
      </c>
      <c r="Z25" s="412">
        <v>0</v>
      </c>
      <c r="AA25" s="412">
        <v>0</v>
      </c>
      <c r="AB25" s="412">
        <v>0</v>
      </c>
      <c r="AC25" s="412">
        <v>0</v>
      </c>
      <c r="AD25" s="412">
        <v>0</v>
      </c>
      <c r="AE25" s="412">
        <v>10000000</v>
      </c>
      <c r="AF25" s="412">
        <v>10000000</v>
      </c>
      <c r="AG25" s="412">
        <v>10000000</v>
      </c>
      <c r="AH25" s="412">
        <v>10000000</v>
      </c>
      <c r="AI25" s="412">
        <v>15500000</v>
      </c>
      <c r="AJ25" s="412">
        <v>390000000</v>
      </c>
      <c r="AK25" s="412">
        <v>0</v>
      </c>
      <c r="AL25" s="412">
        <v>0</v>
      </c>
      <c r="AM25" s="412">
        <v>0</v>
      </c>
      <c r="AN25" s="412">
        <v>0</v>
      </c>
      <c r="AO25" s="412">
        <v>0</v>
      </c>
      <c r="AP25" s="412">
        <v>0</v>
      </c>
      <c r="AQ25" s="412">
        <v>0</v>
      </c>
      <c r="AR25" s="412">
        <v>0</v>
      </c>
      <c r="AS25" s="412">
        <v>0</v>
      </c>
      <c r="AT25" s="412">
        <v>0</v>
      </c>
      <c r="AU25" s="364">
        <f t="shared" si="1"/>
        <v>445500000</v>
      </c>
    </row>
    <row r="26" spans="1:47" s="224" customFormat="1" ht="11.25" x14ac:dyDescent="0.2">
      <c r="A26" s="490"/>
      <c r="B26" s="449" t="s">
        <v>289</v>
      </c>
      <c r="C26" s="225" t="s">
        <v>288</v>
      </c>
      <c r="D26" s="412">
        <v>0</v>
      </c>
      <c r="E26" s="412">
        <v>0</v>
      </c>
      <c r="F26" s="412">
        <v>0</v>
      </c>
      <c r="G26" s="412">
        <v>0</v>
      </c>
      <c r="H26" s="412">
        <v>0</v>
      </c>
      <c r="I26" s="412">
        <v>0</v>
      </c>
      <c r="J26" s="412">
        <v>0</v>
      </c>
      <c r="K26" s="412">
        <v>0</v>
      </c>
      <c r="L26" s="412">
        <v>0</v>
      </c>
      <c r="M26" s="412">
        <v>0</v>
      </c>
      <c r="N26" s="412">
        <v>0</v>
      </c>
      <c r="O26" s="412">
        <f t="shared" si="0"/>
        <v>0</v>
      </c>
      <c r="P26" s="412">
        <v>0</v>
      </c>
      <c r="Q26" s="412">
        <v>0</v>
      </c>
      <c r="R26" s="412">
        <v>0</v>
      </c>
      <c r="S26" s="412">
        <v>0</v>
      </c>
      <c r="T26" s="412">
        <v>0</v>
      </c>
      <c r="U26" s="412">
        <v>0</v>
      </c>
      <c r="V26" s="412">
        <v>0</v>
      </c>
      <c r="W26" s="412">
        <v>0</v>
      </c>
      <c r="X26" s="412">
        <v>0</v>
      </c>
      <c r="Y26" s="412">
        <v>0</v>
      </c>
      <c r="Z26" s="412">
        <v>0</v>
      </c>
      <c r="AA26" s="412">
        <v>0</v>
      </c>
      <c r="AB26" s="412">
        <v>0</v>
      </c>
      <c r="AC26" s="412">
        <v>0</v>
      </c>
      <c r="AD26" s="412">
        <v>0</v>
      </c>
      <c r="AE26" s="412">
        <v>12308432</v>
      </c>
      <c r="AF26" s="412">
        <v>12714286</v>
      </c>
      <c r="AG26" s="412">
        <v>12714286</v>
      </c>
      <c r="AH26" s="412">
        <v>12714286</v>
      </c>
      <c r="AI26" s="412">
        <v>404999994</v>
      </c>
      <c r="AJ26" s="412">
        <v>0</v>
      </c>
      <c r="AK26" s="412">
        <v>0</v>
      </c>
      <c r="AL26" s="412">
        <v>0</v>
      </c>
      <c r="AM26" s="412">
        <v>0</v>
      </c>
      <c r="AN26" s="412">
        <v>0</v>
      </c>
      <c r="AO26" s="412">
        <v>0</v>
      </c>
      <c r="AP26" s="412">
        <v>0</v>
      </c>
      <c r="AQ26" s="412">
        <v>0</v>
      </c>
      <c r="AR26" s="412">
        <v>0</v>
      </c>
      <c r="AS26" s="412">
        <v>0</v>
      </c>
      <c r="AT26" s="412">
        <v>0</v>
      </c>
      <c r="AU26" s="364">
        <f t="shared" si="1"/>
        <v>455451284</v>
      </c>
    </row>
    <row r="27" spans="1:47" s="224" customFormat="1" ht="11.25" x14ac:dyDescent="0.2">
      <c r="A27" s="490"/>
      <c r="B27" s="449" t="s">
        <v>325</v>
      </c>
      <c r="C27" s="225" t="s">
        <v>290</v>
      </c>
      <c r="D27" s="412">
        <v>0</v>
      </c>
      <c r="E27" s="412">
        <v>0</v>
      </c>
      <c r="F27" s="412">
        <v>0</v>
      </c>
      <c r="G27" s="412">
        <v>0</v>
      </c>
      <c r="H27" s="412">
        <v>0</v>
      </c>
      <c r="I27" s="412">
        <v>0</v>
      </c>
      <c r="J27" s="412">
        <v>0</v>
      </c>
      <c r="K27" s="412">
        <v>0</v>
      </c>
      <c r="L27" s="412">
        <v>0</v>
      </c>
      <c r="M27" s="412">
        <v>0</v>
      </c>
      <c r="N27" s="412">
        <f>3000000-3000000</f>
        <v>0</v>
      </c>
      <c r="O27" s="412">
        <f t="shared" si="0"/>
        <v>0</v>
      </c>
      <c r="P27" s="412">
        <v>0</v>
      </c>
      <c r="Q27" s="412">
        <v>0</v>
      </c>
      <c r="R27" s="412">
        <v>0</v>
      </c>
      <c r="S27" s="412">
        <v>0</v>
      </c>
      <c r="T27" s="412">
        <v>0</v>
      </c>
      <c r="U27" s="412">
        <v>0</v>
      </c>
      <c r="V27" s="412">
        <v>0</v>
      </c>
      <c r="W27" s="412">
        <v>0</v>
      </c>
      <c r="X27" s="412">
        <v>0</v>
      </c>
      <c r="Y27" s="412">
        <v>0</v>
      </c>
      <c r="Z27" s="412">
        <v>0</v>
      </c>
      <c r="AA27" s="412">
        <v>0</v>
      </c>
      <c r="AB27" s="412">
        <v>0</v>
      </c>
      <c r="AC27" s="412">
        <v>0</v>
      </c>
      <c r="AD27" s="412">
        <v>0</v>
      </c>
      <c r="AE27" s="412">
        <v>14031250</v>
      </c>
      <c r="AF27" s="412">
        <v>14031250</v>
      </c>
      <c r="AG27" s="412">
        <v>14031250</v>
      </c>
      <c r="AH27" s="412">
        <v>14031250</v>
      </c>
      <c r="AI27" s="412">
        <v>14031250</v>
      </c>
      <c r="AJ27" s="412">
        <v>14031250</v>
      </c>
      <c r="AK27" s="412">
        <v>14031250</v>
      </c>
      <c r="AL27" s="412">
        <v>339750000</v>
      </c>
      <c r="AM27" s="412">
        <v>0</v>
      </c>
      <c r="AN27" s="412">
        <v>0</v>
      </c>
      <c r="AO27" s="412">
        <v>0</v>
      </c>
      <c r="AP27" s="412">
        <v>0</v>
      </c>
      <c r="AQ27" s="412">
        <v>0</v>
      </c>
      <c r="AR27" s="412">
        <v>0</v>
      </c>
      <c r="AS27" s="412">
        <v>0</v>
      </c>
      <c r="AT27" s="412">
        <v>0</v>
      </c>
      <c r="AU27" s="364">
        <f t="shared" si="1"/>
        <v>437968750</v>
      </c>
    </row>
    <row r="28" spans="1:47" s="224" customFormat="1" ht="11.25" x14ac:dyDescent="0.2">
      <c r="A28" s="490"/>
      <c r="B28" s="449" t="s">
        <v>333</v>
      </c>
      <c r="C28" s="225" t="s">
        <v>332</v>
      </c>
      <c r="D28" s="412">
        <v>0</v>
      </c>
      <c r="E28" s="412">
        <v>0</v>
      </c>
      <c r="F28" s="412">
        <v>0</v>
      </c>
      <c r="G28" s="412">
        <v>0</v>
      </c>
      <c r="H28" s="412">
        <v>0</v>
      </c>
      <c r="I28" s="412">
        <v>0</v>
      </c>
      <c r="J28" s="412">
        <v>0</v>
      </c>
      <c r="K28" s="412">
        <v>0</v>
      </c>
      <c r="L28" s="412">
        <v>0</v>
      </c>
      <c r="M28" s="412">
        <v>0</v>
      </c>
      <c r="N28" s="412">
        <v>0</v>
      </c>
      <c r="O28" s="412">
        <f t="shared" si="0"/>
        <v>0</v>
      </c>
      <c r="P28" s="412">
        <v>0</v>
      </c>
      <c r="Q28" s="412">
        <v>0</v>
      </c>
      <c r="R28" s="412">
        <v>0</v>
      </c>
      <c r="S28" s="412">
        <v>0</v>
      </c>
      <c r="T28" s="412">
        <v>0</v>
      </c>
      <c r="U28" s="412">
        <v>0</v>
      </c>
      <c r="V28" s="412">
        <v>0</v>
      </c>
      <c r="W28" s="412">
        <v>0</v>
      </c>
      <c r="X28" s="412">
        <v>0</v>
      </c>
      <c r="Y28" s="412">
        <v>0</v>
      </c>
      <c r="Z28" s="412">
        <v>0</v>
      </c>
      <c r="AA28" s="412">
        <v>0</v>
      </c>
      <c r="AB28" s="412">
        <v>0</v>
      </c>
      <c r="AC28" s="412">
        <v>0</v>
      </c>
      <c r="AD28" s="412">
        <v>0</v>
      </c>
      <c r="AE28" s="412">
        <v>0</v>
      </c>
      <c r="AF28" s="412">
        <v>70250000</v>
      </c>
      <c r="AG28" s="412">
        <v>1000000</v>
      </c>
      <c r="AH28" s="412">
        <v>1000000</v>
      </c>
      <c r="AI28" s="412">
        <v>1000000</v>
      </c>
      <c r="AJ28" s="412">
        <v>1000000</v>
      </c>
      <c r="AK28" s="412">
        <v>1000000</v>
      </c>
      <c r="AL28" s="412">
        <v>78250000</v>
      </c>
      <c r="AM28" s="412">
        <v>335000000</v>
      </c>
      <c r="AN28" s="412">
        <v>0</v>
      </c>
      <c r="AO28" s="412">
        <v>0</v>
      </c>
      <c r="AP28" s="412">
        <v>0</v>
      </c>
      <c r="AQ28" s="412">
        <v>0</v>
      </c>
      <c r="AR28" s="412">
        <v>0</v>
      </c>
      <c r="AS28" s="412">
        <v>0</v>
      </c>
      <c r="AT28" s="412">
        <v>0</v>
      </c>
      <c r="AU28" s="364">
        <f t="shared" si="1"/>
        <v>488500000</v>
      </c>
    </row>
    <row r="29" spans="1:47" s="224" customFormat="1" ht="11.25" x14ac:dyDescent="0.2">
      <c r="A29" s="490"/>
      <c r="B29" s="449" t="s">
        <v>261</v>
      </c>
      <c r="C29" s="225" t="s">
        <v>260</v>
      </c>
      <c r="D29" s="412">
        <v>0</v>
      </c>
      <c r="E29" s="412">
        <v>0</v>
      </c>
      <c r="F29" s="412">
        <v>0</v>
      </c>
      <c r="G29" s="412">
        <v>0</v>
      </c>
      <c r="H29" s="412">
        <v>0</v>
      </c>
      <c r="I29" s="412">
        <v>0</v>
      </c>
      <c r="J29" s="412">
        <v>0</v>
      </c>
      <c r="K29" s="412">
        <v>0</v>
      </c>
      <c r="L29" s="412">
        <v>0</v>
      </c>
      <c r="M29" s="412">
        <v>0</v>
      </c>
      <c r="N29" s="412">
        <v>0</v>
      </c>
      <c r="O29" s="412">
        <f t="shared" si="0"/>
        <v>0</v>
      </c>
      <c r="P29" s="412">
        <v>0</v>
      </c>
      <c r="Q29" s="412">
        <v>0</v>
      </c>
      <c r="R29" s="412">
        <v>0</v>
      </c>
      <c r="S29" s="412">
        <v>0</v>
      </c>
      <c r="T29" s="412">
        <v>0</v>
      </c>
      <c r="U29" s="412">
        <v>0</v>
      </c>
      <c r="V29" s="412">
        <v>0</v>
      </c>
      <c r="W29" s="412">
        <v>0</v>
      </c>
      <c r="X29" s="412">
        <v>0</v>
      </c>
      <c r="Y29" s="412">
        <v>0</v>
      </c>
      <c r="Z29" s="412">
        <v>0</v>
      </c>
      <c r="AA29" s="412">
        <v>0</v>
      </c>
      <c r="AB29" s="412">
        <v>0</v>
      </c>
      <c r="AC29" s="412">
        <v>0</v>
      </c>
      <c r="AD29" s="412">
        <v>0</v>
      </c>
      <c r="AE29" s="412">
        <v>16798000</v>
      </c>
      <c r="AF29" s="412">
        <v>16798000</v>
      </c>
      <c r="AG29" s="412">
        <v>16798000</v>
      </c>
      <c r="AH29" s="412">
        <v>16786650</v>
      </c>
      <c r="AI29" s="412">
        <v>309564650</v>
      </c>
      <c r="AJ29" s="412">
        <v>0</v>
      </c>
      <c r="AK29" s="412">
        <v>0</v>
      </c>
      <c r="AL29" s="412">
        <v>0</v>
      </c>
      <c r="AM29" s="412">
        <v>0</v>
      </c>
      <c r="AN29" s="412">
        <v>0</v>
      </c>
      <c r="AO29" s="412">
        <v>0</v>
      </c>
      <c r="AP29" s="412">
        <v>0</v>
      </c>
      <c r="AQ29" s="412">
        <v>0</v>
      </c>
      <c r="AR29" s="412">
        <v>0</v>
      </c>
      <c r="AS29" s="412">
        <v>0</v>
      </c>
      <c r="AT29" s="412">
        <v>0</v>
      </c>
      <c r="AU29" s="364">
        <f t="shared" si="1"/>
        <v>376745300</v>
      </c>
    </row>
    <row r="30" spans="1:47" s="224" customFormat="1" ht="11.25" x14ac:dyDescent="0.2">
      <c r="A30" s="490"/>
      <c r="B30" s="449" t="s">
        <v>273</v>
      </c>
      <c r="C30" s="225" t="s">
        <v>272</v>
      </c>
      <c r="D30" s="412">
        <v>0</v>
      </c>
      <c r="E30" s="412">
        <v>0</v>
      </c>
      <c r="F30" s="412">
        <v>0</v>
      </c>
      <c r="G30" s="412">
        <v>0</v>
      </c>
      <c r="H30" s="412">
        <v>0</v>
      </c>
      <c r="I30" s="412">
        <v>0</v>
      </c>
      <c r="J30" s="412">
        <v>0</v>
      </c>
      <c r="K30" s="412">
        <v>0</v>
      </c>
      <c r="L30" s="412">
        <v>0</v>
      </c>
      <c r="M30" s="412">
        <v>0</v>
      </c>
      <c r="N30" s="412">
        <f>10731481-10731481</f>
        <v>0</v>
      </c>
      <c r="O30" s="412">
        <f t="shared" si="0"/>
        <v>0</v>
      </c>
      <c r="P30" s="412">
        <v>0</v>
      </c>
      <c r="Q30" s="412">
        <v>0</v>
      </c>
      <c r="R30" s="412">
        <v>0</v>
      </c>
      <c r="S30" s="412">
        <v>0</v>
      </c>
      <c r="T30" s="412">
        <v>0</v>
      </c>
      <c r="U30" s="412">
        <v>0</v>
      </c>
      <c r="V30" s="412">
        <v>0</v>
      </c>
      <c r="W30" s="412">
        <v>0</v>
      </c>
      <c r="X30" s="412">
        <v>0</v>
      </c>
      <c r="Y30" s="412">
        <v>0</v>
      </c>
      <c r="Z30" s="412">
        <v>0</v>
      </c>
      <c r="AA30" s="412">
        <v>0</v>
      </c>
      <c r="AB30" s="412">
        <v>0</v>
      </c>
      <c r="AC30" s="412">
        <v>0</v>
      </c>
      <c r="AD30" s="412">
        <v>0</v>
      </c>
      <c r="AE30" s="412">
        <v>8000000</v>
      </c>
      <c r="AF30" s="412">
        <v>8000000</v>
      </c>
      <c r="AG30" s="412">
        <v>8000000</v>
      </c>
      <c r="AH30" s="412">
        <v>8000000</v>
      </c>
      <c r="AI30" s="412">
        <v>424541600</v>
      </c>
      <c r="AJ30" s="412">
        <v>0</v>
      </c>
      <c r="AK30" s="412">
        <v>0</v>
      </c>
      <c r="AL30" s="412">
        <v>0</v>
      </c>
      <c r="AM30" s="412">
        <v>0</v>
      </c>
      <c r="AN30" s="412">
        <v>0</v>
      </c>
      <c r="AO30" s="412">
        <v>0</v>
      </c>
      <c r="AP30" s="412">
        <v>0</v>
      </c>
      <c r="AQ30" s="412">
        <v>0</v>
      </c>
      <c r="AR30" s="412">
        <v>0</v>
      </c>
      <c r="AS30" s="412">
        <v>0</v>
      </c>
      <c r="AT30" s="412">
        <v>0</v>
      </c>
      <c r="AU30" s="364">
        <f t="shared" si="1"/>
        <v>456541600</v>
      </c>
    </row>
    <row r="31" spans="1:47" s="224" customFormat="1" ht="11.25" x14ac:dyDescent="0.2">
      <c r="A31" s="490"/>
      <c r="B31" s="449" t="s">
        <v>281</v>
      </c>
      <c r="C31" s="225" t="s">
        <v>280</v>
      </c>
      <c r="D31" s="412">
        <v>0</v>
      </c>
      <c r="E31" s="412">
        <v>0</v>
      </c>
      <c r="F31" s="412">
        <v>0</v>
      </c>
      <c r="G31" s="412">
        <v>0</v>
      </c>
      <c r="H31" s="412">
        <v>0</v>
      </c>
      <c r="I31" s="412">
        <v>0</v>
      </c>
      <c r="J31" s="412">
        <v>0</v>
      </c>
      <c r="K31" s="412">
        <v>0</v>
      </c>
      <c r="L31" s="412">
        <v>0</v>
      </c>
      <c r="M31" s="412">
        <v>0</v>
      </c>
      <c r="N31" s="412">
        <v>0</v>
      </c>
      <c r="O31" s="412">
        <f t="shared" si="0"/>
        <v>0</v>
      </c>
      <c r="P31" s="412">
        <v>0</v>
      </c>
      <c r="Q31" s="412">
        <v>0</v>
      </c>
      <c r="R31" s="412">
        <v>0</v>
      </c>
      <c r="S31" s="412">
        <v>0</v>
      </c>
      <c r="T31" s="412">
        <v>0</v>
      </c>
      <c r="U31" s="412">
        <v>0</v>
      </c>
      <c r="V31" s="412">
        <v>0</v>
      </c>
      <c r="W31" s="412">
        <v>0</v>
      </c>
      <c r="X31" s="412">
        <v>0</v>
      </c>
      <c r="Y31" s="412">
        <v>0</v>
      </c>
      <c r="Z31" s="412">
        <v>0</v>
      </c>
      <c r="AA31" s="412">
        <v>0</v>
      </c>
      <c r="AB31" s="412">
        <v>0</v>
      </c>
      <c r="AC31" s="412">
        <v>70743110</v>
      </c>
      <c r="AD31" s="412">
        <v>7714852</v>
      </c>
      <c r="AE31" s="412">
        <v>7714852</v>
      </c>
      <c r="AF31" s="412">
        <v>7714852</v>
      </c>
      <c r="AG31" s="412">
        <v>7714852</v>
      </c>
      <c r="AH31" s="412">
        <v>70743110</v>
      </c>
      <c r="AI31" s="412">
        <v>5863474</v>
      </c>
      <c r="AJ31" s="412">
        <v>5863474</v>
      </c>
      <c r="AK31" s="412">
        <v>5863474</v>
      </c>
      <c r="AL31" s="412">
        <v>5863474</v>
      </c>
      <c r="AM31" s="412">
        <v>360993984</v>
      </c>
      <c r="AN31" s="412">
        <v>0</v>
      </c>
      <c r="AO31" s="412">
        <v>0</v>
      </c>
      <c r="AP31" s="412">
        <v>0</v>
      </c>
      <c r="AQ31" s="412">
        <v>0</v>
      </c>
      <c r="AR31" s="412">
        <v>0</v>
      </c>
      <c r="AS31" s="412">
        <v>0</v>
      </c>
      <c r="AT31" s="412">
        <v>0</v>
      </c>
      <c r="AU31" s="364">
        <f t="shared" si="1"/>
        <v>556793508</v>
      </c>
    </row>
    <row r="32" spans="1:47" s="224" customFormat="1" ht="11.25" x14ac:dyDescent="0.2">
      <c r="A32" s="490"/>
      <c r="B32" s="449" t="s">
        <v>347</v>
      </c>
      <c r="C32" s="225" t="s">
        <v>346</v>
      </c>
      <c r="D32" s="412">
        <v>0</v>
      </c>
      <c r="E32" s="412">
        <v>0</v>
      </c>
      <c r="F32" s="412">
        <v>0</v>
      </c>
      <c r="G32" s="412">
        <v>0</v>
      </c>
      <c r="H32" s="412">
        <v>0</v>
      </c>
      <c r="I32" s="412">
        <v>0</v>
      </c>
      <c r="J32" s="412">
        <v>0</v>
      </c>
      <c r="K32" s="412">
        <v>0</v>
      </c>
      <c r="L32" s="412">
        <v>0</v>
      </c>
      <c r="M32" s="412">
        <v>0</v>
      </c>
      <c r="N32" s="412">
        <v>0</v>
      </c>
      <c r="O32" s="412">
        <f t="shared" si="0"/>
        <v>0</v>
      </c>
      <c r="P32" s="412">
        <v>0</v>
      </c>
      <c r="Q32" s="412">
        <v>0</v>
      </c>
      <c r="R32" s="412">
        <v>0</v>
      </c>
      <c r="S32" s="412">
        <v>0</v>
      </c>
      <c r="T32" s="412">
        <v>0</v>
      </c>
      <c r="U32" s="412">
        <v>0</v>
      </c>
      <c r="V32" s="412">
        <v>0</v>
      </c>
      <c r="W32" s="412">
        <v>0</v>
      </c>
      <c r="X32" s="412">
        <v>0</v>
      </c>
      <c r="Y32" s="412">
        <v>0</v>
      </c>
      <c r="Z32" s="412">
        <v>0</v>
      </c>
      <c r="AA32" s="412">
        <v>0</v>
      </c>
      <c r="AB32" s="412">
        <v>0</v>
      </c>
      <c r="AC32" s="412">
        <v>0</v>
      </c>
      <c r="AD32" s="412">
        <v>0</v>
      </c>
      <c r="AE32" s="412">
        <v>0</v>
      </c>
      <c r="AF32" s="412">
        <v>0</v>
      </c>
      <c r="AG32" s="412">
        <v>0</v>
      </c>
      <c r="AH32" s="412">
        <v>0</v>
      </c>
      <c r="AI32" s="412">
        <v>0</v>
      </c>
      <c r="AJ32" s="412">
        <v>0</v>
      </c>
      <c r="AK32" s="412">
        <v>0</v>
      </c>
      <c r="AL32" s="412">
        <v>0</v>
      </c>
      <c r="AM32" s="412">
        <v>0</v>
      </c>
      <c r="AN32" s="412">
        <v>450000000</v>
      </c>
      <c r="AO32" s="412">
        <v>0</v>
      </c>
      <c r="AP32" s="412">
        <v>0</v>
      </c>
      <c r="AQ32" s="412">
        <v>0</v>
      </c>
      <c r="AR32" s="412">
        <v>0</v>
      </c>
      <c r="AS32" s="412">
        <v>0</v>
      </c>
      <c r="AT32" s="412">
        <v>0</v>
      </c>
      <c r="AU32" s="364">
        <f t="shared" si="1"/>
        <v>450000000</v>
      </c>
    </row>
    <row r="33" spans="1:47" s="224" customFormat="1" ht="11.25" x14ac:dyDescent="0.2">
      <c r="A33" s="490"/>
      <c r="B33" s="449" t="s">
        <v>199</v>
      </c>
      <c r="C33" s="225" t="s">
        <v>198</v>
      </c>
      <c r="D33" s="412">
        <v>0</v>
      </c>
      <c r="E33" s="412">
        <v>0</v>
      </c>
      <c r="F33" s="412">
        <v>0</v>
      </c>
      <c r="G33" s="412">
        <v>0</v>
      </c>
      <c r="H33" s="412">
        <v>0</v>
      </c>
      <c r="I33" s="412">
        <v>0</v>
      </c>
      <c r="J33" s="412">
        <v>0</v>
      </c>
      <c r="K33" s="412">
        <v>0</v>
      </c>
      <c r="L33" s="412">
        <v>0</v>
      </c>
      <c r="M33" s="412">
        <v>0</v>
      </c>
      <c r="N33" s="412">
        <v>0</v>
      </c>
      <c r="O33" s="412">
        <f t="shared" si="0"/>
        <v>0</v>
      </c>
      <c r="P33" s="412">
        <v>0</v>
      </c>
      <c r="Q33" s="412">
        <v>0</v>
      </c>
      <c r="R33" s="412">
        <v>0</v>
      </c>
      <c r="S33" s="412">
        <v>0</v>
      </c>
      <c r="T33" s="412">
        <v>0</v>
      </c>
      <c r="U33" s="412">
        <v>0</v>
      </c>
      <c r="V33" s="412">
        <v>0</v>
      </c>
      <c r="W33" s="412">
        <v>0</v>
      </c>
      <c r="X33" s="412">
        <v>0</v>
      </c>
      <c r="Y33" s="412">
        <v>0</v>
      </c>
      <c r="Z33" s="412">
        <v>0</v>
      </c>
      <c r="AA33" s="412">
        <v>0</v>
      </c>
      <c r="AB33" s="412">
        <v>0</v>
      </c>
      <c r="AC33" s="412">
        <v>0</v>
      </c>
      <c r="AD33" s="412">
        <v>0</v>
      </c>
      <c r="AE33" s="412">
        <v>14962324</v>
      </c>
      <c r="AF33" s="412">
        <v>14962332</v>
      </c>
      <c r="AG33" s="412">
        <v>14962332</v>
      </c>
      <c r="AH33" s="412">
        <v>14962332</v>
      </c>
      <c r="AI33" s="412">
        <v>14962332</v>
      </c>
      <c r="AJ33" s="412">
        <v>14962332</v>
      </c>
      <c r="AK33" s="412">
        <v>14962332</v>
      </c>
      <c r="AL33" s="412">
        <v>14962332</v>
      </c>
      <c r="AM33" s="412">
        <v>14962332</v>
      </c>
      <c r="AN33" s="412">
        <v>14962332</v>
      </c>
      <c r="AO33" s="412">
        <v>14962332</v>
      </c>
      <c r="AP33" s="412">
        <v>14962332</v>
      </c>
      <c r="AQ33" s="412">
        <v>14962332</v>
      </c>
      <c r="AR33" s="412">
        <v>292110564</v>
      </c>
      <c r="AS33" s="412">
        <v>0</v>
      </c>
      <c r="AT33" s="412">
        <v>0</v>
      </c>
      <c r="AU33" s="364">
        <f t="shared" si="1"/>
        <v>486620872</v>
      </c>
    </row>
    <row r="34" spans="1:47" s="224" customFormat="1" ht="11.25" x14ac:dyDescent="0.2">
      <c r="A34" s="490"/>
      <c r="B34" s="449" t="s">
        <v>257</v>
      </c>
      <c r="C34" s="225" t="s">
        <v>256</v>
      </c>
      <c r="D34" s="412">
        <v>0</v>
      </c>
      <c r="E34" s="412">
        <v>0</v>
      </c>
      <c r="F34" s="412">
        <v>0</v>
      </c>
      <c r="G34" s="412">
        <v>0</v>
      </c>
      <c r="H34" s="412">
        <v>0</v>
      </c>
      <c r="I34" s="412">
        <v>0</v>
      </c>
      <c r="J34" s="412">
        <v>0</v>
      </c>
      <c r="K34" s="412">
        <v>0</v>
      </c>
      <c r="L34" s="412">
        <v>0</v>
      </c>
      <c r="M34" s="412">
        <v>0</v>
      </c>
      <c r="N34" s="412">
        <v>0</v>
      </c>
      <c r="O34" s="412">
        <f t="shared" si="0"/>
        <v>0</v>
      </c>
      <c r="P34" s="412">
        <v>0</v>
      </c>
      <c r="Q34" s="412">
        <v>0</v>
      </c>
      <c r="R34" s="412">
        <v>0</v>
      </c>
      <c r="S34" s="412">
        <v>0</v>
      </c>
      <c r="T34" s="412">
        <v>0</v>
      </c>
      <c r="U34" s="412">
        <v>0</v>
      </c>
      <c r="V34" s="412">
        <v>0</v>
      </c>
      <c r="W34" s="412">
        <v>0</v>
      </c>
      <c r="X34" s="412">
        <v>0</v>
      </c>
      <c r="Y34" s="412">
        <v>0</v>
      </c>
      <c r="Z34" s="412">
        <v>0</v>
      </c>
      <c r="AA34" s="412">
        <v>0</v>
      </c>
      <c r="AB34" s="412">
        <v>0</v>
      </c>
      <c r="AC34" s="412">
        <v>0</v>
      </c>
      <c r="AD34" s="412">
        <v>10731481</v>
      </c>
      <c r="AE34" s="412">
        <v>10731481</v>
      </c>
      <c r="AF34" s="412">
        <v>10731481</v>
      </c>
      <c r="AG34" s="412">
        <v>10731481</v>
      </c>
      <c r="AH34" s="412">
        <v>10731494</v>
      </c>
      <c r="AI34" s="412">
        <v>292750000</v>
      </c>
      <c r="AJ34" s="412">
        <v>0</v>
      </c>
      <c r="AK34" s="412">
        <v>0</v>
      </c>
      <c r="AL34" s="412">
        <v>0</v>
      </c>
      <c r="AM34" s="412">
        <v>0</v>
      </c>
      <c r="AN34" s="412">
        <v>0</v>
      </c>
      <c r="AO34" s="412">
        <v>0</v>
      </c>
      <c r="AP34" s="412">
        <v>0</v>
      </c>
      <c r="AQ34" s="412">
        <v>0</v>
      </c>
      <c r="AR34" s="412">
        <v>0</v>
      </c>
      <c r="AS34" s="412">
        <v>0</v>
      </c>
      <c r="AT34" s="412">
        <v>0</v>
      </c>
      <c r="AU34" s="364">
        <f t="shared" si="1"/>
        <v>346407418</v>
      </c>
    </row>
    <row r="35" spans="1:47" s="224" customFormat="1" ht="11.25" x14ac:dyDescent="0.2">
      <c r="A35" s="490"/>
      <c r="B35" s="449" t="s">
        <v>253</v>
      </c>
      <c r="C35" s="225" t="s">
        <v>252</v>
      </c>
      <c r="D35" s="412"/>
      <c r="E35" s="412"/>
      <c r="F35" s="412"/>
      <c r="G35" s="412"/>
      <c r="H35" s="412"/>
      <c r="I35" s="412"/>
      <c r="J35" s="412"/>
      <c r="K35" s="412"/>
      <c r="L35" s="412"/>
      <c r="M35" s="412"/>
      <c r="N35" s="412"/>
      <c r="O35" s="412"/>
      <c r="P35" s="412">
        <v>0</v>
      </c>
      <c r="Q35" s="412">
        <v>0</v>
      </c>
      <c r="R35" s="412">
        <v>0</v>
      </c>
      <c r="S35" s="412">
        <v>0</v>
      </c>
      <c r="T35" s="412">
        <v>0</v>
      </c>
      <c r="U35" s="412">
        <v>0</v>
      </c>
      <c r="V35" s="412">
        <v>0</v>
      </c>
      <c r="W35" s="412">
        <v>0</v>
      </c>
      <c r="X35" s="412">
        <v>0</v>
      </c>
      <c r="Y35" s="412">
        <v>0</v>
      </c>
      <c r="Z35" s="412">
        <v>0</v>
      </c>
      <c r="AA35" s="412">
        <v>0</v>
      </c>
      <c r="AB35" s="412">
        <v>0</v>
      </c>
      <c r="AC35" s="412">
        <v>0</v>
      </c>
      <c r="AD35" s="412">
        <v>9237680</v>
      </c>
      <c r="AE35" s="412">
        <v>9237680</v>
      </c>
      <c r="AF35" s="412">
        <v>9237680</v>
      </c>
      <c r="AG35" s="412">
        <v>9237680</v>
      </c>
      <c r="AH35" s="412">
        <v>289368080</v>
      </c>
      <c r="AI35" s="412">
        <v>0</v>
      </c>
      <c r="AJ35" s="412">
        <v>0</v>
      </c>
      <c r="AK35" s="412">
        <v>0</v>
      </c>
      <c r="AL35" s="412">
        <v>0</v>
      </c>
      <c r="AM35" s="412">
        <v>0</v>
      </c>
      <c r="AN35" s="412">
        <v>0</v>
      </c>
      <c r="AO35" s="412">
        <v>0</v>
      </c>
      <c r="AP35" s="412">
        <v>0</v>
      </c>
      <c r="AQ35" s="412">
        <v>0</v>
      </c>
      <c r="AR35" s="412">
        <v>0</v>
      </c>
      <c r="AS35" s="412">
        <v>0</v>
      </c>
      <c r="AT35" s="412">
        <v>0</v>
      </c>
      <c r="AU35" s="364">
        <f t="shared" si="1"/>
        <v>326318800</v>
      </c>
    </row>
    <row r="36" spans="1:47" s="224" customFormat="1" ht="11.25" x14ac:dyDescent="0.2">
      <c r="A36" s="490"/>
      <c r="B36" s="449" t="s">
        <v>245</v>
      </c>
      <c r="C36" s="225" t="s">
        <v>244</v>
      </c>
      <c r="D36" s="412">
        <v>0</v>
      </c>
      <c r="E36" s="412">
        <v>0</v>
      </c>
      <c r="F36" s="412">
        <v>0</v>
      </c>
      <c r="G36" s="412">
        <v>0</v>
      </c>
      <c r="H36" s="412">
        <v>0</v>
      </c>
      <c r="I36" s="412">
        <v>0</v>
      </c>
      <c r="J36" s="412">
        <v>0</v>
      </c>
      <c r="K36" s="412">
        <v>0</v>
      </c>
      <c r="L36" s="412">
        <v>0</v>
      </c>
      <c r="M36" s="412">
        <v>0</v>
      </c>
      <c r="N36" s="412">
        <v>0</v>
      </c>
      <c r="O36" s="412">
        <f t="shared" si="0"/>
        <v>0</v>
      </c>
      <c r="P36" s="412">
        <v>0</v>
      </c>
      <c r="Q36" s="412">
        <v>0</v>
      </c>
      <c r="R36" s="412">
        <v>0</v>
      </c>
      <c r="S36" s="412">
        <v>0</v>
      </c>
      <c r="T36" s="412">
        <v>0</v>
      </c>
      <c r="U36" s="412">
        <v>0</v>
      </c>
      <c r="V36" s="412">
        <v>0</v>
      </c>
      <c r="W36" s="412">
        <v>0</v>
      </c>
      <c r="X36" s="412">
        <v>0</v>
      </c>
      <c r="Y36" s="412">
        <v>0</v>
      </c>
      <c r="Z36" s="412">
        <v>0</v>
      </c>
      <c r="AA36" s="412">
        <v>0</v>
      </c>
      <c r="AB36" s="412">
        <v>0</v>
      </c>
      <c r="AC36" s="412">
        <v>0</v>
      </c>
      <c r="AD36" s="412">
        <v>0</v>
      </c>
      <c r="AE36" s="412">
        <v>0</v>
      </c>
      <c r="AF36" s="412">
        <v>0</v>
      </c>
      <c r="AG36" s="412">
        <v>0</v>
      </c>
      <c r="AH36" s="412">
        <v>0</v>
      </c>
      <c r="AI36" s="412">
        <v>115100000</v>
      </c>
      <c r="AJ36" s="412">
        <v>0</v>
      </c>
      <c r="AK36" s="412">
        <v>0</v>
      </c>
      <c r="AL36" s="412">
        <v>0</v>
      </c>
      <c r="AM36" s="412">
        <v>0</v>
      </c>
      <c r="AN36" s="412">
        <v>0</v>
      </c>
      <c r="AO36" s="412">
        <v>0</v>
      </c>
      <c r="AP36" s="412">
        <v>0</v>
      </c>
      <c r="AQ36" s="412">
        <v>0</v>
      </c>
      <c r="AR36" s="412">
        <v>0</v>
      </c>
      <c r="AS36" s="412">
        <v>0</v>
      </c>
      <c r="AT36" s="412">
        <v>0</v>
      </c>
      <c r="AU36" s="364">
        <f t="shared" si="1"/>
        <v>115100000</v>
      </c>
    </row>
    <row r="37" spans="1:47" s="224" customFormat="1" ht="11.25" x14ac:dyDescent="0.2">
      <c r="A37" s="490"/>
      <c r="B37" s="449" t="s">
        <v>348</v>
      </c>
      <c r="C37" s="225" t="s">
        <v>274</v>
      </c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2"/>
      <c r="S37" s="412"/>
      <c r="T37" s="412"/>
      <c r="U37" s="412"/>
      <c r="V37" s="412">
        <v>0</v>
      </c>
      <c r="W37" s="412">
        <v>0</v>
      </c>
      <c r="X37" s="412">
        <v>0</v>
      </c>
      <c r="Y37" s="412">
        <v>0</v>
      </c>
      <c r="Z37" s="412">
        <v>0</v>
      </c>
      <c r="AA37" s="412">
        <v>0</v>
      </c>
      <c r="AB37" s="412">
        <v>0</v>
      </c>
      <c r="AC37" s="412">
        <v>0</v>
      </c>
      <c r="AD37" s="412">
        <v>0</v>
      </c>
      <c r="AE37" s="412">
        <v>0</v>
      </c>
      <c r="AF37" s="412">
        <v>4298927</v>
      </c>
      <c r="AG37" s="412">
        <v>15458333</v>
      </c>
      <c r="AH37" s="412">
        <v>15458333</v>
      </c>
      <c r="AI37" s="412">
        <v>15458333</v>
      </c>
      <c r="AJ37" s="412">
        <v>15458341</v>
      </c>
      <c r="AK37" s="412">
        <v>374000000</v>
      </c>
      <c r="AL37" s="412">
        <v>0</v>
      </c>
      <c r="AM37" s="412">
        <v>0</v>
      </c>
      <c r="AN37" s="412">
        <v>0</v>
      </c>
      <c r="AO37" s="412">
        <v>0</v>
      </c>
      <c r="AP37" s="412">
        <v>0</v>
      </c>
      <c r="AQ37" s="412">
        <v>0</v>
      </c>
      <c r="AR37" s="412">
        <v>0</v>
      </c>
      <c r="AS37" s="412">
        <v>0</v>
      </c>
      <c r="AT37" s="412">
        <v>0</v>
      </c>
      <c r="AU37" s="364">
        <f t="shared" si="1"/>
        <v>440132267</v>
      </c>
    </row>
    <row r="38" spans="1:47" s="224" customFormat="1" ht="11.25" x14ac:dyDescent="0.2">
      <c r="A38" s="490"/>
      <c r="B38" s="449" t="s">
        <v>283</v>
      </c>
      <c r="C38" s="225" t="s">
        <v>282</v>
      </c>
      <c r="D38" s="412">
        <v>0</v>
      </c>
      <c r="E38" s="412">
        <v>0</v>
      </c>
      <c r="F38" s="412">
        <v>0</v>
      </c>
      <c r="G38" s="412">
        <v>0</v>
      </c>
      <c r="H38" s="412">
        <v>0</v>
      </c>
      <c r="I38" s="412">
        <v>0</v>
      </c>
      <c r="J38" s="412">
        <v>0</v>
      </c>
      <c r="K38" s="412">
        <v>0</v>
      </c>
      <c r="L38" s="412">
        <v>0</v>
      </c>
      <c r="M38" s="412">
        <v>0</v>
      </c>
      <c r="N38" s="412">
        <v>0</v>
      </c>
      <c r="O38" s="412">
        <f t="shared" si="0"/>
        <v>0</v>
      </c>
      <c r="P38" s="412">
        <v>0</v>
      </c>
      <c r="Q38" s="412">
        <v>0</v>
      </c>
      <c r="R38" s="412">
        <v>0</v>
      </c>
      <c r="S38" s="412">
        <v>0</v>
      </c>
      <c r="T38" s="412">
        <v>0</v>
      </c>
      <c r="U38" s="412">
        <v>0</v>
      </c>
      <c r="V38" s="412">
        <v>0</v>
      </c>
      <c r="W38" s="412">
        <v>0</v>
      </c>
      <c r="X38" s="412">
        <v>0</v>
      </c>
      <c r="Y38" s="412">
        <v>0</v>
      </c>
      <c r="Z38" s="412">
        <v>0</v>
      </c>
      <c r="AA38" s="412">
        <v>0</v>
      </c>
      <c r="AB38" s="412">
        <v>0</v>
      </c>
      <c r="AC38" s="412">
        <v>0</v>
      </c>
      <c r="AD38" s="412">
        <v>0</v>
      </c>
      <c r="AE38" s="412">
        <v>9125000</v>
      </c>
      <c r="AF38" s="412">
        <v>9375000</v>
      </c>
      <c r="AG38" s="412">
        <v>9375000</v>
      </c>
      <c r="AH38" s="412">
        <v>9375000</v>
      </c>
      <c r="AI38" s="412">
        <v>9375000</v>
      </c>
      <c r="AJ38" s="412">
        <v>9375000</v>
      </c>
      <c r="AK38" s="412">
        <v>342000000</v>
      </c>
      <c r="AL38" s="412">
        <v>0</v>
      </c>
      <c r="AM38" s="412">
        <v>0</v>
      </c>
      <c r="AN38" s="412">
        <v>0</v>
      </c>
      <c r="AO38" s="412">
        <v>0</v>
      </c>
      <c r="AP38" s="412">
        <v>0</v>
      </c>
      <c r="AQ38" s="412">
        <v>0</v>
      </c>
      <c r="AR38" s="412">
        <v>0</v>
      </c>
      <c r="AS38" s="412">
        <v>0</v>
      </c>
      <c r="AT38" s="412">
        <v>0</v>
      </c>
      <c r="AU38" s="364">
        <f t="shared" si="1"/>
        <v>398000000</v>
      </c>
    </row>
    <row r="39" spans="1:47" s="224" customFormat="1" ht="11.25" x14ac:dyDescent="0.2">
      <c r="A39" s="453"/>
      <c r="B39" s="449" t="s">
        <v>201</v>
      </c>
      <c r="C39" s="225" t="s">
        <v>200</v>
      </c>
      <c r="D39" s="454"/>
      <c r="E39" s="454"/>
      <c r="F39" s="454"/>
      <c r="G39" s="454"/>
      <c r="H39" s="454"/>
      <c r="I39" s="454"/>
      <c r="J39" s="454"/>
      <c r="K39" s="454"/>
      <c r="L39" s="454"/>
      <c r="M39" s="454"/>
      <c r="N39" s="454"/>
      <c r="O39" s="412"/>
      <c r="P39" s="412"/>
      <c r="Q39" s="412"/>
      <c r="R39" s="412"/>
      <c r="S39" s="412"/>
      <c r="T39" s="412"/>
      <c r="U39" s="412"/>
      <c r="V39" s="412">
        <v>0</v>
      </c>
      <c r="W39" s="412">
        <v>0</v>
      </c>
      <c r="X39" s="412">
        <v>0</v>
      </c>
      <c r="Y39" s="412">
        <v>0</v>
      </c>
      <c r="Z39" s="412">
        <v>0</v>
      </c>
      <c r="AA39" s="412">
        <v>0</v>
      </c>
      <c r="AB39" s="412">
        <v>0</v>
      </c>
      <c r="AC39" s="412">
        <v>0</v>
      </c>
      <c r="AD39" s="412">
        <v>12510176</v>
      </c>
      <c r="AE39" s="412">
        <v>12510176</v>
      </c>
      <c r="AF39" s="412">
        <v>12510176</v>
      </c>
      <c r="AG39" s="412">
        <v>12510176</v>
      </c>
      <c r="AH39" s="412">
        <v>390815496</v>
      </c>
      <c r="AI39" s="412">
        <v>0</v>
      </c>
      <c r="AJ39" s="412">
        <v>0</v>
      </c>
      <c r="AK39" s="412">
        <v>0</v>
      </c>
      <c r="AL39" s="412">
        <v>0</v>
      </c>
      <c r="AM39" s="412">
        <v>0</v>
      </c>
      <c r="AN39" s="412">
        <v>0</v>
      </c>
      <c r="AO39" s="412">
        <v>0</v>
      </c>
      <c r="AP39" s="412">
        <v>0</v>
      </c>
      <c r="AQ39" s="412">
        <v>0</v>
      </c>
      <c r="AR39" s="412">
        <v>0</v>
      </c>
      <c r="AS39" s="412">
        <v>0</v>
      </c>
      <c r="AT39" s="412">
        <v>0</v>
      </c>
      <c r="AU39" s="364">
        <f t="shared" si="1"/>
        <v>440856200</v>
      </c>
    </row>
    <row r="40" spans="1:47" s="224" customFormat="1" ht="11.25" x14ac:dyDescent="0.2">
      <c r="A40" s="453"/>
      <c r="B40" s="449" t="s">
        <v>388</v>
      </c>
      <c r="C40" s="225" t="s">
        <v>202</v>
      </c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12"/>
      <c r="P40" s="412">
        <v>0</v>
      </c>
      <c r="Q40" s="412">
        <v>0</v>
      </c>
      <c r="R40" s="412">
        <v>0</v>
      </c>
      <c r="S40" s="412">
        <v>0</v>
      </c>
      <c r="T40" s="412">
        <v>0</v>
      </c>
      <c r="U40" s="412">
        <v>0</v>
      </c>
      <c r="V40" s="412">
        <v>0</v>
      </c>
      <c r="W40" s="412">
        <v>0</v>
      </c>
      <c r="X40" s="412">
        <v>0</v>
      </c>
      <c r="Y40" s="412">
        <v>0</v>
      </c>
      <c r="Z40" s="412">
        <v>0</v>
      </c>
      <c r="AA40" s="412">
        <v>0</v>
      </c>
      <c r="AB40" s="412">
        <v>0</v>
      </c>
      <c r="AC40" s="412">
        <v>0</v>
      </c>
      <c r="AD40" s="412">
        <v>0</v>
      </c>
      <c r="AE40" s="412">
        <v>9968000</v>
      </c>
      <c r="AF40" s="412">
        <v>9968000</v>
      </c>
      <c r="AG40" s="412">
        <v>9968000</v>
      </c>
      <c r="AH40" s="412">
        <v>312008000</v>
      </c>
      <c r="AI40" s="412">
        <v>0</v>
      </c>
      <c r="AJ40" s="412">
        <v>0</v>
      </c>
      <c r="AK40" s="412">
        <v>0</v>
      </c>
      <c r="AL40" s="412">
        <v>0</v>
      </c>
      <c r="AM40" s="412">
        <v>0</v>
      </c>
      <c r="AN40" s="412">
        <v>0</v>
      </c>
      <c r="AO40" s="412">
        <v>0</v>
      </c>
      <c r="AP40" s="412">
        <v>0</v>
      </c>
      <c r="AQ40" s="412">
        <v>0</v>
      </c>
      <c r="AR40" s="412">
        <v>0</v>
      </c>
      <c r="AS40" s="412">
        <v>0</v>
      </c>
      <c r="AT40" s="412">
        <v>0</v>
      </c>
      <c r="AU40" s="364">
        <f t="shared" si="1"/>
        <v>341912000</v>
      </c>
    </row>
    <row r="41" spans="1:47" s="224" customFormat="1" ht="11.25" x14ac:dyDescent="0.2">
      <c r="A41" s="453"/>
      <c r="B41" s="449" t="s">
        <v>255</v>
      </c>
      <c r="C41" s="225" t="s">
        <v>254</v>
      </c>
      <c r="D41" s="454">
        <v>0</v>
      </c>
      <c r="E41" s="454">
        <v>0</v>
      </c>
      <c r="F41" s="454">
        <v>0</v>
      </c>
      <c r="G41" s="454">
        <v>0</v>
      </c>
      <c r="H41" s="454">
        <v>0</v>
      </c>
      <c r="I41" s="454">
        <v>0</v>
      </c>
      <c r="J41" s="454">
        <v>0</v>
      </c>
      <c r="K41" s="454">
        <v>0</v>
      </c>
      <c r="L41" s="454">
        <v>0</v>
      </c>
      <c r="M41" s="454">
        <v>0</v>
      </c>
      <c r="N41" s="454">
        <v>0</v>
      </c>
      <c r="O41" s="412">
        <f t="shared" si="0"/>
        <v>0</v>
      </c>
      <c r="P41" s="412">
        <v>0</v>
      </c>
      <c r="Q41" s="412">
        <v>0</v>
      </c>
      <c r="R41" s="412">
        <v>0</v>
      </c>
      <c r="S41" s="412">
        <v>0</v>
      </c>
      <c r="T41" s="412">
        <v>0</v>
      </c>
      <c r="U41" s="412">
        <v>0</v>
      </c>
      <c r="V41" s="412">
        <v>0</v>
      </c>
      <c r="W41" s="412">
        <v>0</v>
      </c>
      <c r="X41" s="412">
        <v>0</v>
      </c>
      <c r="Y41" s="412">
        <v>0</v>
      </c>
      <c r="Z41" s="412">
        <v>0</v>
      </c>
      <c r="AA41" s="412">
        <v>0</v>
      </c>
      <c r="AB41" s="412">
        <v>0</v>
      </c>
      <c r="AC41" s="412">
        <v>0</v>
      </c>
      <c r="AD41" s="412">
        <v>0</v>
      </c>
      <c r="AE41" s="412">
        <v>0</v>
      </c>
      <c r="AF41" s="412">
        <v>0</v>
      </c>
      <c r="AG41" s="412">
        <v>0</v>
      </c>
      <c r="AH41" s="412">
        <v>0</v>
      </c>
      <c r="AI41" s="412">
        <v>301997005</v>
      </c>
      <c r="AJ41" s="412">
        <v>0</v>
      </c>
      <c r="AK41" s="412">
        <v>0</v>
      </c>
      <c r="AL41" s="412">
        <v>0</v>
      </c>
      <c r="AM41" s="412">
        <v>0</v>
      </c>
      <c r="AN41" s="412">
        <v>0</v>
      </c>
      <c r="AO41" s="412">
        <v>0</v>
      </c>
      <c r="AP41" s="412">
        <v>0</v>
      </c>
      <c r="AQ41" s="412">
        <v>0</v>
      </c>
      <c r="AR41" s="412">
        <v>0</v>
      </c>
      <c r="AS41" s="412">
        <v>0</v>
      </c>
      <c r="AT41" s="412">
        <v>0</v>
      </c>
      <c r="AU41" s="364">
        <f>SUM(D41:AT41)</f>
        <v>301997005</v>
      </c>
    </row>
    <row r="42" spans="1:47" s="224" customFormat="1" ht="11.25" x14ac:dyDescent="0.2">
      <c r="A42" s="424"/>
      <c r="B42" s="424" t="s">
        <v>192</v>
      </c>
      <c r="C42" s="425">
        <f>++COUNTA(C4:C41)</f>
        <v>38</v>
      </c>
      <c r="D42" s="426">
        <f t="shared" ref="D42:U42" si="2">SUM(D4:D41)</f>
        <v>0</v>
      </c>
      <c r="E42" s="426">
        <f t="shared" si="2"/>
        <v>0</v>
      </c>
      <c r="F42" s="426">
        <f t="shared" si="2"/>
        <v>0</v>
      </c>
      <c r="G42" s="426">
        <f t="shared" si="2"/>
        <v>0</v>
      </c>
      <c r="H42" s="426">
        <f t="shared" si="2"/>
        <v>0</v>
      </c>
      <c r="I42" s="426">
        <f t="shared" si="2"/>
        <v>0</v>
      </c>
      <c r="J42" s="426">
        <f t="shared" si="2"/>
        <v>0</v>
      </c>
      <c r="K42" s="426">
        <f t="shared" si="2"/>
        <v>0</v>
      </c>
      <c r="L42" s="426">
        <f t="shared" si="2"/>
        <v>0</v>
      </c>
      <c r="M42" s="426">
        <f t="shared" si="2"/>
        <v>0</v>
      </c>
      <c r="N42" s="426">
        <f t="shared" si="2"/>
        <v>0</v>
      </c>
      <c r="O42" s="426">
        <f t="shared" si="2"/>
        <v>0</v>
      </c>
      <c r="P42" s="426">
        <f t="shared" si="2"/>
        <v>0</v>
      </c>
      <c r="Q42" s="426">
        <f t="shared" si="2"/>
        <v>0</v>
      </c>
      <c r="R42" s="426">
        <f t="shared" si="2"/>
        <v>0</v>
      </c>
      <c r="S42" s="426">
        <f t="shared" si="2"/>
        <v>0</v>
      </c>
      <c r="T42" s="426">
        <f t="shared" si="2"/>
        <v>0</v>
      </c>
      <c r="U42" s="426">
        <f t="shared" si="2"/>
        <v>0</v>
      </c>
      <c r="V42" s="426">
        <f>SUM(V4:V41)</f>
        <v>0</v>
      </c>
      <c r="W42" s="426">
        <f t="shared" ref="W42:AT42" si="3">SUM(W4:W41)</f>
        <v>0</v>
      </c>
      <c r="X42" s="426">
        <f t="shared" si="3"/>
        <v>0</v>
      </c>
      <c r="Y42" s="426">
        <f t="shared" si="3"/>
        <v>0</v>
      </c>
      <c r="Z42" s="426">
        <f t="shared" si="3"/>
        <v>0</v>
      </c>
      <c r="AA42" s="426">
        <f t="shared" si="3"/>
        <v>0</v>
      </c>
      <c r="AB42" s="426">
        <f t="shared" si="3"/>
        <v>2961259</v>
      </c>
      <c r="AC42" s="426">
        <f t="shared" si="3"/>
        <v>79743110</v>
      </c>
      <c r="AD42" s="426">
        <f t="shared" si="3"/>
        <v>134565804</v>
      </c>
      <c r="AE42" s="426">
        <f t="shared" si="3"/>
        <v>377723725</v>
      </c>
      <c r="AF42" s="426">
        <f t="shared" si="3"/>
        <v>483917527</v>
      </c>
      <c r="AG42" s="426">
        <f t="shared" si="3"/>
        <v>383470933</v>
      </c>
      <c r="AH42" s="426">
        <f t="shared" si="3"/>
        <v>1800982489</v>
      </c>
      <c r="AI42" s="426">
        <f t="shared" si="3"/>
        <v>3324368521</v>
      </c>
      <c r="AJ42" s="426">
        <f t="shared" si="3"/>
        <v>1650780555</v>
      </c>
      <c r="AK42" s="426">
        <f t="shared" si="3"/>
        <v>1960633584</v>
      </c>
      <c r="AL42" s="426">
        <f t="shared" si="3"/>
        <v>2162433110</v>
      </c>
      <c r="AM42" s="426">
        <f t="shared" si="3"/>
        <v>1007430066</v>
      </c>
      <c r="AN42" s="426">
        <f t="shared" si="3"/>
        <v>506436077</v>
      </c>
      <c r="AO42" s="426">
        <f t="shared" si="3"/>
        <v>106436077</v>
      </c>
      <c r="AP42" s="426">
        <f t="shared" si="3"/>
        <v>56436077</v>
      </c>
      <c r="AQ42" s="426">
        <f t="shared" si="3"/>
        <v>538436077</v>
      </c>
      <c r="AR42" s="426">
        <f t="shared" si="3"/>
        <v>1687870583</v>
      </c>
      <c r="AS42" s="426">
        <f t="shared" si="3"/>
        <v>0</v>
      </c>
      <c r="AT42" s="426">
        <f t="shared" si="3"/>
        <v>0</v>
      </c>
      <c r="AU42" s="426">
        <f>SUBTOTAL(9,AU4:AU41)</f>
        <v>16264625574</v>
      </c>
    </row>
    <row r="43" spans="1:47" s="224" customFormat="1" ht="11.25" x14ac:dyDescent="0.2">
      <c r="A43" s="455"/>
      <c r="B43" s="449" t="s">
        <v>383</v>
      </c>
      <c r="C43" s="225" t="s">
        <v>382</v>
      </c>
      <c r="D43" s="454">
        <v>0</v>
      </c>
      <c r="E43" s="454">
        <v>0</v>
      </c>
      <c r="F43" s="454">
        <v>0</v>
      </c>
      <c r="G43" s="454">
        <v>0</v>
      </c>
      <c r="H43" s="454">
        <v>0</v>
      </c>
      <c r="I43" s="454">
        <v>0</v>
      </c>
      <c r="J43" s="454">
        <v>0</v>
      </c>
      <c r="K43" s="454">
        <v>0</v>
      </c>
      <c r="L43" s="454">
        <v>0</v>
      </c>
      <c r="M43" s="454">
        <v>0</v>
      </c>
      <c r="N43" s="454">
        <v>0</v>
      </c>
      <c r="O43" s="454">
        <f>3000000-3000000</f>
        <v>0</v>
      </c>
      <c r="P43" s="454">
        <v>0</v>
      </c>
      <c r="Q43" s="454">
        <v>0</v>
      </c>
      <c r="R43" s="454">
        <v>0</v>
      </c>
      <c r="S43" s="454">
        <v>0</v>
      </c>
      <c r="T43" s="412">
        <v>0</v>
      </c>
      <c r="U43" s="412">
        <v>0</v>
      </c>
      <c r="V43" s="412">
        <v>0</v>
      </c>
      <c r="W43" s="412">
        <v>0</v>
      </c>
      <c r="X43" s="412">
        <v>0</v>
      </c>
      <c r="Y43" s="412">
        <v>0</v>
      </c>
      <c r="Z43" s="412">
        <v>0</v>
      </c>
      <c r="AA43" s="412">
        <v>0</v>
      </c>
      <c r="AB43" s="412">
        <v>0</v>
      </c>
      <c r="AC43" s="412">
        <v>0</v>
      </c>
      <c r="AD43" s="412">
        <v>0</v>
      </c>
      <c r="AE43" s="412">
        <v>0</v>
      </c>
      <c r="AF43" s="412">
        <v>0</v>
      </c>
      <c r="AG43" s="412">
        <v>673168010</v>
      </c>
      <c r="AH43" s="412">
        <v>0</v>
      </c>
      <c r="AI43" s="412">
        <v>0</v>
      </c>
      <c r="AJ43" s="412">
        <v>0</v>
      </c>
      <c r="AK43" s="412">
        <v>0</v>
      </c>
      <c r="AL43" s="412">
        <v>0</v>
      </c>
      <c r="AM43" s="412">
        <v>0</v>
      </c>
      <c r="AN43" s="412">
        <v>0</v>
      </c>
      <c r="AO43" s="412">
        <v>0</v>
      </c>
      <c r="AP43" s="412">
        <v>0</v>
      </c>
      <c r="AQ43" s="412">
        <v>0</v>
      </c>
      <c r="AR43" s="412">
        <v>0</v>
      </c>
      <c r="AS43" s="412">
        <v>0</v>
      </c>
      <c r="AT43" s="412">
        <v>0</v>
      </c>
      <c r="AU43" s="364">
        <f>SUM(D43:AT43)</f>
        <v>673168010</v>
      </c>
    </row>
    <row r="44" spans="1:47" s="224" customFormat="1" ht="11.25" x14ac:dyDescent="0.2">
      <c r="A44" s="455"/>
      <c r="B44" s="460" t="s">
        <v>337</v>
      </c>
      <c r="C44" s="225" t="s">
        <v>336</v>
      </c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>
        <v>0</v>
      </c>
      <c r="Q44" s="454">
        <v>0</v>
      </c>
      <c r="R44" s="454">
        <v>0</v>
      </c>
      <c r="S44" s="454">
        <v>0</v>
      </c>
      <c r="T44" s="412">
        <v>0</v>
      </c>
      <c r="U44" s="412">
        <v>0</v>
      </c>
      <c r="V44" s="412">
        <v>0</v>
      </c>
      <c r="W44" s="412">
        <v>0</v>
      </c>
      <c r="X44" s="412">
        <v>0</v>
      </c>
      <c r="Y44" s="412">
        <v>0</v>
      </c>
      <c r="Z44" s="412">
        <v>0</v>
      </c>
      <c r="AA44" s="412">
        <v>0</v>
      </c>
      <c r="AB44" s="412">
        <v>0</v>
      </c>
      <c r="AC44" s="412">
        <v>0</v>
      </c>
      <c r="AD44" s="412">
        <v>0</v>
      </c>
      <c r="AE44" s="412">
        <v>10961538</v>
      </c>
      <c r="AF44" s="412">
        <v>10961538</v>
      </c>
      <c r="AG44" s="412">
        <v>10961538</v>
      </c>
      <c r="AH44" s="412">
        <v>10961538</v>
      </c>
      <c r="AI44" s="412">
        <v>10961538</v>
      </c>
      <c r="AJ44" s="412">
        <v>10961538</v>
      </c>
      <c r="AK44" s="412">
        <v>10961538</v>
      </c>
      <c r="AL44" s="412">
        <v>10961538</v>
      </c>
      <c r="AM44" s="412">
        <v>10961538</v>
      </c>
      <c r="AN44" s="412">
        <v>10961538</v>
      </c>
      <c r="AO44" s="412">
        <v>10961538</v>
      </c>
      <c r="AP44" s="412">
        <v>10961550</v>
      </c>
      <c r="AQ44" s="412">
        <v>432000000</v>
      </c>
      <c r="AR44" s="412">
        <v>0</v>
      </c>
      <c r="AS44" s="412">
        <v>0</v>
      </c>
      <c r="AT44" s="412">
        <v>0</v>
      </c>
      <c r="AU44" s="364">
        <f t="shared" ref="AU44:AU65" si="4">SUM(D44:AT44)</f>
        <v>563538468</v>
      </c>
    </row>
    <row r="45" spans="1:47" s="224" customFormat="1" ht="11.25" x14ac:dyDescent="0.2">
      <c r="A45" s="455"/>
      <c r="B45" s="460" t="s">
        <v>390</v>
      </c>
      <c r="C45" s="225" t="s">
        <v>389</v>
      </c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>
        <v>0</v>
      </c>
      <c r="Q45" s="454">
        <v>0</v>
      </c>
      <c r="R45" s="454">
        <v>0</v>
      </c>
      <c r="S45" s="454">
        <v>0</v>
      </c>
      <c r="T45" s="412">
        <v>0</v>
      </c>
      <c r="U45" s="412">
        <v>0</v>
      </c>
      <c r="V45" s="412">
        <v>0</v>
      </c>
      <c r="W45" s="412">
        <v>0</v>
      </c>
      <c r="X45" s="412">
        <v>0</v>
      </c>
      <c r="Y45" s="412">
        <v>0</v>
      </c>
      <c r="Z45" s="412">
        <v>0</v>
      </c>
      <c r="AA45" s="412">
        <v>0</v>
      </c>
      <c r="AB45" s="412">
        <v>0</v>
      </c>
      <c r="AC45" s="412">
        <v>0</v>
      </c>
      <c r="AD45" s="412">
        <v>0</v>
      </c>
      <c r="AE45" s="412">
        <v>60000000</v>
      </c>
      <c r="AF45" s="412">
        <v>0</v>
      </c>
      <c r="AG45" s="412">
        <v>0</v>
      </c>
      <c r="AH45" s="412">
        <v>440000000</v>
      </c>
      <c r="AI45" s="412">
        <v>0</v>
      </c>
      <c r="AJ45" s="412">
        <v>0</v>
      </c>
      <c r="AK45" s="412">
        <v>0</v>
      </c>
      <c r="AL45" s="412">
        <v>0</v>
      </c>
      <c r="AM45" s="412">
        <v>0</v>
      </c>
      <c r="AN45" s="412">
        <v>0</v>
      </c>
      <c r="AO45" s="412">
        <v>0</v>
      </c>
      <c r="AP45" s="412">
        <v>0</v>
      </c>
      <c r="AQ45" s="412">
        <v>247000000</v>
      </c>
      <c r="AR45" s="412">
        <v>0</v>
      </c>
      <c r="AS45" s="412">
        <v>0</v>
      </c>
      <c r="AT45" s="412">
        <v>0</v>
      </c>
      <c r="AU45" s="364">
        <f t="shared" si="4"/>
        <v>747000000</v>
      </c>
    </row>
    <row r="46" spans="1:47" s="224" customFormat="1" ht="11.25" x14ac:dyDescent="0.2">
      <c r="A46" s="455"/>
      <c r="B46" s="460" t="s">
        <v>357</v>
      </c>
      <c r="C46" s="225" t="s">
        <v>356</v>
      </c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>
        <v>0</v>
      </c>
      <c r="Q46" s="454">
        <v>0</v>
      </c>
      <c r="R46" s="454">
        <v>0</v>
      </c>
      <c r="S46" s="454">
        <v>0</v>
      </c>
      <c r="T46" s="412">
        <v>0</v>
      </c>
      <c r="U46" s="412">
        <v>0</v>
      </c>
      <c r="V46" s="412">
        <v>0</v>
      </c>
      <c r="W46" s="412">
        <v>0</v>
      </c>
      <c r="X46" s="412">
        <v>0</v>
      </c>
      <c r="Y46" s="412">
        <v>0</v>
      </c>
      <c r="Z46" s="412">
        <v>0</v>
      </c>
      <c r="AA46" s="412">
        <v>0</v>
      </c>
      <c r="AB46" s="412">
        <v>0</v>
      </c>
      <c r="AC46" s="412">
        <v>0</v>
      </c>
      <c r="AD46" s="412">
        <v>0</v>
      </c>
      <c r="AE46" s="412">
        <v>13191304</v>
      </c>
      <c r="AF46" s="412">
        <v>13191304</v>
      </c>
      <c r="AG46" s="412">
        <v>13191304</v>
      </c>
      <c r="AH46" s="412">
        <v>13191304</v>
      </c>
      <c r="AI46" s="412">
        <v>13191304</v>
      </c>
      <c r="AJ46" s="412">
        <v>13191304</v>
      </c>
      <c r="AK46" s="412">
        <v>13191304</v>
      </c>
      <c r="AL46" s="412">
        <v>13191304</v>
      </c>
      <c r="AM46" s="412">
        <v>13191304</v>
      </c>
      <c r="AN46" s="412">
        <v>13191304</v>
      </c>
      <c r="AO46" s="412">
        <v>13191304</v>
      </c>
      <c r="AP46" s="412">
        <v>13191304</v>
      </c>
      <c r="AQ46" s="412">
        <v>13191312</v>
      </c>
      <c r="AR46" s="412">
        <v>459600000</v>
      </c>
      <c r="AS46" s="412">
        <v>0</v>
      </c>
      <c r="AT46" s="412">
        <v>0</v>
      </c>
      <c r="AU46" s="364">
        <f t="shared" si="4"/>
        <v>631086960</v>
      </c>
    </row>
    <row r="47" spans="1:47" s="224" customFormat="1" ht="11.25" x14ac:dyDescent="0.2">
      <c r="A47" s="455"/>
      <c r="B47" s="460" t="s">
        <v>365</v>
      </c>
      <c r="C47" s="225" t="s">
        <v>364</v>
      </c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4"/>
      <c r="O47" s="454"/>
      <c r="P47" s="454"/>
      <c r="Q47" s="454"/>
      <c r="R47" s="454"/>
      <c r="S47" s="454"/>
      <c r="T47" s="412"/>
      <c r="U47" s="412"/>
      <c r="V47" s="412">
        <v>0</v>
      </c>
      <c r="W47" s="412">
        <v>0</v>
      </c>
      <c r="X47" s="412">
        <v>0</v>
      </c>
      <c r="Y47" s="412">
        <v>0</v>
      </c>
      <c r="Z47" s="412">
        <v>0</v>
      </c>
      <c r="AA47" s="412">
        <v>0</v>
      </c>
      <c r="AB47" s="412">
        <v>0</v>
      </c>
      <c r="AC47" s="412">
        <v>0</v>
      </c>
      <c r="AD47" s="412">
        <v>0</v>
      </c>
      <c r="AE47" s="412">
        <v>0</v>
      </c>
      <c r="AF47" s="412">
        <v>0</v>
      </c>
      <c r="AG47" s="412">
        <v>12723800</v>
      </c>
      <c r="AH47" s="412">
        <v>0</v>
      </c>
      <c r="AI47" s="412">
        <v>0</v>
      </c>
      <c r="AJ47" s="412">
        <v>0</v>
      </c>
      <c r="AK47" s="412">
        <v>62500000</v>
      </c>
      <c r="AL47" s="412">
        <v>0</v>
      </c>
      <c r="AM47" s="412">
        <v>0</v>
      </c>
      <c r="AN47" s="412">
        <v>0</v>
      </c>
      <c r="AO47" s="412">
        <v>62500000</v>
      </c>
      <c r="AP47" s="412">
        <v>0</v>
      </c>
      <c r="AQ47" s="412">
        <v>447600000</v>
      </c>
      <c r="AR47" s="412">
        <v>0</v>
      </c>
      <c r="AS47" s="412">
        <v>0</v>
      </c>
      <c r="AT47" s="412">
        <v>0</v>
      </c>
      <c r="AU47" s="364">
        <f t="shared" si="4"/>
        <v>585323800</v>
      </c>
    </row>
    <row r="48" spans="1:47" s="224" customFormat="1" ht="11.25" x14ac:dyDescent="0.2">
      <c r="A48" s="455"/>
      <c r="B48" s="460" t="s">
        <v>385</v>
      </c>
      <c r="C48" s="225" t="s">
        <v>384</v>
      </c>
      <c r="D48" s="454"/>
      <c r="E48" s="454"/>
      <c r="F48" s="454"/>
      <c r="G48" s="454"/>
      <c r="H48" s="454"/>
      <c r="I48" s="454"/>
      <c r="J48" s="454"/>
      <c r="K48" s="454"/>
      <c r="L48" s="454"/>
      <c r="M48" s="454"/>
      <c r="N48" s="454"/>
      <c r="O48" s="454"/>
      <c r="P48" s="454"/>
      <c r="Q48" s="454"/>
      <c r="R48" s="454"/>
      <c r="S48" s="454"/>
      <c r="T48" s="412"/>
      <c r="U48" s="412"/>
      <c r="V48" s="412">
        <v>0</v>
      </c>
      <c r="W48" s="412">
        <v>0</v>
      </c>
      <c r="X48" s="412">
        <v>0</v>
      </c>
      <c r="Y48" s="412">
        <v>0</v>
      </c>
      <c r="Z48" s="412">
        <v>0</v>
      </c>
      <c r="AA48" s="412">
        <v>0</v>
      </c>
      <c r="AB48" s="412">
        <v>0</v>
      </c>
      <c r="AC48" s="412">
        <v>0</v>
      </c>
      <c r="AD48" s="412">
        <v>240000000</v>
      </c>
      <c r="AE48" s="412">
        <v>0</v>
      </c>
      <c r="AF48" s="412">
        <v>0</v>
      </c>
      <c r="AG48" s="412">
        <v>0</v>
      </c>
      <c r="AH48" s="412">
        <v>0</v>
      </c>
      <c r="AI48" s="412">
        <v>0</v>
      </c>
      <c r="AJ48" s="412">
        <v>0</v>
      </c>
      <c r="AK48" s="412">
        <v>0</v>
      </c>
      <c r="AL48" s="412">
        <v>0</v>
      </c>
      <c r="AM48" s="412">
        <v>0</v>
      </c>
      <c r="AN48" s="412">
        <v>0</v>
      </c>
      <c r="AO48" s="412">
        <v>0</v>
      </c>
      <c r="AP48" s="412">
        <v>0</v>
      </c>
      <c r="AQ48" s="412">
        <v>156803619</v>
      </c>
      <c r="AR48" s="412">
        <v>0</v>
      </c>
      <c r="AS48" s="412">
        <v>0</v>
      </c>
      <c r="AT48" s="412">
        <v>0</v>
      </c>
      <c r="AU48" s="364">
        <f t="shared" si="4"/>
        <v>396803619</v>
      </c>
    </row>
    <row r="49" spans="1:47" s="224" customFormat="1" ht="11.25" x14ac:dyDescent="0.2">
      <c r="A49" s="455"/>
      <c r="B49" s="460" t="s">
        <v>375</v>
      </c>
      <c r="C49" s="225" t="s">
        <v>374</v>
      </c>
      <c r="D49" s="454"/>
      <c r="E49" s="454"/>
      <c r="F49" s="454"/>
      <c r="G49" s="454"/>
      <c r="H49" s="454"/>
      <c r="I49" s="454"/>
      <c r="J49" s="454"/>
      <c r="K49" s="454"/>
      <c r="L49" s="454"/>
      <c r="M49" s="454"/>
      <c r="N49" s="454"/>
      <c r="O49" s="454"/>
      <c r="P49" s="454">
        <v>0</v>
      </c>
      <c r="Q49" s="454">
        <v>0</v>
      </c>
      <c r="R49" s="454">
        <v>0</v>
      </c>
      <c r="S49" s="454">
        <v>0</v>
      </c>
      <c r="T49" s="412">
        <v>0</v>
      </c>
      <c r="U49" s="412">
        <v>0</v>
      </c>
      <c r="V49" s="412">
        <v>0</v>
      </c>
      <c r="W49" s="412">
        <v>0</v>
      </c>
      <c r="X49" s="412">
        <v>0</v>
      </c>
      <c r="Y49" s="412">
        <v>0</v>
      </c>
      <c r="Z49" s="412">
        <v>0</v>
      </c>
      <c r="AA49" s="412">
        <v>0</v>
      </c>
      <c r="AB49" s="412">
        <v>0</v>
      </c>
      <c r="AC49" s="412">
        <v>0</v>
      </c>
      <c r="AD49" s="412">
        <v>0</v>
      </c>
      <c r="AE49" s="412">
        <v>26284500</v>
      </c>
      <c r="AF49" s="412">
        <v>26284500</v>
      </c>
      <c r="AG49" s="412">
        <v>26284500</v>
      </c>
      <c r="AH49" s="412">
        <v>26284500</v>
      </c>
      <c r="AI49" s="412">
        <v>26284500</v>
      </c>
      <c r="AJ49" s="412">
        <v>26284500</v>
      </c>
      <c r="AK49" s="412">
        <v>26284500</v>
      </c>
      <c r="AL49" s="412">
        <v>26284500</v>
      </c>
      <c r="AM49" s="412">
        <v>26284500</v>
      </c>
      <c r="AN49" s="412">
        <v>26284500</v>
      </c>
      <c r="AO49" s="412">
        <v>26284500</v>
      </c>
      <c r="AP49" s="412">
        <v>26284500</v>
      </c>
      <c r="AQ49" s="412">
        <v>302940000</v>
      </c>
      <c r="AR49" s="412">
        <v>0</v>
      </c>
      <c r="AS49" s="412">
        <v>0</v>
      </c>
      <c r="AT49" s="412">
        <v>0</v>
      </c>
      <c r="AU49" s="364">
        <f t="shared" si="4"/>
        <v>618354000</v>
      </c>
    </row>
    <row r="50" spans="1:47" s="224" customFormat="1" ht="11.25" x14ac:dyDescent="0.2">
      <c r="A50" s="455"/>
      <c r="B50" s="460" t="s">
        <v>379</v>
      </c>
      <c r="C50" s="225" t="s">
        <v>378</v>
      </c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>
        <v>0</v>
      </c>
      <c r="Q50" s="454">
        <v>0</v>
      </c>
      <c r="R50" s="454">
        <v>0</v>
      </c>
      <c r="S50" s="454">
        <v>0</v>
      </c>
      <c r="T50" s="412">
        <v>0</v>
      </c>
      <c r="U50" s="412">
        <v>0</v>
      </c>
      <c r="V50" s="412">
        <v>0</v>
      </c>
      <c r="W50" s="412">
        <v>0</v>
      </c>
      <c r="X50" s="412">
        <v>0</v>
      </c>
      <c r="Y50" s="412">
        <v>0</v>
      </c>
      <c r="Z50" s="412">
        <v>0</v>
      </c>
      <c r="AA50" s="412">
        <v>0</v>
      </c>
      <c r="AB50" s="412">
        <v>0</v>
      </c>
      <c r="AC50" s="412">
        <v>0</v>
      </c>
      <c r="AD50" s="412">
        <v>0</v>
      </c>
      <c r="AE50" s="412">
        <v>5491800</v>
      </c>
      <c r="AF50" s="412">
        <v>8959473</v>
      </c>
      <c r="AG50" s="412">
        <v>8959473</v>
      </c>
      <c r="AH50" s="412">
        <v>8959473</v>
      </c>
      <c r="AI50" s="412">
        <v>8959473</v>
      </c>
      <c r="AJ50" s="412">
        <v>8959473</v>
      </c>
      <c r="AK50" s="412">
        <v>8959473</v>
      </c>
      <c r="AL50" s="412">
        <v>8959473</v>
      </c>
      <c r="AM50" s="412">
        <v>8959473</v>
      </c>
      <c r="AN50" s="412">
        <v>8959473</v>
      </c>
      <c r="AO50" s="412">
        <v>8959473</v>
      </c>
      <c r="AP50" s="412">
        <v>8959473</v>
      </c>
      <c r="AQ50" s="412">
        <v>8959473</v>
      </c>
      <c r="AR50" s="412">
        <v>8959473</v>
      </c>
      <c r="AS50" s="412">
        <v>8959486</v>
      </c>
      <c r="AT50" s="412">
        <v>544005000</v>
      </c>
      <c r="AU50" s="364">
        <f t="shared" si="4"/>
        <v>674929435</v>
      </c>
    </row>
    <row r="51" spans="1:47" s="224" customFormat="1" ht="11.25" x14ac:dyDescent="0.2">
      <c r="A51" s="455"/>
      <c r="B51" s="460" t="s">
        <v>371</v>
      </c>
      <c r="C51" s="225" t="s">
        <v>370</v>
      </c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>
        <v>0</v>
      </c>
      <c r="Q51" s="454">
        <v>0</v>
      </c>
      <c r="R51" s="454">
        <v>0</v>
      </c>
      <c r="S51" s="454">
        <v>0</v>
      </c>
      <c r="T51" s="412">
        <v>0</v>
      </c>
      <c r="U51" s="412">
        <v>0</v>
      </c>
      <c r="V51" s="412">
        <v>0</v>
      </c>
      <c r="W51" s="412">
        <v>0</v>
      </c>
      <c r="X51" s="412">
        <v>0</v>
      </c>
      <c r="Y51" s="412">
        <v>0</v>
      </c>
      <c r="Z51" s="412">
        <v>0</v>
      </c>
      <c r="AA51" s="412">
        <v>0</v>
      </c>
      <c r="AB51" s="412">
        <v>0</v>
      </c>
      <c r="AC51" s="412">
        <v>0</v>
      </c>
      <c r="AD51" s="412">
        <v>10000000</v>
      </c>
      <c r="AE51" s="412">
        <v>10000000</v>
      </c>
      <c r="AF51" s="412">
        <v>30000000</v>
      </c>
      <c r="AG51" s="412">
        <v>10000000</v>
      </c>
      <c r="AH51" s="412">
        <v>10000000</v>
      </c>
      <c r="AI51" s="412">
        <v>10000000</v>
      </c>
      <c r="AJ51" s="412">
        <v>30000000</v>
      </c>
      <c r="AK51" s="412">
        <v>10000000</v>
      </c>
      <c r="AL51" s="412">
        <v>10000000</v>
      </c>
      <c r="AM51" s="412">
        <v>10000000</v>
      </c>
      <c r="AN51" s="412">
        <v>30000000</v>
      </c>
      <c r="AO51" s="412">
        <v>10000000</v>
      </c>
      <c r="AP51" s="412">
        <v>14600000</v>
      </c>
      <c r="AQ51" s="412">
        <v>416400000</v>
      </c>
      <c r="AR51" s="412">
        <v>0</v>
      </c>
      <c r="AS51" s="412">
        <v>0</v>
      </c>
      <c r="AT51" s="412">
        <v>0</v>
      </c>
      <c r="AU51" s="364">
        <f t="shared" si="4"/>
        <v>611000000</v>
      </c>
    </row>
    <row r="52" spans="1:47" s="224" customFormat="1" ht="10.9" customHeight="1" x14ac:dyDescent="0.2">
      <c r="A52" s="455"/>
      <c r="B52" s="460" t="s">
        <v>359</v>
      </c>
      <c r="C52" s="225" t="s">
        <v>358</v>
      </c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>
        <v>0</v>
      </c>
      <c r="Q52" s="454">
        <v>0</v>
      </c>
      <c r="R52" s="454">
        <v>0</v>
      </c>
      <c r="S52" s="454">
        <v>0</v>
      </c>
      <c r="T52" s="412">
        <v>0</v>
      </c>
      <c r="U52" s="412">
        <v>0</v>
      </c>
      <c r="V52" s="412">
        <v>0</v>
      </c>
      <c r="W52" s="412">
        <v>0</v>
      </c>
      <c r="X52" s="412">
        <v>0</v>
      </c>
      <c r="Y52" s="412">
        <v>0</v>
      </c>
      <c r="Z52" s="412">
        <v>0</v>
      </c>
      <c r="AA52" s="412">
        <v>0</v>
      </c>
      <c r="AB52" s="412">
        <v>0</v>
      </c>
      <c r="AC52" s="412">
        <v>0</v>
      </c>
      <c r="AD52" s="412">
        <v>0</v>
      </c>
      <c r="AE52" s="412">
        <v>7539130</v>
      </c>
      <c r="AF52" s="412">
        <v>7539130</v>
      </c>
      <c r="AG52" s="412">
        <v>7539130</v>
      </c>
      <c r="AH52" s="412">
        <v>7539130</v>
      </c>
      <c r="AI52" s="412">
        <v>7539130</v>
      </c>
      <c r="AJ52" s="412">
        <v>7539130</v>
      </c>
      <c r="AK52" s="412">
        <v>7539130</v>
      </c>
      <c r="AL52" s="412">
        <v>7539130</v>
      </c>
      <c r="AM52" s="412">
        <v>7539130</v>
      </c>
      <c r="AN52" s="412">
        <v>7539130</v>
      </c>
      <c r="AO52" s="412">
        <v>7539130</v>
      </c>
      <c r="AP52" s="412">
        <v>7539130</v>
      </c>
      <c r="AQ52" s="412">
        <v>7539140</v>
      </c>
      <c r="AR52" s="412">
        <v>411600000</v>
      </c>
      <c r="AS52" s="412">
        <v>0</v>
      </c>
      <c r="AT52" s="412">
        <v>0</v>
      </c>
      <c r="AU52" s="364">
        <f t="shared" si="4"/>
        <v>509608700</v>
      </c>
    </row>
    <row r="53" spans="1:47" s="224" customFormat="1" ht="10.9" customHeight="1" x14ac:dyDescent="0.2">
      <c r="A53" s="455"/>
      <c r="B53" s="460" t="s">
        <v>367</v>
      </c>
      <c r="C53" s="225" t="s">
        <v>366</v>
      </c>
      <c r="D53" s="454"/>
      <c r="E53" s="454"/>
      <c r="F53" s="454"/>
      <c r="G53" s="454"/>
      <c r="H53" s="454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12"/>
      <c r="U53" s="412"/>
      <c r="V53" s="412"/>
      <c r="W53" s="412">
        <v>0</v>
      </c>
      <c r="X53" s="412">
        <v>0</v>
      </c>
      <c r="Y53" s="412">
        <v>0</v>
      </c>
      <c r="Z53" s="412">
        <v>0</v>
      </c>
      <c r="AA53" s="412">
        <v>0</v>
      </c>
      <c r="AB53" s="412">
        <v>0</v>
      </c>
      <c r="AC53" s="412">
        <v>0</v>
      </c>
      <c r="AD53" s="412">
        <v>9900000</v>
      </c>
      <c r="AE53" s="412">
        <v>9900000</v>
      </c>
      <c r="AF53" s="412">
        <v>9900000</v>
      </c>
      <c r="AG53" s="412">
        <v>9900000</v>
      </c>
      <c r="AH53" s="412">
        <v>9900000</v>
      </c>
      <c r="AI53" s="412">
        <v>9900000</v>
      </c>
      <c r="AJ53" s="412">
        <v>9900000</v>
      </c>
      <c r="AK53" s="412">
        <v>9900000</v>
      </c>
      <c r="AL53" s="412">
        <v>9900000</v>
      </c>
      <c r="AM53" s="412">
        <v>9900000</v>
      </c>
      <c r="AN53" s="412">
        <v>9900000</v>
      </c>
      <c r="AO53" s="412">
        <v>9900000</v>
      </c>
      <c r="AP53" s="412">
        <v>9900000</v>
      </c>
      <c r="AQ53" s="412">
        <v>9900000</v>
      </c>
      <c r="AR53" s="412">
        <v>469000000</v>
      </c>
      <c r="AS53" s="412">
        <v>0</v>
      </c>
      <c r="AT53" s="412">
        <v>0</v>
      </c>
      <c r="AU53" s="364">
        <f t="shared" si="4"/>
        <v>607600000</v>
      </c>
    </row>
    <row r="54" spans="1:47" s="224" customFormat="1" ht="10.9" customHeight="1" x14ac:dyDescent="0.2">
      <c r="A54" s="455"/>
      <c r="B54" s="460" t="s">
        <v>380</v>
      </c>
      <c r="C54" s="225" t="s">
        <v>328</v>
      </c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12"/>
      <c r="U54" s="412"/>
      <c r="V54" s="412"/>
      <c r="W54" s="412"/>
      <c r="X54" s="412"/>
      <c r="Y54" s="412"/>
      <c r="Z54" s="412"/>
      <c r="AA54" s="412"/>
      <c r="AB54" s="412">
        <v>0</v>
      </c>
      <c r="AC54" s="412">
        <v>0</v>
      </c>
      <c r="AD54" s="412">
        <v>0</v>
      </c>
      <c r="AE54" s="412">
        <v>16152937</v>
      </c>
      <c r="AF54" s="412">
        <v>16152941</v>
      </c>
      <c r="AG54" s="412">
        <v>16152941</v>
      </c>
      <c r="AH54" s="412">
        <v>16152941</v>
      </c>
      <c r="AI54" s="412">
        <v>16152941</v>
      </c>
      <c r="AJ54" s="412">
        <v>16152941</v>
      </c>
      <c r="AK54" s="412">
        <v>16152941</v>
      </c>
      <c r="AL54" s="412">
        <v>16152941</v>
      </c>
      <c r="AM54" s="412">
        <v>16152941</v>
      </c>
      <c r="AN54" s="412">
        <v>16152941</v>
      </c>
      <c r="AO54" s="412">
        <v>16152941</v>
      </c>
      <c r="AP54" s="412">
        <v>16152941</v>
      </c>
      <c r="AQ54" s="412">
        <v>16152941</v>
      </c>
      <c r="AR54" s="412">
        <v>416400003</v>
      </c>
      <c r="AS54" s="412">
        <v>0</v>
      </c>
      <c r="AT54" s="412">
        <v>0</v>
      </c>
      <c r="AU54" s="364">
        <f t="shared" si="4"/>
        <v>626388232</v>
      </c>
    </row>
    <row r="55" spans="1:47" s="224" customFormat="1" ht="10.9" customHeight="1" x14ac:dyDescent="0.2">
      <c r="A55" s="455"/>
      <c r="B55" s="460" t="s">
        <v>343</v>
      </c>
      <c r="C55" s="225" t="s">
        <v>342</v>
      </c>
      <c r="D55" s="454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454"/>
      <c r="S55" s="454"/>
      <c r="T55" s="412"/>
      <c r="U55" s="412"/>
      <c r="V55" s="412">
        <v>0</v>
      </c>
      <c r="W55" s="412">
        <v>0</v>
      </c>
      <c r="X55" s="412">
        <v>0</v>
      </c>
      <c r="Y55" s="412">
        <v>0</v>
      </c>
      <c r="Z55" s="412">
        <v>0</v>
      </c>
      <c r="AA55" s="412">
        <v>0</v>
      </c>
      <c r="AB55" s="412">
        <v>0</v>
      </c>
      <c r="AC55" s="412">
        <v>0</v>
      </c>
      <c r="AD55" s="412">
        <v>5730432</v>
      </c>
      <c r="AE55" s="412">
        <v>8591304</v>
      </c>
      <c r="AF55" s="412">
        <v>8591304</v>
      </c>
      <c r="AG55" s="412">
        <v>8591304</v>
      </c>
      <c r="AH55" s="412">
        <v>8591304</v>
      </c>
      <c r="AI55" s="412">
        <v>8591304</v>
      </c>
      <c r="AJ55" s="412">
        <v>8591304</v>
      </c>
      <c r="AK55" s="412">
        <v>8591304</v>
      </c>
      <c r="AL55" s="412">
        <v>8591304</v>
      </c>
      <c r="AM55" s="412">
        <v>8591304</v>
      </c>
      <c r="AN55" s="412">
        <v>8591304</v>
      </c>
      <c r="AO55" s="412">
        <v>8591304</v>
      </c>
      <c r="AP55" s="412">
        <v>8591304</v>
      </c>
      <c r="AQ55" s="412">
        <v>8591304</v>
      </c>
      <c r="AR55" s="412">
        <v>8591304</v>
      </c>
      <c r="AS55" s="412">
        <v>8591312</v>
      </c>
      <c r="AT55" s="412">
        <v>413400000</v>
      </c>
      <c r="AU55" s="364">
        <f t="shared" si="4"/>
        <v>548000000</v>
      </c>
    </row>
    <row r="56" spans="1:47" s="224" customFormat="1" ht="11.25" x14ac:dyDescent="0.2">
      <c r="A56" s="455"/>
      <c r="B56" s="460" t="s">
        <v>377</v>
      </c>
      <c r="C56" s="225" t="s">
        <v>376</v>
      </c>
      <c r="D56" s="454"/>
      <c r="E56" s="454"/>
      <c r="F56" s="454"/>
      <c r="G56" s="454"/>
      <c r="H56" s="454"/>
      <c r="I56" s="454"/>
      <c r="J56" s="454"/>
      <c r="K56" s="454"/>
      <c r="L56" s="454"/>
      <c r="M56" s="454"/>
      <c r="N56" s="454"/>
      <c r="O56" s="454"/>
      <c r="P56" s="454">
        <v>0</v>
      </c>
      <c r="Q56" s="454">
        <v>0</v>
      </c>
      <c r="R56" s="454">
        <v>0</v>
      </c>
      <c r="S56" s="454">
        <v>0</v>
      </c>
      <c r="T56" s="412">
        <v>0</v>
      </c>
      <c r="U56" s="412">
        <v>0</v>
      </c>
      <c r="V56" s="412">
        <v>0</v>
      </c>
      <c r="W56" s="412">
        <v>0</v>
      </c>
      <c r="X56" s="412">
        <v>0</v>
      </c>
      <c r="Y56" s="412">
        <v>0</v>
      </c>
      <c r="Z56" s="412">
        <v>0</v>
      </c>
      <c r="AA56" s="412">
        <v>0</v>
      </c>
      <c r="AB56" s="412">
        <v>0</v>
      </c>
      <c r="AC56" s="412">
        <v>0</v>
      </c>
      <c r="AD56" s="412">
        <v>14793400</v>
      </c>
      <c r="AE56" s="412">
        <v>14793400</v>
      </c>
      <c r="AF56" s="412">
        <v>14793400</v>
      </c>
      <c r="AG56" s="412">
        <v>14793400</v>
      </c>
      <c r="AH56" s="412">
        <v>14793400</v>
      </c>
      <c r="AI56" s="412">
        <v>14793400</v>
      </c>
      <c r="AJ56" s="412">
        <v>14793400</v>
      </c>
      <c r="AK56" s="412">
        <v>14793400</v>
      </c>
      <c r="AL56" s="412">
        <v>14793400</v>
      </c>
      <c r="AM56" s="412">
        <v>14793400</v>
      </c>
      <c r="AN56" s="412">
        <v>14793400</v>
      </c>
      <c r="AO56" s="412">
        <v>14793400</v>
      </c>
      <c r="AP56" s="412">
        <v>14793400</v>
      </c>
      <c r="AQ56" s="412">
        <v>14793400</v>
      </c>
      <c r="AR56" s="412">
        <v>403918800</v>
      </c>
      <c r="AS56" s="412">
        <v>0</v>
      </c>
      <c r="AT56" s="412">
        <v>0</v>
      </c>
      <c r="AU56" s="364">
        <f t="shared" si="4"/>
        <v>611026400</v>
      </c>
    </row>
    <row r="57" spans="1:47" s="224" customFormat="1" ht="11.25" x14ac:dyDescent="0.2">
      <c r="A57" s="455"/>
      <c r="B57" s="460" t="s">
        <v>361</v>
      </c>
      <c r="C57" s="225" t="s">
        <v>360</v>
      </c>
      <c r="D57" s="454"/>
      <c r="E57" s="454"/>
      <c r="F57" s="454"/>
      <c r="G57" s="454"/>
      <c r="H57" s="454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12"/>
      <c r="U57" s="412"/>
      <c r="V57" s="412">
        <v>0</v>
      </c>
      <c r="W57" s="412">
        <v>0</v>
      </c>
      <c r="X57" s="412">
        <v>0</v>
      </c>
      <c r="Y57" s="412">
        <v>0</v>
      </c>
      <c r="Z57" s="412">
        <v>0</v>
      </c>
      <c r="AA57" s="412">
        <v>0</v>
      </c>
      <c r="AB57" s="412">
        <v>0</v>
      </c>
      <c r="AC57" s="412">
        <v>0</v>
      </c>
      <c r="AD57" s="412">
        <v>0</v>
      </c>
      <c r="AE57" s="412">
        <v>0</v>
      </c>
      <c r="AF57" s="412">
        <v>0</v>
      </c>
      <c r="AG57" s="412">
        <v>0</v>
      </c>
      <c r="AH57" s="412">
        <v>17700000</v>
      </c>
      <c r="AI57" s="412">
        <v>0</v>
      </c>
      <c r="AJ57" s="412">
        <v>0</v>
      </c>
      <c r="AK57" s="412">
        <v>0</v>
      </c>
      <c r="AL57" s="412">
        <v>0</v>
      </c>
      <c r="AM57" s="412">
        <v>0</v>
      </c>
      <c r="AN57" s="412">
        <v>0</v>
      </c>
      <c r="AO57" s="412">
        <v>462991636</v>
      </c>
      <c r="AP57" s="412">
        <v>0</v>
      </c>
      <c r="AQ57" s="412">
        <v>0</v>
      </c>
      <c r="AR57" s="412">
        <v>0</v>
      </c>
      <c r="AS57" s="412">
        <v>0</v>
      </c>
      <c r="AT57" s="412">
        <v>0</v>
      </c>
      <c r="AU57" s="364">
        <f t="shared" si="4"/>
        <v>480691636</v>
      </c>
    </row>
    <row r="58" spans="1:47" s="224" customFormat="1" ht="11.25" x14ac:dyDescent="0.2">
      <c r="A58" s="455"/>
      <c r="B58" s="460" t="s">
        <v>335</v>
      </c>
      <c r="C58" s="225" t="s">
        <v>334</v>
      </c>
      <c r="D58" s="454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12"/>
      <c r="U58" s="412"/>
      <c r="V58" s="412">
        <v>0</v>
      </c>
      <c r="W58" s="412">
        <v>0</v>
      </c>
      <c r="X58" s="412">
        <v>0</v>
      </c>
      <c r="Y58" s="412">
        <v>0</v>
      </c>
      <c r="Z58" s="412">
        <v>0</v>
      </c>
      <c r="AA58" s="412">
        <v>0</v>
      </c>
      <c r="AB58" s="412">
        <v>0</v>
      </c>
      <c r="AC58" s="412">
        <v>0</v>
      </c>
      <c r="AD58" s="412">
        <v>0</v>
      </c>
      <c r="AE58" s="412">
        <v>9128890</v>
      </c>
      <c r="AF58" s="412">
        <v>9128890</v>
      </c>
      <c r="AG58" s="412">
        <v>9128890</v>
      </c>
      <c r="AH58" s="412">
        <v>9128890</v>
      </c>
      <c r="AI58" s="412">
        <v>9128890</v>
      </c>
      <c r="AJ58" s="412">
        <v>9128890</v>
      </c>
      <c r="AK58" s="412">
        <v>9128890</v>
      </c>
      <c r="AL58" s="412">
        <v>9128890</v>
      </c>
      <c r="AM58" s="412">
        <v>9128890</v>
      </c>
      <c r="AN58" s="412">
        <v>9128890</v>
      </c>
      <c r="AO58" s="412">
        <v>9128890</v>
      </c>
      <c r="AP58" s="412">
        <v>374219970</v>
      </c>
      <c r="AQ58" s="412">
        <v>0</v>
      </c>
      <c r="AR58" s="412">
        <v>0</v>
      </c>
      <c r="AS58" s="412">
        <v>0</v>
      </c>
      <c r="AT58" s="412">
        <v>0</v>
      </c>
      <c r="AU58" s="364">
        <f t="shared" si="4"/>
        <v>474637760</v>
      </c>
    </row>
    <row r="59" spans="1:47" s="224" customFormat="1" ht="11.25" x14ac:dyDescent="0.2">
      <c r="A59" s="455"/>
      <c r="B59" s="460" t="s">
        <v>387</v>
      </c>
      <c r="C59" s="225" t="s">
        <v>386</v>
      </c>
      <c r="D59" s="454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12"/>
      <c r="U59" s="412"/>
      <c r="V59" s="412"/>
      <c r="W59" s="412">
        <v>0</v>
      </c>
      <c r="X59" s="412">
        <v>0</v>
      </c>
      <c r="Y59" s="412">
        <v>0</v>
      </c>
      <c r="Z59" s="412">
        <v>0</v>
      </c>
      <c r="AA59" s="412">
        <v>0</v>
      </c>
      <c r="AB59" s="412">
        <v>0</v>
      </c>
      <c r="AC59" s="224">
        <v>0</v>
      </c>
      <c r="AD59" s="412">
        <v>22585714</v>
      </c>
      <c r="AE59" s="412">
        <v>22585714</v>
      </c>
      <c r="AF59" s="412">
        <v>22585714</v>
      </c>
      <c r="AG59" s="412">
        <v>22585714</v>
      </c>
      <c r="AH59" s="412">
        <v>22585714</v>
      </c>
      <c r="AI59" s="412">
        <v>22585714</v>
      </c>
      <c r="AJ59" s="412">
        <v>22585714</v>
      </c>
      <c r="AK59" s="412">
        <v>22585714</v>
      </c>
      <c r="AL59" s="412">
        <v>22585714</v>
      </c>
      <c r="AM59" s="412">
        <v>22585714</v>
      </c>
      <c r="AN59" s="412">
        <v>22585714</v>
      </c>
      <c r="AO59" s="412">
        <v>22585714</v>
      </c>
      <c r="AP59" s="412">
        <v>22585714</v>
      </c>
      <c r="AQ59" s="412">
        <v>22585714</v>
      </c>
      <c r="AR59" s="412">
        <v>478800004</v>
      </c>
      <c r="AS59" s="412">
        <v>0</v>
      </c>
      <c r="AT59" s="412">
        <v>0</v>
      </c>
      <c r="AU59" s="364">
        <f t="shared" si="4"/>
        <v>795000000</v>
      </c>
    </row>
    <row r="60" spans="1:47" s="224" customFormat="1" ht="11.25" x14ac:dyDescent="0.2">
      <c r="A60" s="455"/>
      <c r="B60" s="460" t="s">
        <v>345</v>
      </c>
      <c r="C60" s="225" t="s">
        <v>344</v>
      </c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>
        <v>0</v>
      </c>
      <c r="Q60" s="454">
        <v>0</v>
      </c>
      <c r="R60" s="454">
        <v>0</v>
      </c>
      <c r="S60" s="454">
        <v>0</v>
      </c>
      <c r="T60" s="412">
        <v>0</v>
      </c>
      <c r="U60" s="412">
        <v>0</v>
      </c>
      <c r="V60" s="412">
        <v>0</v>
      </c>
      <c r="W60" s="412">
        <v>0</v>
      </c>
      <c r="X60" s="412">
        <v>0</v>
      </c>
      <c r="Y60" s="412">
        <v>0</v>
      </c>
      <c r="Z60" s="412">
        <v>0</v>
      </c>
      <c r="AA60" s="412">
        <v>0</v>
      </c>
      <c r="AB60" s="412">
        <v>0</v>
      </c>
      <c r="AC60" s="412">
        <v>0</v>
      </c>
      <c r="AD60" s="412">
        <v>0</v>
      </c>
      <c r="AE60" s="412">
        <v>8000000</v>
      </c>
      <c r="AF60" s="412">
        <v>8000000</v>
      </c>
      <c r="AG60" s="412">
        <v>8000000</v>
      </c>
      <c r="AH60" s="412">
        <v>25000000</v>
      </c>
      <c r="AI60" s="412">
        <v>9000000</v>
      </c>
      <c r="AJ60" s="412">
        <v>9000000</v>
      </c>
      <c r="AK60" s="412">
        <v>9000000</v>
      </c>
      <c r="AL60" s="412">
        <v>9000000</v>
      </c>
      <c r="AM60" s="412">
        <v>9000000</v>
      </c>
      <c r="AN60" s="412">
        <v>9000000</v>
      </c>
      <c r="AO60" s="412">
        <v>9000000</v>
      </c>
      <c r="AP60" s="412">
        <v>9000000</v>
      </c>
      <c r="AQ60" s="412">
        <v>10400000</v>
      </c>
      <c r="AR60" s="412">
        <v>390600000</v>
      </c>
      <c r="AS60" s="412">
        <v>0</v>
      </c>
      <c r="AT60" s="412">
        <v>0</v>
      </c>
      <c r="AU60" s="364">
        <f t="shared" si="4"/>
        <v>522000000</v>
      </c>
    </row>
    <row r="61" spans="1:47" s="224" customFormat="1" ht="11.25" x14ac:dyDescent="0.2">
      <c r="A61" s="455"/>
      <c r="B61" s="460" t="s">
        <v>339</v>
      </c>
      <c r="C61" s="225" t="s">
        <v>338</v>
      </c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>
        <v>0</v>
      </c>
      <c r="Q61" s="454">
        <v>0</v>
      </c>
      <c r="R61" s="454">
        <v>0</v>
      </c>
      <c r="S61" s="454">
        <v>0</v>
      </c>
      <c r="T61" s="412">
        <v>0</v>
      </c>
      <c r="U61" s="412">
        <v>0</v>
      </c>
      <c r="V61" s="412">
        <v>0</v>
      </c>
      <c r="W61" s="412">
        <v>0</v>
      </c>
      <c r="X61" s="412">
        <v>0</v>
      </c>
      <c r="Y61" s="412">
        <v>0</v>
      </c>
      <c r="Z61" s="412">
        <v>0</v>
      </c>
      <c r="AA61" s="412">
        <v>0</v>
      </c>
      <c r="AB61" s="412">
        <v>0</v>
      </c>
      <c r="AC61" s="412">
        <v>0</v>
      </c>
      <c r="AD61" s="412">
        <v>0</v>
      </c>
      <c r="AE61" s="412">
        <v>11400000</v>
      </c>
      <c r="AF61" s="412">
        <v>11400000</v>
      </c>
      <c r="AG61" s="412">
        <v>11400000</v>
      </c>
      <c r="AH61" s="412">
        <v>11400000</v>
      </c>
      <c r="AI61" s="412">
        <v>11400000</v>
      </c>
      <c r="AJ61" s="412">
        <v>11400000</v>
      </c>
      <c r="AK61" s="412">
        <v>11400000</v>
      </c>
      <c r="AL61" s="412">
        <v>11400000</v>
      </c>
      <c r="AM61" s="412">
        <v>11400000</v>
      </c>
      <c r="AN61" s="412">
        <v>11400000</v>
      </c>
      <c r="AO61" s="412">
        <v>11400000</v>
      </c>
      <c r="AP61" s="412">
        <v>11400000</v>
      </c>
      <c r="AQ61" s="412">
        <v>466200000</v>
      </c>
      <c r="AR61" s="412">
        <v>0</v>
      </c>
      <c r="AS61" s="412">
        <v>0</v>
      </c>
      <c r="AT61" s="412">
        <v>0</v>
      </c>
      <c r="AU61" s="364">
        <f t="shared" si="4"/>
        <v>603000000</v>
      </c>
    </row>
    <row r="62" spans="1:47" s="224" customFormat="1" ht="11.25" x14ac:dyDescent="0.2">
      <c r="A62" s="455"/>
      <c r="B62" s="460" t="s">
        <v>341</v>
      </c>
      <c r="C62" s="225" t="s">
        <v>340</v>
      </c>
      <c r="D62" s="454"/>
      <c r="E62" s="454"/>
      <c r="F62" s="454"/>
      <c r="G62" s="454"/>
      <c r="H62" s="454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12"/>
      <c r="U62" s="412"/>
      <c r="V62" s="412"/>
      <c r="W62" s="412">
        <v>0</v>
      </c>
      <c r="X62" s="412">
        <v>0</v>
      </c>
      <c r="Y62" s="412">
        <v>0</v>
      </c>
      <c r="Z62" s="412">
        <v>0</v>
      </c>
      <c r="AA62" s="412">
        <v>0</v>
      </c>
      <c r="AB62" s="412">
        <v>0</v>
      </c>
      <c r="AC62" s="412">
        <v>0</v>
      </c>
      <c r="AD62" s="412">
        <v>0</v>
      </c>
      <c r="AE62" s="412">
        <v>11638461</v>
      </c>
      <c r="AF62" s="412">
        <v>11638461</v>
      </c>
      <c r="AG62" s="412">
        <v>11638461</v>
      </c>
      <c r="AH62" s="412">
        <v>11638461</v>
      </c>
      <c r="AI62" s="412">
        <v>11638461</v>
      </c>
      <c r="AJ62" s="412">
        <v>11638461</v>
      </c>
      <c r="AK62" s="412">
        <v>11638461</v>
      </c>
      <c r="AL62" s="412">
        <v>11638461</v>
      </c>
      <c r="AM62" s="412">
        <v>11638461</v>
      </c>
      <c r="AN62" s="412">
        <v>11638461</v>
      </c>
      <c r="AO62" s="412">
        <v>11638461</v>
      </c>
      <c r="AP62" s="412">
        <v>11638461</v>
      </c>
      <c r="AQ62" s="412">
        <v>11638475</v>
      </c>
      <c r="AR62" s="412">
        <v>458400000</v>
      </c>
      <c r="AS62" s="412">
        <v>0</v>
      </c>
      <c r="AT62" s="412">
        <v>0</v>
      </c>
      <c r="AU62" s="364">
        <f t="shared" si="4"/>
        <v>609700007</v>
      </c>
    </row>
    <row r="63" spans="1:47" s="224" customFormat="1" ht="11.25" x14ac:dyDescent="0.2">
      <c r="A63" s="455"/>
      <c r="B63" s="460" t="s">
        <v>350</v>
      </c>
      <c r="C63" s="225" t="s">
        <v>349</v>
      </c>
      <c r="D63" s="454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>
        <v>0</v>
      </c>
      <c r="Q63" s="454">
        <v>0</v>
      </c>
      <c r="R63" s="454">
        <v>0</v>
      </c>
      <c r="S63" s="454">
        <v>0</v>
      </c>
      <c r="T63" s="412">
        <v>0</v>
      </c>
      <c r="U63" s="412">
        <v>0</v>
      </c>
      <c r="V63" s="412">
        <v>0</v>
      </c>
      <c r="W63" s="412">
        <v>0</v>
      </c>
      <c r="X63" s="412">
        <v>0</v>
      </c>
      <c r="Y63" s="412">
        <v>0</v>
      </c>
      <c r="Z63" s="412">
        <v>0</v>
      </c>
      <c r="AA63" s="412">
        <v>0</v>
      </c>
      <c r="AB63" s="412">
        <v>0</v>
      </c>
      <c r="AC63" s="412">
        <v>0</v>
      </c>
      <c r="AD63" s="412">
        <v>0</v>
      </c>
      <c r="AE63" s="412">
        <v>12658333</v>
      </c>
      <c r="AF63" s="412">
        <v>12658333</v>
      </c>
      <c r="AG63" s="412">
        <v>12658333</v>
      </c>
      <c r="AH63" s="412">
        <v>12658333</v>
      </c>
      <c r="AI63" s="412">
        <v>12658333</v>
      </c>
      <c r="AJ63" s="412">
        <v>12658333</v>
      </c>
      <c r="AK63" s="412">
        <v>12658333</v>
      </c>
      <c r="AL63" s="412">
        <v>12658333</v>
      </c>
      <c r="AM63" s="412">
        <v>12658333</v>
      </c>
      <c r="AN63" s="412">
        <v>12658333</v>
      </c>
      <c r="AO63" s="412">
        <v>12658333</v>
      </c>
      <c r="AP63" s="412">
        <v>12658333</v>
      </c>
      <c r="AQ63" s="412">
        <v>12658341</v>
      </c>
      <c r="AR63" s="412">
        <v>460200000</v>
      </c>
      <c r="AS63" s="412">
        <v>0</v>
      </c>
      <c r="AT63" s="412">
        <v>0</v>
      </c>
      <c r="AU63" s="364">
        <f t="shared" si="4"/>
        <v>624758337</v>
      </c>
    </row>
    <row r="64" spans="1:47" s="224" customFormat="1" ht="11.25" x14ac:dyDescent="0.2">
      <c r="A64" s="455"/>
      <c r="B64" s="460" t="s">
        <v>352</v>
      </c>
      <c r="C64" s="225" t="s">
        <v>351</v>
      </c>
      <c r="D64" s="454"/>
      <c r="E64" s="454"/>
      <c r="F64" s="454"/>
      <c r="G64" s="454"/>
      <c r="H64" s="454"/>
      <c r="I64" s="454"/>
      <c r="J64" s="454"/>
      <c r="K64" s="454"/>
      <c r="L64" s="454"/>
      <c r="M64" s="454"/>
      <c r="N64" s="454"/>
      <c r="O64" s="454"/>
      <c r="P64" s="454"/>
      <c r="Q64" s="454"/>
      <c r="R64" s="454"/>
      <c r="S64" s="454"/>
      <c r="T64" s="412">
        <v>0</v>
      </c>
      <c r="U64" s="412">
        <v>0</v>
      </c>
      <c r="V64" s="412">
        <v>0</v>
      </c>
      <c r="W64" s="412">
        <v>0</v>
      </c>
      <c r="X64" s="412">
        <v>0</v>
      </c>
      <c r="Y64" s="412">
        <v>0</v>
      </c>
      <c r="Z64" s="412">
        <v>0</v>
      </c>
      <c r="AA64" s="412">
        <v>0</v>
      </c>
      <c r="AB64" s="412">
        <v>0</v>
      </c>
      <c r="AC64" s="412">
        <v>0</v>
      </c>
      <c r="AD64" s="412">
        <v>0</v>
      </c>
      <c r="AE64" s="412">
        <v>13177913</v>
      </c>
      <c r="AF64" s="412">
        <v>13177913</v>
      </c>
      <c r="AG64" s="412">
        <v>13177913</v>
      </c>
      <c r="AH64" s="412">
        <v>13177913</v>
      </c>
      <c r="AI64" s="412">
        <v>13177913</v>
      </c>
      <c r="AJ64" s="412">
        <v>13177913</v>
      </c>
      <c r="AK64" s="412">
        <v>13177913</v>
      </c>
      <c r="AL64" s="412">
        <v>13177913</v>
      </c>
      <c r="AM64" s="412">
        <v>13177913</v>
      </c>
      <c r="AN64" s="412">
        <v>13177913</v>
      </c>
      <c r="AO64" s="412">
        <v>13177913</v>
      </c>
      <c r="AP64" s="412">
        <v>13177913</v>
      </c>
      <c r="AQ64" s="412">
        <v>430972377</v>
      </c>
      <c r="AR64" s="412">
        <v>0</v>
      </c>
      <c r="AS64" s="412">
        <v>0</v>
      </c>
      <c r="AT64" s="412">
        <v>0</v>
      </c>
      <c r="AU64" s="364">
        <f t="shared" si="4"/>
        <v>589107333</v>
      </c>
    </row>
    <row r="65" spans="1:47" s="224" customFormat="1" ht="11.25" x14ac:dyDescent="0.2">
      <c r="A65" s="455"/>
      <c r="B65" s="460" t="s">
        <v>352</v>
      </c>
      <c r="C65" s="225" t="s">
        <v>353</v>
      </c>
      <c r="D65" s="454">
        <v>0</v>
      </c>
      <c r="E65" s="454">
        <v>0</v>
      </c>
      <c r="F65" s="454">
        <v>0</v>
      </c>
      <c r="G65" s="454">
        <v>0</v>
      </c>
      <c r="H65" s="454">
        <v>0</v>
      </c>
      <c r="I65" s="454">
        <v>0</v>
      </c>
      <c r="J65" s="454">
        <v>0</v>
      </c>
      <c r="K65" s="454">
        <v>0</v>
      </c>
      <c r="L65" s="454">
        <v>0</v>
      </c>
      <c r="M65" s="454">
        <v>0</v>
      </c>
      <c r="N65" s="454">
        <f>3000000-3000000</f>
        <v>0</v>
      </c>
      <c r="O65" s="454">
        <f>136933350-136933350</f>
        <v>0</v>
      </c>
      <c r="P65" s="454">
        <v>0</v>
      </c>
      <c r="Q65" s="454">
        <v>0</v>
      </c>
      <c r="R65" s="454">
        <v>0</v>
      </c>
      <c r="S65" s="454">
        <v>0</v>
      </c>
      <c r="T65" s="412">
        <v>0</v>
      </c>
      <c r="U65" s="412">
        <v>0</v>
      </c>
      <c r="V65" s="412">
        <v>0</v>
      </c>
      <c r="W65" s="412">
        <v>0</v>
      </c>
      <c r="X65" s="412">
        <v>0</v>
      </c>
      <c r="Y65" s="412">
        <v>0</v>
      </c>
      <c r="Z65" s="412">
        <v>0</v>
      </c>
      <c r="AA65" s="412">
        <v>0</v>
      </c>
      <c r="AB65" s="412">
        <v>0</v>
      </c>
      <c r="AC65" s="412">
        <v>0</v>
      </c>
      <c r="AD65" s="412">
        <v>0</v>
      </c>
      <c r="AE65" s="412">
        <v>0</v>
      </c>
      <c r="AF65" s="412">
        <v>0</v>
      </c>
      <c r="AG65" s="412">
        <v>0</v>
      </c>
      <c r="AH65" s="412">
        <v>0</v>
      </c>
      <c r="AI65" s="412">
        <v>0</v>
      </c>
      <c r="AJ65" s="412">
        <v>0</v>
      </c>
      <c r="AK65" s="412">
        <v>0</v>
      </c>
      <c r="AL65" s="412">
        <v>0</v>
      </c>
      <c r="AM65" s="412">
        <v>0</v>
      </c>
      <c r="AN65" s="412">
        <v>0</v>
      </c>
      <c r="AO65" s="412">
        <v>0</v>
      </c>
      <c r="AP65" s="412">
        <v>0</v>
      </c>
      <c r="AQ65" s="412">
        <v>445895421</v>
      </c>
      <c r="AR65" s="412">
        <v>0</v>
      </c>
      <c r="AS65" s="412">
        <v>0</v>
      </c>
      <c r="AT65" s="412">
        <v>0</v>
      </c>
      <c r="AU65" s="364">
        <f t="shared" si="4"/>
        <v>445895421</v>
      </c>
    </row>
    <row r="66" spans="1:47" s="224" customFormat="1" ht="11.25" x14ac:dyDescent="0.2">
      <c r="A66" s="455"/>
      <c r="B66" s="424" t="s">
        <v>192</v>
      </c>
      <c r="C66" s="425">
        <f>++COUNTA(C43:C65)</f>
        <v>23</v>
      </c>
      <c r="D66" s="426">
        <f t="shared" ref="D66:AT66" si="5">SUM(D43:D65)</f>
        <v>0</v>
      </c>
      <c r="E66" s="426">
        <f t="shared" si="5"/>
        <v>0</v>
      </c>
      <c r="F66" s="426">
        <f t="shared" si="5"/>
        <v>0</v>
      </c>
      <c r="G66" s="426">
        <f t="shared" si="5"/>
        <v>0</v>
      </c>
      <c r="H66" s="426">
        <f t="shared" si="5"/>
        <v>0</v>
      </c>
      <c r="I66" s="426">
        <f t="shared" si="5"/>
        <v>0</v>
      </c>
      <c r="J66" s="426">
        <f t="shared" si="5"/>
        <v>0</v>
      </c>
      <c r="K66" s="426">
        <f t="shared" si="5"/>
        <v>0</v>
      </c>
      <c r="L66" s="426">
        <f t="shared" si="5"/>
        <v>0</v>
      </c>
      <c r="M66" s="426">
        <f t="shared" si="5"/>
        <v>0</v>
      </c>
      <c r="N66" s="426">
        <f t="shared" si="5"/>
        <v>0</v>
      </c>
      <c r="O66" s="426">
        <f t="shared" si="5"/>
        <v>0</v>
      </c>
      <c r="P66" s="426">
        <f t="shared" si="5"/>
        <v>0</v>
      </c>
      <c r="Q66" s="426">
        <f t="shared" si="5"/>
        <v>0</v>
      </c>
      <c r="R66" s="426">
        <f t="shared" si="5"/>
        <v>0</v>
      </c>
      <c r="S66" s="426">
        <f t="shared" si="5"/>
        <v>0</v>
      </c>
      <c r="T66" s="426">
        <f t="shared" si="5"/>
        <v>0</v>
      </c>
      <c r="U66" s="426">
        <f t="shared" si="5"/>
        <v>0</v>
      </c>
      <c r="V66" s="426">
        <f t="shared" si="5"/>
        <v>0</v>
      </c>
      <c r="W66" s="426">
        <f t="shared" si="5"/>
        <v>0</v>
      </c>
      <c r="X66" s="426">
        <f t="shared" si="5"/>
        <v>0</v>
      </c>
      <c r="Y66" s="426">
        <f t="shared" si="5"/>
        <v>0</v>
      </c>
      <c r="Z66" s="426">
        <f t="shared" si="5"/>
        <v>0</v>
      </c>
      <c r="AA66" s="426">
        <f t="shared" si="5"/>
        <v>0</v>
      </c>
      <c r="AB66" s="426">
        <f t="shared" si="5"/>
        <v>0</v>
      </c>
      <c r="AC66" s="426">
        <f t="shared" si="5"/>
        <v>0</v>
      </c>
      <c r="AD66" s="426">
        <f t="shared" si="5"/>
        <v>303009546</v>
      </c>
      <c r="AE66" s="426">
        <f t="shared" si="5"/>
        <v>271495224</v>
      </c>
      <c r="AF66" s="426">
        <f t="shared" si="5"/>
        <v>234962901</v>
      </c>
      <c r="AG66" s="426">
        <f t="shared" si="5"/>
        <v>900854711</v>
      </c>
      <c r="AH66" s="426">
        <f t="shared" si="5"/>
        <v>689662901</v>
      </c>
      <c r="AI66" s="426">
        <f t="shared" si="5"/>
        <v>215962901</v>
      </c>
      <c r="AJ66" s="426">
        <f t="shared" si="5"/>
        <v>235962901</v>
      </c>
      <c r="AK66" s="426">
        <f t="shared" si="5"/>
        <v>278462901</v>
      </c>
      <c r="AL66" s="426">
        <f t="shared" si="5"/>
        <v>215962901</v>
      </c>
      <c r="AM66" s="426">
        <f t="shared" si="5"/>
        <v>215962901</v>
      </c>
      <c r="AN66" s="426">
        <f t="shared" si="5"/>
        <v>235962901</v>
      </c>
      <c r="AO66" s="426">
        <f t="shared" si="5"/>
        <v>741454537</v>
      </c>
      <c r="AP66" s="426">
        <f t="shared" si="5"/>
        <v>585653993</v>
      </c>
      <c r="AQ66" s="426">
        <f t="shared" si="5"/>
        <v>3482221517</v>
      </c>
      <c r="AR66" s="426">
        <f t="shared" si="5"/>
        <v>3966069584</v>
      </c>
      <c r="AS66" s="426">
        <f t="shared" si="5"/>
        <v>17550798</v>
      </c>
      <c r="AT66" s="426">
        <f t="shared" si="5"/>
        <v>957405000</v>
      </c>
      <c r="AU66" s="426">
        <f>SUBTOTAL(9,AU43:AU65)</f>
        <v>13548618118</v>
      </c>
    </row>
    <row r="67" spans="1:47" x14ac:dyDescent="0.2">
      <c r="A67" s="288"/>
      <c r="B67" s="288" t="s">
        <v>37</v>
      </c>
      <c r="C67" s="288">
        <f t="shared" ref="C67:AT67" si="6">+C42+C66</f>
        <v>61</v>
      </c>
      <c r="D67" s="288">
        <f t="shared" si="6"/>
        <v>0</v>
      </c>
      <c r="E67" s="288">
        <f t="shared" si="6"/>
        <v>0</v>
      </c>
      <c r="F67" s="288">
        <f t="shared" si="6"/>
        <v>0</v>
      </c>
      <c r="G67" s="288">
        <f t="shared" si="6"/>
        <v>0</v>
      </c>
      <c r="H67" s="288">
        <f t="shared" si="6"/>
        <v>0</v>
      </c>
      <c r="I67" s="288">
        <f t="shared" si="6"/>
        <v>0</v>
      </c>
      <c r="J67" s="288">
        <f t="shared" si="6"/>
        <v>0</v>
      </c>
      <c r="K67" s="288">
        <f t="shared" si="6"/>
        <v>0</v>
      </c>
      <c r="L67" s="288">
        <f t="shared" si="6"/>
        <v>0</v>
      </c>
      <c r="M67" s="288">
        <f t="shared" si="6"/>
        <v>0</v>
      </c>
      <c r="N67" s="288">
        <f t="shared" si="6"/>
        <v>0</v>
      </c>
      <c r="O67" s="288">
        <f t="shared" si="6"/>
        <v>0</v>
      </c>
      <c r="P67" s="288">
        <f t="shared" si="6"/>
        <v>0</v>
      </c>
      <c r="Q67" s="288">
        <f t="shared" si="6"/>
        <v>0</v>
      </c>
      <c r="R67" s="288">
        <f t="shared" si="6"/>
        <v>0</v>
      </c>
      <c r="S67" s="288">
        <f t="shared" si="6"/>
        <v>0</v>
      </c>
      <c r="T67" s="288">
        <f t="shared" si="6"/>
        <v>0</v>
      </c>
      <c r="U67" s="288">
        <f t="shared" si="6"/>
        <v>0</v>
      </c>
      <c r="V67" s="288">
        <f t="shared" si="6"/>
        <v>0</v>
      </c>
      <c r="W67" s="288">
        <f t="shared" si="6"/>
        <v>0</v>
      </c>
      <c r="X67" s="288">
        <f t="shared" si="6"/>
        <v>0</v>
      </c>
      <c r="Y67" s="288">
        <f t="shared" si="6"/>
        <v>0</v>
      </c>
      <c r="Z67" s="288">
        <f t="shared" si="6"/>
        <v>0</v>
      </c>
      <c r="AA67" s="288">
        <f t="shared" si="6"/>
        <v>0</v>
      </c>
      <c r="AB67" s="288">
        <f t="shared" si="6"/>
        <v>2961259</v>
      </c>
      <c r="AC67" s="288">
        <f t="shared" si="6"/>
        <v>79743110</v>
      </c>
      <c r="AD67" s="288">
        <f t="shared" si="6"/>
        <v>437575350</v>
      </c>
      <c r="AE67" s="288">
        <f t="shared" si="6"/>
        <v>649218949</v>
      </c>
      <c r="AF67" s="288">
        <f t="shared" si="6"/>
        <v>718880428</v>
      </c>
      <c r="AG67" s="288">
        <f t="shared" si="6"/>
        <v>1284325644</v>
      </c>
      <c r="AH67" s="288">
        <f t="shared" si="6"/>
        <v>2490645390</v>
      </c>
      <c r="AI67" s="288">
        <f t="shared" si="6"/>
        <v>3540331422</v>
      </c>
      <c r="AJ67" s="288">
        <f t="shared" si="6"/>
        <v>1886743456</v>
      </c>
      <c r="AK67" s="288">
        <f t="shared" si="6"/>
        <v>2239096485</v>
      </c>
      <c r="AL67" s="288">
        <f t="shared" si="6"/>
        <v>2378396011</v>
      </c>
      <c r="AM67" s="288">
        <f t="shared" si="6"/>
        <v>1223392967</v>
      </c>
      <c r="AN67" s="288">
        <f t="shared" si="6"/>
        <v>742398978</v>
      </c>
      <c r="AO67" s="288">
        <f t="shared" si="6"/>
        <v>847890614</v>
      </c>
      <c r="AP67" s="288">
        <f t="shared" si="6"/>
        <v>642090070</v>
      </c>
      <c r="AQ67" s="288">
        <f t="shared" si="6"/>
        <v>4020657594</v>
      </c>
      <c r="AR67" s="288">
        <f t="shared" si="6"/>
        <v>5653940167</v>
      </c>
      <c r="AS67" s="288">
        <f t="shared" si="6"/>
        <v>17550798</v>
      </c>
      <c r="AT67" s="288">
        <f t="shared" si="6"/>
        <v>957405000</v>
      </c>
      <c r="AU67" s="288">
        <f>AU42+AU66</f>
        <v>29813243692</v>
      </c>
    </row>
    <row r="68" spans="1:47" x14ac:dyDescent="0.2">
      <c r="D68" s="41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</row>
    <row r="69" spans="1:47" s="390" customFormat="1" x14ac:dyDescent="0.2">
      <c r="C69" s="391"/>
      <c r="D69" s="391"/>
      <c r="AJ69" s="392"/>
      <c r="AL69" s="392"/>
      <c r="AM69" s="392"/>
      <c r="AN69" s="392"/>
      <c r="AO69" s="392"/>
      <c r="AP69" s="392"/>
      <c r="AQ69" s="392"/>
      <c r="AR69" s="392"/>
      <c r="AS69" s="392"/>
      <c r="AT69" s="392"/>
      <c r="AU69" s="392"/>
    </row>
  </sheetData>
  <mergeCells count="1">
    <mergeCell ref="A8:A3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B52"/>
  <sheetViews>
    <sheetView showGridLines="0" workbookViewId="0">
      <pane xSplit="1" ySplit="18" topLeftCell="B37" activePane="bottomRight" state="frozen"/>
      <selection activeCell="G6" sqref="G6"/>
      <selection pane="topRight" activeCell="G6" sqref="G6"/>
      <selection pane="bottomLeft" activeCell="G6" sqref="G6"/>
      <selection pane="bottomRight" activeCell="H40" sqref="H40"/>
    </sheetView>
  </sheetViews>
  <sheetFormatPr baseColWidth="10" defaultColWidth="0" defaultRowHeight="12.75" x14ac:dyDescent="0.2"/>
  <cols>
    <col min="1" max="1" width="22.5703125" style="236" bestFit="1" customWidth="1"/>
    <col min="2" max="2" width="19" style="236" customWidth="1"/>
    <col min="3" max="3" width="14.85546875" style="236" bestFit="1" customWidth="1"/>
    <col min="4" max="4" width="13.28515625" style="236" customWidth="1"/>
    <col min="5" max="5" width="8.42578125" style="236" hidden="1" customWidth="1"/>
    <col min="6" max="7" width="6.140625" style="236" hidden="1" customWidth="1"/>
    <col min="8" max="8" width="13" style="236" customWidth="1"/>
    <col min="9" max="9" width="13" style="236" hidden="1" customWidth="1"/>
    <col min="10" max="11" width="13.7109375" style="236" hidden="1" customWidth="1"/>
    <col min="12" max="12" width="15.85546875" style="236" bestFit="1" customWidth="1"/>
    <col min="13" max="13" width="14.28515625" style="236" customWidth="1"/>
    <col min="14" max="20" width="12.7109375" style="236" hidden="1" customWidth="1"/>
    <col min="21" max="21" width="14.7109375" style="236" hidden="1" customWidth="1"/>
    <col min="22" max="22" width="0.5703125" style="236" hidden="1" customWidth="1"/>
    <col min="23" max="24" width="13.7109375" style="236" hidden="1" customWidth="1"/>
    <col min="25" max="25" width="13.42578125" style="236" hidden="1" customWidth="1"/>
    <col min="26" max="27" width="12.140625" style="236" hidden="1" customWidth="1"/>
    <col min="28" max="29" width="10.85546875" style="236" hidden="1" customWidth="1"/>
    <col min="30" max="32" width="12.140625" style="236" hidden="1" customWidth="1"/>
    <col min="33" max="33" width="14" style="236" hidden="1" customWidth="1"/>
    <col min="34" max="34" width="12.140625" style="236" hidden="1" customWidth="1"/>
    <col min="35" max="35" width="8.140625" style="236" hidden="1" customWidth="1"/>
    <col min="36" max="38" width="10.140625" style="236" hidden="1" customWidth="1"/>
    <col min="39" max="39" width="11.42578125" style="236" hidden="1" customWidth="1"/>
    <col min="40" max="42" width="10.140625" style="236" hidden="1" customWidth="1"/>
    <col min="43" max="43" width="6.28515625" style="236" hidden="1" customWidth="1"/>
    <col min="44" max="44" width="0.140625" style="236" hidden="1" customWidth="1"/>
    <col min="45" max="45" width="8.140625" style="236" hidden="1" customWidth="1"/>
    <col min="46" max="46" width="6.28515625" style="236" hidden="1" customWidth="1"/>
    <col min="47" max="50" width="10.140625" style="236" hidden="1" customWidth="1"/>
    <col min="51" max="74" width="15.7109375" style="236" hidden="1" customWidth="1"/>
    <col min="75" max="75" width="19.85546875" style="236" hidden="1" customWidth="1"/>
    <col min="76" max="76" width="15.7109375" style="236" hidden="1" customWidth="1"/>
    <col min="77" max="78" width="16.5703125" style="236" hidden="1" customWidth="1"/>
    <col min="79" max="79" width="1" style="281" hidden="1" customWidth="1"/>
    <col min="80" max="80" width="1" style="236" hidden="1" customWidth="1"/>
    <col min="81" max="16384" width="11.42578125" style="236" hidden="1"/>
  </cols>
  <sheetData>
    <row r="1" spans="1:12" s="182" customFormat="1" ht="10.5" customHeight="1" x14ac:dyDescent="0.25">
      <c r="A1" s="289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2" s="169" customFormat="1" ht="20.25" customHeight="1" x14ac:dyDescent="0.25">
      <c r="A2" s="166"/>
      <c r="B2" s="434" t="s">
        <v>46</v>
      </c>
      <c r="C2" s="394"/>
      <c r="D2" s="290"/>
      <c r="E2" s="290"/>
      <c r="F2" s="290"/>
      <c r="G2" s="290"/>
      <c r="H2" s="290"/>
      <c r="I2" s="290"/>
      <c r="J2" s="290"/>
      <c r="K2" s="290"/>
      <c r="L2" s="290"/>
    </row>
    <row r="3" spans="1:12" s="169" customFormat="1" ht="2.25" customHeight="1" x14ac:dyDescent="0.25">
      <c r="A3" s="291"/>
      <c r="B3" s="292"/>
      <c r="C3" s="292"/>
      <c r="D3" s="292"/>
      <c r="E3" s="292"/>
      <c r="F3" s="293"/>
      <c r="G3" s="293"/>
      <c r="H3" s="293"/>
      <c r="I3" s="293"/>
      <c r="J3" s="293"/>
      <c r="K3" s="293"/>
      <c r="L3" s="293"/>
    </row>
    <row r="4" spans="1:12" s="296" customFormat="1" ht="18.75" x14ac:dyDescent="0.25">
      <c r="A4" s="294"/>
      <c r="B4" s="491">
        <v>45900</v>
      </c>
      <c r="C4" s="491"/>
      <c r="D4" s="491"/>
      <c r="E4" s="418"/>
      <c r="F4" s="295"/>
      <c r="G4" s="295"/>
      <c r="H4" s="295"/>
      <c r="I4" s="295"/>
      <c r="J4" s="295"/>
      <c r="K4" s="295"/>
      <c r="L4" s="295"/>
    </row>
    <row r="5" spans="1:12" s="182" customFormat="1" ht="3.75" customHeight="1" x14ac:dyDescent="0.25">
      <c r="A5" s="178"/>
      <c r="B5" s="297"/>
      <c r="C5" s="297"/>
      <c r="D5" s="297"/>
      <c r="E5" s="297"/>
      <c r="F5" s="178"/>
      <c r="G5" s="178"/>
      <c r="H5" s="295"/>
      <c r="I5" s="295"/>
      <c r="J5" s="295"/>
      <c r="K5" s="295"/>
      <c r="L5" s="295"/>
    </row>
    <row r="6" spans="1:12" s="182" customFormat="1" ht="18.75" x14ac:dyDescent="0.25">
      <c r="A6" s="315" t="s">
        <v>29</v>
      </c>
      <c r="B6" s="315" t="s">
        <v>173</v>
      </c>
      <c r="C6" s="315" t="s">
        <v>181</v>
      </c>
      <c r="D6" s="312" t="s">
        <v>25</v>
      </c>
      <c r="E6" s="297"/>
      <c r="F6" s="295"/>
      <c r="G6" s="295"/>
      <c r="H6" s="295"/>
      <c r="I6" s="295"/>
      <c r="J6" s="295"/>
      <c r="K6" s="295"/>
      <c r="L6" s="295"/>
    </row>
    <row r="7" spans="1:12" s="182" customFormat="1" ht="18.75" x14ac:dyDescent="0.25">
      <c r="A7" s="298" t="s">
        <v>36</v>
      </c>
      <c r="B7" s="299">
        <v>8696757813</v>
      </c>
      <c r="C7" s="299">
        <v>3084896944</v>
      </c>
      <c r="D7" s="299">
        <v>11781654757</v>
      </c>
      <c r="E7" s="297"/>
      <c r="F7" s="295"/>
      <c r="G7" s="295"/>
      <c r="H7" s="295"/>
      <c r="I7" s="295"/>
      <c r="J7" s="295"/>
      <c r="K7" s="295"/>
      <c r="L7" s="295"/>
    </row>
    <row r="8" spans="1:12" s="182" customFormat="1" ht="18.75" hidden="1" x14ac:dyDescent="0.25">
      <c r="A8" s="298" t="s">
        <v>93</v>
      </c>
      <c r="B8" s="300">
        <v>0</v>
      </c>
      <c r="C8" s="300">
        <v>0</v>
      </c>
      <c r="D8" s="299">
        <v>0</v>
      </c>
      <c r="E8" s="297"/>
      <c r="F8" s="295"/>
      <c r="G8" s="295"/>
      <c r="H8" s="295"/>
      <c r="I8" s="295"/>
      <c r="J8" s="295"/>
      <c r="K8" s="295"/>
      <c r="L8" s="295"/>
    </row>
    <row r="9" spans="1:12" s="182" customFormat="1" ht="18.75" hidden="1" x14ac:dyDescent="0.25">
      <c r="A9" s="301" t="s">
        <v>152</v>
      </c>
      <c r="B9" s="299">
        <v>0</v>
      </c>
      <c r="C9" s="299">
        <v>0</v>
      </c>
      <c r="D9" s="299">
        <v>0</v>
      </c>
      <c r="E9" s="297"/>
      <c r="F9" s="295"/>
      <c r="G9" s="295"/>
      <c r="H9" s="295"/>
      <c r="I9" s="295"/>
      <c r="J9" s="295"/>
      <c r="K9" s="295"/>
      <c r="L9" s="295"/>
    </row>
    <row r="10" spans="1:12" s="182" customFormat="1" ht="18.75" hidden="1" x14ac:dyDescent="0.25">
      <c r="A10" s="302" t="s">
        <v>53</v>
      </c>
      <c r="B10" s="299"/>
      <c r="C10" s="299"/>
      <c r="D10" s="299">
        <v>0</v>
      </c>
      <c r="E10" s="297"/>
      <c r="F10" s="295"/>
      <c r="G10" s="295"/>
      <c r="H10" s="295"/>
      <c r="I10" s="295"/>
      <c r="J10" s="295"/>
      <c r="K10" s="295"/>
      <c r="L10" s="295"/>
    </row>
    <row r="11" spans="1:12" s="182" customFormat="1" ht="18.75" x14ac:dyDescent="0.25">
      <c r="A11" s="298" t="s">
        <v>47</v>
      </c>
      <c r="B11" s="300">
        <v>2609629</v>
      </c>
      <c r="C11" s="300">
        <v>0</v>
      </c>
      <c r="D11" s="299">
        <v>2609629</v>
      </c>
      <c r="E11" s="297"/>
      <c r="F11" s="295"/>
      <c r="G11" s="295"/>
      <c r="H11" s="295"/>
      <c r="I11" s="295"/>
      <c r="J11" s="295"/>
      <c r="K11" s="295"/>
      <c r="L11" s="295"/>
    </row>
    <row r="12" spans="1:12" s="182" customFormat="1" ht="18.75" hidden="1" x14ac:dyDescent="0.25">
      <c r="A12" s="298" t="s">
        <v>153</v>
      </c>
      <c r="B12" s="299"/>
      <c r="C12" s="299"/>
      <c r="D12" s="299">
        <v>0</v>
      </c>
      <c r="E12" s="297"/>
      <c r="F12" s="295"/>
      <c r="G12" s="295"/>
      <c r="H12" s="295"/>
      <c r="I12" s="295"/>
      <c r="J12" s="295"/>
      <c r="K12" s="295"/>
      <c r="L12" s="295"/>
    </row>
    <row r="13" spans="1:12" s="182" customFormat="1" ht="18.75" hidden="1" x14ac:dyDescent="0.25">
      <c r="A13" s="303" t="s">
        <v>48</v>
      </c>
      <c r="B13" s="304">
        <v>0</v>
      </c>
      <c r="C13" s="304">
        <v>0</v>
      </c>
      <c r="D13" s="299">
        <v>0</v>
      </c>
      <c r="E13" s="297"/>
      <c r="F13" s="295"/>
      <c r="G13" s="295"/>
      <c r="H13" s="295"/>
      <c r="I13" s="295"/>
      <c r="J13" s="295"/>
      <c r="K13" s="295"/>
      <c r="L13" s="295"/>
    </row>
    <row r="14" spans="1:12" s="182" customFormat="1" ht="18.75" hidden="1" x14ac:dyDescent="0.25">
      <c r="A14" s="301" t="s">
        <v>154</v>
      </c>
      <c r="B14" s="299"/>
      <c r="C14" s="299"/>
      <c r="D14" s="299">
        <v>0</v>
      </c>
      <c r="E14" s="297"/>
      <c r="F14" s="295"/>
      <c r="G14" s="295"/>
      <c r="H14" s="295"/>
      <c r="I14" s="295"/>
      <c r="J14" s="295"/>
      <c r="K14" s="295"/>
      <c r="L14" s="295"/>
    </row>
    <row r="15" spans="1:12" s="182" customFormat="1" ht="18.75" hidden="1" x14ac:dyDescent="0.25">
      <c r="A15" s="301" t="s">
        <v>141</v>
      </c>
      <c r="B15" s="299"/>
      <c r="C15" s="299"/>
      <c r="D15" s="299">
        <v>0</v>
      </c>
      <c r="E15" s="297"/>
      <c r="F15" s="295"/>
      <c r="G15" s="295"/>
      <c r="H15" s="295"/>
      <c r="I15" s="295"/>
      <c r="J15" s="295"/>
      <c r="K15" s="295"/>
      <c r="L15" s="295"/>
    </row>
    <row r="16" spans="1:12" s="182" customFormat="1" ht="18.75" x14ac:dyDescent="0.25">
      <c r="A16" s="312" t="s">
        <v>49</v>
      </c>
      <c r="B16" s="313">
        <v>8699367442</v>
      </c>
      <c r="C16" s="313">
        <v>3084896944</v>
      </c>
      <c r="D16" s="313">
        <v>11784264386</v>
      </c>
      <c r="E16" s="178"/>
      <c r="F16" s="295"/>
      <c r="G16" s="295"/>
      <c r="H16" s="295"/>
      <c r="I16" s="295"/>
      <c r="J16" s="295"/>
      <c r="K16" s="295"/>
      <c r="L16" s="295"/>
    </row>
    <row r="17" spans="1:12" s="182" customFormat="1" ht="5.25" customHeight="1" x14ac:dyDescent="0.25">
      <c r="A17" s="305"/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5"/>
    </row>
    <row r="18" spans="1:12" s="306" customFormat="1" ht="22.5" x14ac:dyDescent="0.25">
      <c r="A18" s="315" t="s">
        <v>187</v>
      </c>
      <c r="B18" s="315" t="s">
        <v>331</v>
      </c>
      <c r="C18" s="315" t="s">
        <v>182</v>
      </c>
      <c r="D18" s="357" t="s">
        <v>93</v>
      </c>
      <c r="E18" s="357" t="s">
        <v>183</v>
      </c>
      <c r="F18" s="492" t="s">
        <v>152</v>
      </c>
      <c r="G18" s="493"/>
      <c r="H18" s="357" t="s">
        <v>191</v>
      </c>
      <c r="I18" s="357" t="s">
        <v>184</v>
      </c>
      <c r="J18" s="423" t="s">
        <v>185</v>
      </c>
      <c r="K18" s="423" t="s">
        <v>186</v>
      </c>
      <c r="L18" s="314" t="s">
        <v>37</v>
      </c>
    </row>
    <row r="19" spans="1:12" s="307" customFormat="1" x14ac:dyDescent="0.25">
      <c r="A19" s="308" t="s">
        <v>193</v>
      </c>
      <c r="B19" s="309">
        <v>0</v>
      </c>
      <c r="C19" s="309">
        <v>0</v>
      </c>
      <c r="D19" s="309">
        <v>0</v>
      </c>
      <c r="E19" s="309">
        <v>0</v>
      </c>
      <c r="F19" s="309"/>
      <c r="G19" s="309"/>
      <c r="H19" s="309">
        <v>0</v>
      </c>
      <c r="I19" s="309">
        <v>0</v>
      </c>
      <c r="J19" s="309">
        <v>0</v>
      </c>
      <c r="K19" s="309">
        <v>0</v>
      </c>
      <c r="L19" s="316">
        <v>0</v>
      </c>
    </row>
    <row r="20" spans="1:12" s="307" customFormat="1" x14ac:dyDescent="0.25">
      <c r="A20" s="308">
        <v>45108</v>
      </c>
      <c r="B20" s="309">
        <v>0</v>
      </c>
      <c r="C20" s="309">
        <v>0</v>
      </c>
      <c r="D20" s="309">
        <v>0</v>
      </c>
      <c r="E20" s="309">
        <v>0</v>
      </c>
      <c r="F20" s="309"/>
      <c r="G20" s="309"/>
      <c r="H20" s="309">
        <v>0</v>
      </c>
      <c r="I20" s="309">
        <v>0</v>
      </c>
      <c r="J20" s="309">
        <v>0</v>
      </c>
      <c r="K20" s="309">
        <v>0</v>
      </c>
      <c r="L20" s="316">
        <v>0</v>
      </c>
    </row>
    <row r="21" spans="1:12" s="307" customFormat="1" x14ac:dyDescent="0.25">
      <c r="A21" s="308">
        <v>45139</v>
      </c>
      <c r="B21" s="309">
        <v>72646007</v>
      </c>
      <c r="C21" s="309">
        <v>0</v>
      </c>
      <c r="D21" s="309">
        <v>0</v>
      </c>
      <c r="E21" s="309">
        <v>0</v>
      </c>
      <c r="F21" s="309"/>
      <c r="G21" s="309"/>
      <c r="H21" s="309">
        <v>0</v>
      </c>
      <c r="I21" s="309">
        <v>0</v>
      </c>
      <c r="J21" s="309">
        <v>0</v>
      </c>
      <c r="K21" s="309">
        <v>0</v>
      </c>
      <c r="L21" s="316">
        <v>72646007</v>
      </c>
    </row>
    <row r="22" spans="1:12" s="307" customFormat="1" x14ac:dyDescent="0.25">
      <c r="A22" s="308">
        <v>45170</v>
      </c>
      <c r="B22" s="309">
        <v>132247937</v>
      </c>
      <c r="C22" s="309">
        <v>0</v>
      </c>
      <c r="D22" s="309">
        <v>0</v>
      </c>
      <c r="E22" s="309">
        <v>0</v>
      </c>
      <c r="F22" s="309"/>
      <c r="G22" s="309"/>
      <c r="H22" s="309">
        <v>0</v>
      </c>
      <c r="I22" s="309">
        <v>0</v>
      </c>
      <c r="J22" s="309">
        <v>0</v>
      </c>
      <c r="K22" s="309">
        <v>0</v>
      </c>
      <c r="L22" s="316">
        <v>132247937</v>
      </c>
    </row>
    <row r="23" spans="1:12" s="307" customFormat="1" x14ac:dyDescent="0.25">
      <c r="A23" s="308">
        <v>45200</v>
      </c>
      <c r="B23" s="309">
        <v>151553961</v>
      </c>
      <c r="C23" s="309">
        <v>0</v>
      </c>
      <c r="D23" s="309">
        <v>0</v>
      </c>
      <c r="E23" s="309">
        <v>0</v>
      </c>
      <c r="F23" s="309"/>
      <c r="G23" s="309"/>
      <c r="H23" s="309">
        <v>0</v>
      </c>
      <c r="I23" s="309">
        <v>0</v>
      </c>
      <c r="J23" s="309">
        <v>0</v>
      </c>
      <c r="K23" s="309">
        <v>0</v>
      </c>
      <c r="L23" s="316">
        <v>151553961</v>
      </c>
    </row>
    <row r="24" spans="1:12" s="307" customFormat="1" x14ac:dyDescent="0.25">
      <c r="A24" s="308">
        <v>45231</v>
      </c>
      <c r="B24" s="309">
        <v>157085935</v>
      </c>
      <c r="C24" s="309">
        <v>0</v>
      </c>
      <c r="D24" s="309">
        <v>0</v>
      </c>
      <c r="E24" s="309">
        <v>0</v>
      </c>
      <c r="F24" s="309"/>
      <c r="G24" s="309"/>
      <c r="H24" s="309">
        <v>0</v>
      </c>
      <c r="I24" s="309">
        <v>0</v>
      </c>
      <c r="J24" s="309">
        <v>0</v>
      </c>
      <c r="K24" s="309">
        <v>0</v>
      </c>
      <c r="L24" s="316">
        <v>157085935</v>
      </c>
    </row>
    <row r="25" spans="1:12" s="307" customFormat="1" x14ac:dyDescent="0.25">
      <c r="A25" s="308">
        <v>45261</v>
      </c>
      <c r="B25" s="309">
        <v>143044211</v>
      </c>
      <c r="C25" s="309">
        <v>0</v>
      </c>
      <c r="D25" s="309">
        <v>0</v>
      </c>
      <c r="E25" s="309">
        <v>0</v>
      </c>
      <c r="F25" s="309"/>
      <c r="G25" s="309"/>
      <c r="H25" s="309">
        <v>0</v>
      </c>
      <c r="I25" s="309">
        <v>0</v>
      </c>
      <c r="J25" s="309">
        <v>0</v>
      </c>
      <c r="K25" s="309">
        <v>0</v>
      </c>
      <c r="L25" s="316">
        <v>143044211</v>
      </c>
    </row>
    <row r="26" spans="1:12" s="307" customFormat="1" x14ac:dyDescent="0.25">
      <c r="A26" s="308">
        <v>45292</v>
      </c>
      <c r="B26" s="309">
        <v>159440166</v>
      </c>
      <c r="C26" s="309">
        <v>0</v>
      </c>
      <c r="D26" s="309">
        <v>0</v>
      </c>
      <c r="E26" s="309">
        <v>0</v>
      </c>
      <c r="F26" s="309"/>
      <c r="G26" s="309"/>
      <c r="H26" s="309">
        <v>0</v>
      </c>
      <c r="I26" s="309">
        <v>0</v>
      </c>
      <c r="J26" s="309">
        <v>0</v>
      </c>
      <c r="K26" s="309">
        <v>0</v>
      </c>
      <c r="L26" s="316">
        <v>159440166</v>
      </c>
    </row>
    <row r="27" spans="1:12" s="307" customFormat="1" x14ac:dyDescent="0.25">
      <c r="A27" s="308">
        <v>45323</v>
      </c>
      <c r="B27" s="309">
        <v>333701572</v>
      </c>
      <c r="C27" s="309">
        <v>0</v>
      </c>
      <c r="D27" s="309">
        <v>0</v>
      </c>
      <c r="E27" s="309">
        <v>0</v>
      </c>
      <c r="F27" s="309"/>
      <c r="G27" s="309"/>
      <c r="H27" s="309">
        <v>0</v>
      </c>
      <c r="I27" s="309">
        <v>0</v>
      </c>
      <c r="J27" s="309">
        <v>0</v>
      </c>
      <c r="K27" s="309">
        <v>0</v>
      </c>
      <c r="L27" s="316">
        <v>333701572</v>
      </c>
    </row>
    <row r="28" spans="1:12" s="307" customFormat="1" x14ac:dyDescent="0.25">
      <c r="A28" s="308">
        <v>45352</v>
      </c>
      <c r="B28" s="309">
        <v>240051516</v>
      </c>
      <c r="C28" s="309">
        <v>0</v>
      </c>
      <c r="D28" s="309">
        <v>0</v>
      </c>
      <c r="E28" s="309">
        <v>0</v>
      </c>
      <c r="F28" s="309"/>
      <c r="G28" s="309"/>
      <c r="H28" s="309">
        <v>0</v>
      </c>
      <c r="I28" s="309">
        <v>0</v>
      </c>
      <c r="J28" s="309">
        <v>0</v>
      </c>
      <c r="K28" s="309">
        <v>0</v>
      </c>
      <c r="L28" s="316">
        <v>240051516</v>
      </c>
    </row>
    <row r="29" spans="1:12" s="307" customFormat="1" x14ac:dyDescent="0.25">
      <c r="A29" s="308">
        <v>45383</v>
      </c>
      <c r="B29" s="309">
        <v>300351927</v>
      </c>
      <c r="C29" s="309">
        <v>0</v>
      </c>
      <c r="D29" s="309">
        <v>0</v>
      </c>
      <c r="E29" s="309">
        <v>0</v>
      </c>
      <c r="F29" s="309"/>
      <c r="G29" s="309"/>
      <c r="H29" s="309">
        <v>0</v>
      </c>
      <c r="I29" s="309">
        <v>0</v>
      </c>
      <c r="J29" s="309">
        <v>0</v>
      </c>
      <c r="K29" s="309">
        <v>0</v>
      </c>
      <c r="L29" s="316">
        <v>300351927</v>
      </c>
    </row>
    <row r="30" spans="1:12" s="307" customFormat="1" x14ac:dyDescent="0.25">
      <c r="A30" s="308">
        <v>45413</v>
      </c>
      <c r="B30" s="309">
        <v>289535229</v>
      </c>
      <c r="C30" s="309">
        <v>142933350</v>
      </c>
      <c r="D30" s="309">
        <v>0</v>
      </c>
      <c r="E30" s="309">
        <v>0</v>
      </c>
      <c r="F30" s="309"/>
      <c r="G30" s="309"/>
      <c r="H30" s="309">
        <v>0</v>
      </c>
      <c r="I30" s="309">
        <v>0</v>
      </c>
      <c r="J30" s="309">
        <v>0</v>
      </c>
      <c r="K30" s="309">
        <v>0</v>
      </c>
      <c r="L30" s="316">
        <v>432468579</v>
      </c>
    </row>
    <row r="31" spans="1:12" s="307" customFormat="1" x14ac:dyDescent="0.25">
      <c r="A31" s="308">
        <v>45444</v>
      </c>
      <c r="B31" s="309">
        <v>294613345</v>
      </c>
      <c r="C31" s="309">
        <v>4000000</v>
      </c>
      <c r="D31" s="309">
        <v>0</v>
      </c>
      <c r="E31" s="309">
        <v>0</v>
      </c>
      <c r="F31" s="309"/>
      <c r="G31" s="309"/>
      <c r="H31" s="309">
        <v>0</v>
      </c>
      <c r="I31" s="309">
        <v>0</v>
      </c>
      <c r="J31" s="309">
        <v>0</v>
      </c>
      <c r="K31" s="309">
        <v>0</v>
      </c>
      <c r="L31" s="316">
        <v>298613345</v>
      </c>
    </row>
    <row r="32" spans="1:12" s="307" customFormat="1" x14ac:dyDescent="0.25">
      <c r="A32" s="308">
        <v>45474</v>
      </c>
      <c r="B32" s="309">
        <v>368764108</v>
      </c>
      <c r="C32" s="309">
        <v>50761538</v>
      </c>
      <c r="D32" s="309">
        <v>0</v>
      </c>
      <c r="E32" s="309">
        <v>0</v>
      </c>
      <c r="F32" s="309"/>
      <c r="G32" s="309"/>
      <c r="H32" s="309">
        <v>0</v>
      </c>
      <c r="I32" s="309">
        <v>0</v>
      </c>
      <c r="J32" s="309">
        <v>0</v>
      </c>
      <c r="K32" s="309">
        <v>0</v>
      </c>
      <c r="L32" s="316">
        <v>419525646</v>
      </c>
    </row>
    <row r="33" spans="1:12" x14ac:dyDescent="0.2">
      <c r="A33" s="308">
        <v>45505</v>
      </c>
      <c r="B33" s="309">
        <v>315038333</v>
      </c>
      <c r="C33" s="309">
        <v>67499999</v>
      </c>
      <c r="D33" s="309">
        <v>0</v>
      </c>
      <c r="E33" s="309">
        <v>0</v>
      </c>
      <c r="F33" s="309"/>
      <c r="G33" s="309"/>
      <c r="H33" s="309">
        <v>0</v>
      </c>
      <c r="I33" s="309">
        <v>0</v>
      </c>
      <c r="J33" s="309">
        <v>0</v>
      </c>
      <c r="K33" s="309">
        <v>0</v>
      </c>
      <c r="L33" s="316">
        <v>382538332</v>
      </c>
    </row>
    <row r="34" spans="1:12" x14ac:dyDescent="0.2">
      <c r="A34" s="308">
        <v>45536</v>
      </c>
      <c r="B34" s="309">
        <v>539994958</v>
      </c>
      <c r="C34" s="309">
        <v>50999999</v>
      </c>
      <c r="D34" s="309">
        <v>0</v>
      </c>
      <c r="E34" s="309"/>
      <c r="F34" s="309"/>
      <c r="G34" s="309"/>
      <c r="H34" s="309">
        <v>0</v>
      </c>
      <c r="I34" s="309"/>
      <c r="J34" s="309">
        <v>0</v>
      </c>
      <c r="K34" s="309"/>
      <c r="L34" s="316">
        <v>590994957</v>
      </c>
    </row>
    <row r="35" spans="1:12" x14ac:dyDescent="0.2">
      <c r="A35" s="308">
        <v>45566</v>
      </c>
      <c r="B35" s="309">
        <v>378736903</v>
      </c>
      <c r="C35" s="309">
        <v>195528245</v>
      </c>
      <c r="D35" s="309">
        <v>0</v>
      </c>
      <c r="E35" s="309"/>
      <c r="F35" s="309"/>
      <c r="G35" s="309"/>
      <c r="H35" s="309">
        <v>0</v>
      </c>
      <c r="I35" s="309"/>
      <c r="J35" s="309">
        <v>0</v>
      </c>
      <c r="K35" s="309"/>
      <c r="L35" s="316">
        <v>574265148</v>
      </c>
    </row>
    <row r="36" spans="1:12" x14ac:dyDescent="0.2">
      <c r="A36" s="308">
        <v>45597</v>
      </c>
      <c r="B36" s="309">
        <v>306795509</v>
      </c>
      <c r="C36" s="309">
        <v>195566679</v>
      </c>
      <c r="D36" s="309">
        <v>0</v>
      </c>
      <c r="E36" s="309"/>
      <c r="F36" s="309"/>
      <c r="G36" s="309"/>
      <c r="H36" s="309">
        <v>1739033</v>
      </c>
      <c r="I36" s="309"/>
      <c r="J36" s="309">
        <v>0</v>
      </c>
      <c r="K36" s="309"/>
      <c r="L36" s="316">
        <v>504101221</v>
      </c>
    </row>
    <row r="37" spans="1:12" x14ac:dyDescent="0.2">
      <c r="A37" s="308">
        <v>45627</v>
      </c>
      <c r="B37" s="309">
        <v>345199789</v>
      </c>
      <c r="C37" s="309">
        <v>399866679</v>
      </c>
      <c r="D37" s="309">
        <v>0</v>
      </c>
      <c r="E37" s="309">
        <v>0</v>
      </c>
      <c r="F37" s="309">
        <v>0</v>
      </c>
      <c r="G37" s="309">
        <v>0</v>
      </c>
      <c r="H37" s="309">
        <v>-226280</v>
      </c>
      <c r="I37" s="309"/>
      <c r="J37" s="309">
        <v>0</v>
      </c>
      <c r="K37" s="309"/>
      <c r="L37" s="316">
        <v>744840188</v>
      </c>
    </row>
    <row r="38" spans="1:12" x14ac:dyDescent="0.2">
      <c r="A38" s="308">
        <v>45658</v>
      </c>
      <c r="B38" s="309">
        <v>674610745</v>
      </c>
      <c r="C38" s="309">
        <v>160566679</v>
      </c>
      <c r="D38" s="309">
        <v>0</v>
      </c>
      <c r="E38" s="309"/>
      <c r="F38" s="309"/>
      <c r="G38" s="309"/>
      <c r="H38" s="309">
        <v>0</v>
      </c>
      <c r="I38" s="309"/>
      <c r="J38" s="309">
        <v>0</v>
      </c>
      <c r="K38" s="309"/>
      <c r="L38" s="316">
        <v>835177424</v>
      </c>
    </row>
    <row r="39" spans="1:12" x14ac:dyDescent="0.2">
      <c r="A39" s="308">
        <v>45689</v>
      </c>
      <c r="B39" s="309">
        <v>495417563</v>
      </c>
      <c r="C39" s="309">
        <v>110466679</v>
      </c>
      <c r="D39" s="309">
        <v>0</v>
      </c>
      <c r="E39" s="309"/>
      <c r="F39" s="309"/>
      <c r="G39" s="309"/>
      <c r="H39" s="309">
        <v>448501</v>
      </c>
      <c r="I39" s="309"/>
      <c r="J39" s="309">
        <v>0</v>
      </c>
      <c r="K39" s="309"/>
      <c r="L39" s="316">
        <v>606332743</v>
      </c>
    </row>
    <row r="40" spans="1:12" x14ac:dyDescent="0.2">
      <c r="A40" s="308">
        <v>45717</v>
      </c>
      <c r="B40" s="309">
        <v>566062386</v>
      </c>
      <c r="C40" s="309">
        <v>187892879</v>
      </c>
      <c r="D40" s="309">
        <v>0</v>
      </c>
      <c r="E40" s="309">
        <v>0</v>
      </c>
      <c r="F40" s="309">
        <v>0</v>
      </c>
      <c r="G40" s="309">
        <v>0</v>
      </c>
      <c r="H40" s="309">
        <v>-192112</v>
      </c>
      <c r="I40" s="309"/>
      <c r="J40" s="309">
        <v>0</v>
      </c>
      <c r="K40" s="309"/>
      <c r="L40" s="316">
        <v>753763153</v>
      </c>
    </row>
    <row r="41" spans="1:12" x14ac:dyDescent="0.2">
      <c r="A41" s="308">
        <v>45748</v>
      </c>
      <c r="B41" s="309">
        <v>376560282</v>
      </c>
      <c r="C41" s="309">
        <v>144893052</v>
      </c>
      <c r="D41" s="309">
        <v>0</v>
      </c>
      <c r="E41" s="309">
        <v>0</v>
      </c>
      <c r="F41" s="309">
        <v>0</v>
      </c>
      <c r="G41" s="309">
        <v>0</v>
      </c>
      <c r="H41" s="309">
        <v>91884</v>
      </c>
      <c r="I41" s="309"/>
      <c r="J41" s="309">
        <v>0</v>
      </c>
      <c r="K41" s="309"/>
      <c r="L41" s="316">
        <v>521545218</v>
      </c>
    </row>
    <row r="42" spans="1:12" x14ac:dyDescent="0.2">
      <c r="A42" s="308">
        <v>45778</v>
      </c>
      <c r="B42" s="309">
        <v>526449441</v>
      </c>
      <c r="C42" s="309">
        <v>215419581</v>
      </c>
      <c r="D42" s="309">
        <v>0</v>
      </c>
      <c r="E42" s="309">
        <v>0</v>
      </c>
      <c r="F42" s="309">
        <v>0</v>
      </c>
      <c r="G42" s="309">
        <v>0</v>
      </c>
      <c r="H42" s="309">
        <v>202878</v>
      </c>
      <c r="I42" s="309"/>
      <c r="J42" s="309">
        <v>0</v>
      </c>
      <c r="K42" s="309"/>
      <c r="L42" s="316">
        <v>742071900</v>
      </c>
    </row>
    <row r="43" spans="1:12" x14ac:dyDescent="0.2">
      <c r="A43" s="308">
        <v>45809</v>
      </c>
      <c r="B43" s="309">
        <v>458928837</v>
      </c>
      <c r="C43" s="309">
        <v>278901811</v>
      </c>
      <c r="D43" s="309">
        <v>0</v>
      </c>
      <c r="E43" s="309">
        <v>0</v>
      </c>
      <c r="F43" s="309">
        <v>0</v>
      </c>
      <c r="G43" s="309">
        <v>0</v>
      </c>
      <c r="H43" s="309">
        <v>142448</v>
      </c>
      <c r="I43" s="309"/>
      <c r="J43" s="309"/>
      <c r="K43" s="309"/>
      <c r="L43" s="316">
        <v>737973096</v>
      </c>
    </row>
    <row r="44" spans="1:12" x14ac:dyDescent="0.2">
      <c r="A44" s="308">
        <v>45839</v>
      </c>
      <c r="B44" s="309">
        <v>692188547</v>
      </c>
      <c r="C44" s="309">
        <v>236065894</v>
      </c>
      <c r="D44" s="309">
        <v>0</v>
      </c>
      <c r="E44" s="309"/>
      <c r="F44" s="309"/>
      <c r="G44" s="309"/>
      <c r="H44" s="309">
        <v>403277</v>
      </c>
      <c r="I44" s="309"/>
      <c r="J44" s="309"/>
      <c r="K44" s="309"/>
      <c r="L44" s="316">
        <v>928657718</v>
      </c>
    </row>
    <row r="45" spans="1:12" x14ac:dyDescent="0.2">
      <c r="A45" s="308">
        <v>45870</v>
      </c>
      <c r="B45" s="309">
        <v>377738606</v>
      </c>
      <c r="C45" s="309">
        <v>643533880</v>
      </c>
      <c r="D45" s="309">
        <v>0</v>
      </c>
      <c r="E45" s="309">
        <v>0</v>
      </c>
      <c r="F45" s="309">
        <v>0</v>
      </c>
      <c r="G45" s="309">
        <v>0</v>
      </c>
      <c r="H45" s="309">
        <v>0</v>
      </c>
      <c r="I45" s="309"/>
      <c r="J45" s="309"/>
      <c r="K45" s="309"/>
      <c r="L45" s="316">
        <v>1021272486</v>
      </c>
    </row>
    <row r="46" spans="1:12" hidden="1" x14ac:dyDescent="0.2">
      <c r="A46" s="308">
        <v>45901</v>
      </c>
      <c r="B46" s="309">
        <v>0</v>
      </c>
      <c r="C46" s="309"/>
      <c r="D46" s="309">
        <v>0</v>
      </c>
      <c r="E46" s="309"/>
      <c r="F46" s="309"/>
      <c r="G46" s="309"/>
      <c r="H46" s="309">
        <v>0</v>
      </c>
      <c r="I46" s="309"/>
      <c r="J46" s="309"/>
      <c r="K46" s="309"/>
      <c r="L46" s="316">
        <v>0</v>
      </c>
    </row>
    <row r="47" spans="1:12" hidden="1" x14ac:dyDescent="0.2">
      <c r="A47" s="308">
        <v>45931</v>
      </c>
      <c r="B47" s="309">
        <v>0</v>
      </c>
      <c r="C47" s="309"/>
      <c r="D47" s="309">
        <v>0</v>
      </c>
      <c r="E47" s="309"/>
      <c r="F47" s="309"/>
      <c r="G47" s="309"/>
      <c r="H47" s="309">
        <v>0</v>
      </c>
      <c r="I47" s="309"/>
      <c r="J47" s="309"/>
      <c r="K47" s="309"/>
      <c r="L47" s="316">
        <v>0</v>
      </c>
    </row>
    <row r="48" spans="1:12" hidden="1" x14ac:dyDescent="0.2">
      <c r="A48" s="308">
        <v>45962</v>
      </c>
      <c r="B48" s="309">
        <v>0</v>
      </c>
      <c r="C48" s="309"/>
      <c r="D48" s="309">
        <v>0</v>
      </c>
      <c r="E48" s="309"/>
      <c r="F48" s="309"/>
      <c r="G48" s="309"/>
      <c r="H48" s="309">
        <v>0</v>
      </c>
      <c r="I48" s="309"/>
      <c r="J48" s="309"/>
      <c r="K48" s="309"/>
      <c r="L48" s="316">
        <v>0</v>
      </c>
    </row>
    <row r="49" spans="1:12" hidden="1" x14ac:dyDescent="0.2">
      <c r="A49" s="308">
        <v>45992</v>
      </c>
      <c r="B49" s="309">
        <v>0</v>
      </c>
      <c r="C49" s="309"/>
      <c r="D49" s="309">
        <v>0</v>
      </c>
      <c r="E49" s="309"/>
      <c r="F49" s="309"/>
      <c r="G49" s="309"/>
      <c r="H49" s="309">
        <v>0</v>
      </c>
      <c r="I49" s="309"/>
      <c r="J49" s="309"/>
      <c r="K49" s="309"/>
      <c r="L49" s="316">
        <v>0</v>
      </c>
    </row>
    <row r="50" spans="1:12" s="307" customFormat="1" ht="13.5" thickBot="1" x14ac:dyDescent="0.25">
      <c r="A50" s="310" t="s">
        <v>37</v>
      </c>
      <c r="B50" s="311">
        <v>8696757813</v>
      </c>
      <c r="C50" s="311">
        <v>3084896944</v>
      </c>
      <c r="D50" s="311">
        <v>0</v>
      </c>
      <c r="E50" s="311">
        <v>0</v>
      </c>
      <c r="F50" s="311">
        <v>0</v>
      </c>
      <c r="G50" s="311">
        <v>0</v>
      </c>
      <c r="H50" s="311">
        <v>2609629</v>
      </c>
      <c r="I50" s="311">
        <v>0</v>
      </c>
      <c r="J50" s="311">
        <v>0</v>
      </c>
      <c r="K50" s="311">
        <v>0</v>
      </c>
      <c r="L50" s="311">
        <v>11784264386</v>
      </c>
    </row>
    <row r="51" spans="1:12" x14ac:dyDescent="0.2">
      <c r="B51" s="407"/>
      <c r="C51" s="407"/>
      <c r="D51" s="407"/>
      <c r="E51" s="407"/>
      <c r="F51" s="407"/>
      <c r="G51" s="407"/>
      <c r="H51" s="407"/>
      <c r="L51" s="405"/>
    </row>
    <row r="52" spans="1:12" x14ac:dyDescent="0.2">
      <c r="B52" s="413"/>
      <c r="C52" s="413"/>
      <c r="D52" s="413"/>
      <c r="E52" s="413"/>
      <c r="F52" s="413"/>
      <c r="G52" s="413"/>
      <c r="H52" s="413"/>
      <c r="I52" s="413"/>
      <c r="J52" s="413"/>
      <c r="K52" s="413"/>
    </row>
  </sheetData>
  <mergeCells count="2">
    <mergeCell ref="B4:D4"/>
    <mergeCell ref="F18:G18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AQ53"/>
  <sheetViews>
    <sheetView zoomScale="84" zoomScaleNormal="84" zoomScaleSheetLayoutView="85" workbookViewId="0">
      <pane xSplit="1" ySplit="12" topLeftCell="B13" activePane="bottomRight" state="frozen"/>
      <selection activeCell="G6" sqref="G6"/>
      <selection pane="topRight" activeCell="G6" sqref="G6"/>
      <selection pane="bottomLeft" activeCell="G6" sqref="G6"/>
      <selection pane="bottomRight" activeCell="F9" sqref="F9"/>
    </sheetView>
  </sheetViews>
  <sheetFormatPr baseColWidth="10" defaultColWidth="0" defaultRowHeight="15" zeroHeight="1" x14ac:dyDescent="0.25"/>
  <cols>
    <col min="1" max="1" width="0.85546875" style="162" customWidth="1"/>
    <col min="2" max="2" width="15.7109375" style="162" bestFit="1" customWidth="1"/>
    <col min="3" max="3" width="20.42578125" style="163" customWidth="1"/>
    <col min="4" max="4" width="18" style="162" bestFit="1" customWidth="1"/>
    <col min="5" max="5" width="22.140625" style="162" bestFit="1" customWidth="1"/>
    <col min="6" max="6" width="20" style="162" customWidth="1"/>
    <col min="7" max="7" width="1.5703125" style="162" customWidth="1"/>
    <col min="8" max="9" width="14.5703125" style="162" customWidth="1"/>
    <col min="10" max="10" width="18" style="162" customWidth="1"/>
    <col min="11" max="13" width="14.5703125" style="162" customWidth="1"/>
    <col min="14" max="15" width="14.5703125" style="162" hidden="1" customWidth="1"/>
    <col min="16" max="16" width="21.7109375" style="162" hidden="1" customWidth="1"/>
    <col min="17" max="43" width="11.42578125" style="162" hidden="1" customWidth="1"/>
    <col min="44" max="53" width="11.5703125" style="162" hidden="1" customWidth="1"/>
    <col min="54" max="16384" width="11.5703125" style="162" hidden="1"/>
  </cols>
  <sheetData>
    <row r="1" spans="2:16" ht="21" x14ac:dyDescent="0.25">
      <c r="C1" s="496" t="s">
        <v>39</v>
      </c>
      <c r="D1" s="496"/>
      <c r="E1" s="496"/>
      <c r="F1" s="496"/>
      <c r="G1" s="496"/>
      <c r="H1" s="496"/>
      <c r="I1" s="496"/>
      <c r="J1" s="496"/>
      <c r="K1" s="496"/>
      <c r="L1" s="388"/>
      <c r="M1" s="388"/>
      <c r="N1" s="388"/>
      <c r="O1" s="388"/>
      <c r="P1" s="388"/>
    </row>
    <row r="2" spans="2:16" ht="18.75" x14ac:dyDescent="0.25">
      <c r="C2" s="497">
        <v>45900</v>
      </c>
      <c r="D2" s="497"/>
      <c r="E2" s="497"/>
      <c r="F2" s="497"/>
      <c r="G2" s="497"/>
      <c r="H2" s="497"/>
      <c r="I2" s="497"/>
      <c r="J2" s="497"/>
      <c r="K2" s="497"/>
      <c r="L2" s="389"/>
      <c r="M2" s="389"/>
      <c r="N2" s="389"/>
      <c r="O2" s="389"/>
      <c r="P2" s="389"/>
    </row>
    <row r="3" spans="2:16" ht="18.75" x14ac:dyDescent="0.25">
      <c r="F3" s="317"/>
      <c r="G3" s="318"/>
      <c r="H3" s="318"/>
      <c r="I3" s="318"/>
      <c r="J3" s="318"/>
      <c r="K3" s="318"/>
      <c r="L3" s="318"/>
      <c r="M3" s="318"/>
      <c r="N3" s="318"/>
      <c r="O3" s="318"/>
    </row>
    <row r="4" spans="2:16" ht="21" x14ac:dyDescent="0.25">
      <c r="B4" s="163"/>
      <c r="C4" s="495" t="s">
        <v>166</v>
      </c>
      <c r="D4" s="495"/>
      <c r="E4" s="495"/>
      <c r="F4" s="495"/>
    </row>
    <row r="5" spans="2:16" ht="15.75" x14ac:dyDescent="0.25">
      <c r="B5" s="163"/>
      <c r="C5" s="319" t="s">
        <v>171</v>
      </c>
      <c r="D5" s="324">
        <v>61</v>
      </c>
      <c r="E5" s="422">
        <v>41594898449</v>
      </c>
      <c r="F5" s="324">
        <v>93760.099999999991</v>
      </c>
    </row>
    <row r="6" spans="2:16" ht="1.5" customHeight="1" x14ac:dyDescent="0.25">
      <c r="B6" s="163"/>
      <c r="D6" s="163"/>
      <c r="E6" s="163"/>
      <c r="F6" s="163"/>
      <c r="G6" s="163"/>
      <c r="H6" s="163"/>
      <c r="I6" s="163"/>
      <c r="J6" s="163"/>
    </row>
    <row r="7" spans="2:16" ht="21" hidden="1" customHeight="1" x14ac:dyDescent="0.25">
      <c r="B7" s="163"/>
      <c r="C7" s="420"/>
      <c r="D7" s="420"/>
      <c r="E7" s="420"/>
      <c r="F7" s="420"/>
    </row>
    <row r="8" spans="2:16" ht="31.5" x14ac:dyDescent="0.25">
      <c r="B8" s="163"/>
      <c r="C8" s="320" t="s">
        <v>165</v>
      </c>
      <c r="D8" s="320" t="s">
        <v>158</v>
      </c>
      <c r="E8" s="320" t="s">
        <v>159</v>
      </c>
      <c r="F8" s="320" t="s">
        <v>167</v>
      </c>
      <c r="H8" s="163"/>
      <c r="I8" s="320" t="s">
        <v>165</v>
      </c>
      <c r="J8" s="320" t="s">
        <v>158</v>
      </c>
      <c r="K8" s="320" t="s">
        <v>159</v>
      </c>
      <c r="L8" s="320" t="s">
        <v>167</v>
      </c>
    </row>
    <row r="9" spans="2:16" ht="31.5" x14ac:dyDescent="0.25">
      <c r="B9" s="321" t="s">
        <v>171</v>
      </c>
      <c r="C9" s="322">
        <v>38</v>
      </c>
      <c r="D9" s="323">
        <v>24961383387</v>
      </c>
      <c r="E9" s="323">
        <v>56341.499999999993</v>
      </c>
      <c r="F9" s="421">
        <v>443037.25294853712</v>
      </c>
      <c r="H9" s="321" t="s">
        <v>171</v>
      </c>
      <c r="I9" s="322">
        <v>23</v>
      </c>
      <c r="J9" s="323">
        <v>16633515062</v>
      </c>
      <c r="K9" s="323">
        <v>37418.6</v>
      </c>
      <c r="L9" s="421">
        <v>444525.31794348266</v>
      </c>
    </row>
    <row r="10" spans="2:16" ht="1.5" customHeight="1" x14ac:dyDescent="0.25">
      <c r="C10" s="162"/>
    </row>
    <row r="11" spans="2:16" ht="25.5" customHeight="1" x14ac:dyDescent="0.25">
      <c r="B11" s="494" t="s">
        <v>179</v>
      </c>
      <c r="C11" s="494"/>
      <c r="D11" s="494"/>
      <c r="E11" s="494"/>
      <c r="F11" s="494"/>
      <c r="H11" s="494" t="s">
        <v>180</v>
      </c>
      <c r="I11" s="494"/>
      <c r="J11" s="494"/>
      <c r="K11" s="494"/>
      <c r="L11" s="494"/>
    </row>
    <row r="12" spans="2:16" x14ac:dyDescent="0.25">
      <c r="B12" s="325" t="s">
        <v>40</v>
      </c>
      <c r="C12" s="325" t="s">
        <v>41</v>
      </c>
      <c r="D12" s="325" t="s">
        <v>42</v>
      </c>
      <c r="E12" s="325" t="s">
        <v>43</v>
      </c>
      <c r="F12" s="326" t="s">
        <v>172</v>
      </c>
      <c r="H12" s="325" t="s">
        <v>40</v>
      </c>
      <c r="I12" s="325" t="s">
        <v>41</v>
      </c>
      <c r="J12" s="325" t="s">
        <v>42</v>
      </c>
      <c r="K12" s="325" t="s">
        <v>43</v>
      </c>
      <c r="L12" s="326" t="s">
        <v>172</v>
      </c>
    </row>
    <row r="13" spans="2:16" ht="13.5" customHeight="1" x14ac:dyDescent="0.25">
      <c r="B13" s="352" t="s">
        <v>207</v>
      </c>
      <c r="C13" s="462">
        <v>1627.22</v>
      </c>
      <c r="D13" s="461" t="s">
        <v>178</v>
      </c>
      <c r="E13" s="463">
        <v>750000000</v>
      </c>
      <c r="F13" s="463">
        <v>0</v>
      </c>
      <c r="H13" s="461" t="s">
        <v>294</v>
      </c>
      <c r="I13" s="462">
        <v>1377.17</v>
      </c>
      <c r="J13" s="461" t="s">
        <v>178</v>
      </c>
      <c r="K13" s="463">
        <v>675000000</v>
      </c>
      <c r="L13" s="463">
        <v>0</v>
      </c>
    </row>
    <row r="14" spans="2:16" x14ac:dyDescent="0.25">
      <c r="B14" s="461" t="s">
        <v>212</v>
      </c>
      <c r="C14" s="462">
        <v>2158.25</v>
      </c>
      <c r="D14" s="461" t="s">
        <v>241</v>
      </c>
      <c r="E14" s="463">
        <v>0</v>
      </c>
      <c r="F14" s="463">
        <v>790000000</v>
      </c>
      <c r="H14" s="461" t="s">
        <v>298</v>
      </c>
      <c r="I14" s="462">
        <v>2045.35</v>
      </c>
      <c r="J14" s="461" t="s">
        <v>178</v>
      </c>
      <c r="K14" s="463">
        <v>753000000</v>
      </c>
      <c r="L14" s="463">
        <v>0</v>
      </c>
    </row>
    <row r="15" spans="2:16" x14ac:dyDescent="0.25">
      <c r="B15" s="461" t="s">
        <v>214</v>
      </c>
      <c r="C15" s="462">
        <v>2086.3000000000002</v>
      </c>
      <c r="D15" s="461" t="s">
        <v>241</v>
      </c>
      <c r="E15" s="463">
        <v>0</v>
      </c>
      <c r="F15" s="463">
        <v>754600000</v>
      </c>
      <c r="H15" s="461" t="s">
        <v>300</v>
      </c>
      <c r="I15" s="462">
        <v>1450.78</v>
      </c>
      <c r="J15" s="461" t="s">
        <v>178</v>
      </c>
      <c r="K15" s="463">
        <v>696000000</v>
      </c>
      <c r="L15" s="463">
        <v>0</v>
      </c>
    </row>
    <row r="16" spans="2:16" x14ac:dyDescent="0.25">
      <c r="B16" s="461" t="s">
        <v>215</v>
      </c>
      <c r="C16" s="462">
        <v>1438.63</v>
      </c>
      <c r="D16" s="461" t="s">
        <v>241</v>
      </c>
      <c r="E16" s="463">
        <v>0</v>
      </c>
      <c r="F16" s="463">
        <v>686000000</v>
      </c>
      <c r="H16" s="461" t="s">
        <v>301</v>
      </c>
      <c r="I16" s="462">
        <v>1625.39</v>
      </c>
      <c r="J16" s="461" t="s">
        <v>178</v>
      </c>
      <c r="K16" s="463">
        <v>730000000</v>
      </c>
      <c r="L16" s="463">
        <v>0</v>
      </c>
    </row>
    <row r="17" spans="2:12" x14ac:dyDescent="0.25">
      <c r="B17" s="461" t="s">
        <v>203</v>
      </c>
      <c r="C17" s="462">
        <v>1430.47</v>
      </c>
      <c r="D17" s="461" t="s">
        <v>241</v>
      </c>
      <c r="E17" s="463">
        <v>0</v>
      </c>
      <c r="F17" s="463">
        <v>670000000</v>
      </c>
      <c r="H17" s="461" t="s">
        <v>312</v>
      </c>
      <c r="I17" s="462">
        <v>2105.5700000000002</v>
      </c>
      <c r="J17" s="461" t="s">
        <v>178</v>
      </c>
      <c r="K17" s="463">
        <v>691000000</v>
      </c>
      <c r="L17" s="463">
        <v>0</v>
      </c>
    </row>
    <row r="18" spans="2:12" x14ac:dyDescent="0.25">
      <c r="B18" s="461" t="s">
        <v>204</v>
      </c>
      <c r="C18" s="462">
        <v>1097.75</v>
      </c>
      <c r="D18" s="461" t="s">
        <v>241</v>
      </c>
      <c r="E18" s="463">
        <v>0</v>
      </c>
      <c r="F18" s="463">
        <v>547161000</v>
      </c>
      <c r="H18" s="461" t="s">
        <v>317</v>
      </c>
      <c r="I18" s="462">
        <v>1746.29</v>
      </c>
      <c r="J18" s="461" t="s">
        <v>178</v>
      </c>
      <c r="K18" s="463">
        <v>784000000</v>
      </c>
      <c r="L18" s="463">
        <v>0</v>
      </c>
    </row>
    <row r="19" spans="2:12" x14ac:dyDescent="0.25">
      <c r="B19" s="461" t="s">
        <v>205</v>
      </c>
      <c r="C19" s="462">
        <v>1177.47</v>
      </c>
      <c r="D19" s="461" t="s">
        <v>241</v>
      </c>
      <c r="E19" s="463">
        <v>0</v>
      </c>
      <c r="F19" s="463">
        <v>565000000</v>
      </c>
      <c r="H19" s="461" t="s">
        <v>318</v>
      </c>
      <c r="I19" s="462">
        <v>1350.37</v>
      </c>
      <c r="J19" s="461" t="s">
        <v>178</v>
      </c>
      <c r="K19" s="463">
        <v>688000000</v>
      </c>
      <c r="L19" s="463">
        <v>0</v>
      </c>
    </row>
    <row r="20" spans="2:12" x14ac:dyDescent="0.25">
      <c r="B20" s="461" t="s">
        <v>206</v>
      </c>
      <c r="C20" s="462">
        <v>917.32</v>
      </c>
      <c r="D20" s="461" t="s">
        <v>241</v>
      </c>
      <c r="E20" s="463">
        <v>0</v>
      </c>
      <c r="F20" s="463">
        <v>518160000</v>
      </c>
      <c r="H20" s="461" t="s">
        <v>319</v>
      </c>
      <c r="I20" s="462">
        <v>2196.4899999999998</v>
      </c>
      <c r="J20" s="461" t="s">
        <v>178</v>
      </c>
      <c r="K20" s="463">
        <v>786000000</v>
      </c>
      <c r="L20" s="463">
        <v>0</v>
      </c>
    </row>
    <row r="21" spans="2:12" x14ac:dyDescent="0.25">
      <c r="B21" s="461" t="s">
        <v>237</v>
      </c>
      <c r="C21" s="462">
        <v>1062.31</v>
      </c>
      <c r="D21" s="461" t="s">
        <v>241</v>
      </c>
      <c r="E21" s="463">
        <v>0</v>
      </c>
      <c r="F21" s="463">
        <v>539408800</v>
      </c>
      <c r="H21" s="461" t="s">
        <v>307</v>
      </c>
      <c r="I21" s="462">
        <v>1415.16</v>
      </c>
      <c r="J21" s="461" t="s">
        <v>178</v>
      </c>
      <c r="K21" s="463">
        <v>710000000</v>
      </c>
      <c r="L21" s="463">
        <v>0</v>
      </c>
    </row>
    <row r="22" spans="2:12" x14ac:dyDescent="0.25">
      <c r="B22" s="461" t="s">
        <v>277</v>
      </c>
      <c r="C22" s="462">
        <v>1640.38</v>
      </c>
      <c r="D22" s="461" t="s">
        <v>241</v>
      </c>
      <c r="E22" s="463">
        <v>0</v>
      </c>
      <c r="F22" s="463">
        <v>720000000</v>
      </c>
      <c r="H22" s="461" t="s">
        <v>296</v>
      </c>
      <c r="I22" s="462">
        <v>2088</v>
      </c>
      <c r="J22" s="461" t="s">
        <v>241</v>
      </c>
      <c r="K22" s="463">
        <v>0</v>
      </c>
      <c r="L22" s="463">
        <v>750000000</v>
      </c>
    </row>
    <row r="23" spans="2:12" x14ac:dyDescent="0.25">
      <c r="B23" s="461" t="s">
        <v>208</v>
      </c>
      <c r="C23" s="462">
        <v>2132.56</v>
      </c>
      <c r="D23" s="461" t="s">
        <v>241</v>
      </c>
      <c r="E23" s="463">
        <v>0</v>
      </c>
      <c r="F23" s="463">
        <v>838880000</v>
      </c>
      <c r="H23" s="461" t="s">
        <v>315</v>
      </c>
      <c r="I23" s="462">
        <v>1952.63</v>
      </c>
      <c r="J23" s="461" t="s">
        <v>241</v>
      </c>
      <c r="K23" s="463">
        <v>0</v>
      </c>
      <c r="L23" s="463">
        <v>798000000</v>
      </c>
    </row>
    <row r="24" spans="2:12" x14ac:dyDescent="0.25">
      <c r="B24" s="461" t="s">
        <v>209</v>
      </c>
      <c r="C24" s="462">
        <v>1309.33</v>
      </c>
      <c r="D24" s="461" t="s">
        <v>241</v>
      </c>
      <c r="E24" s="463">
        <v>0</v>
      </c>
      <c r="F24" s="463">
        <v>598000000</v>
      </c>
      <c r="H24" s="461" t="s">
        <v>293</v>
      </c>
      <c r="I24" s="462">
        <v>1410.17</v>
      </c>
      <c r="J24" s="461" t="s">
        <v>241</v>
      </c>
      <c r="K24" s="463">
        <v>0</v>
      </c>
      <c r="L24" s="463">
        <v>676168010</v>
      </c>
    </row>
    <row r="25" spans="2:12" x14ac:dyDescent="0.25">
      <c r="B25" s="461" t="s">
        <v>210</v>
      </c>
      <c r="C25" s="462">
        <v>1234.33</v>
      </c>
      <c r="D25" s="461" t="s">
        <v>241</v>
      </c>
      <c r="E25" s="463">
        <v>0</v>
      </c>
      <c r="F25" s="463">
        <v>584500000</v>
      </c>
      <c r="H25" s="461" t="s">
        <v>302</v>
      </c>
      <c r="I25" s="462">
        <v>1719.56</v>
      </c>
      <c r="J25" s="461" t="s">
        <v>241</v>
      </c>
      <c r="K25" s="463">
        <v>0</v>
      </c>
      <c r="L25" s="463">
        <v>756803619</v>
      </c>
    </row>
    <row r="26" spans="2:12" x14ac:dyDescent="0.25">
      <c r="B26" s="461" t="s">
        <v>211</v>
      </c>
      <c r="C26" s="462">
        <v>1465.68</v>
      </c>
      <c r="D26" s="461" t="s">
        <v>241</v>
      </c>
      <c r="E26" s="463">
        <v>0</v>
      </c>
      <c r="F26" s="463">
        <v>673000000</v>
      </c>
      <c r="H26" s="461" t="s">
        <v>304</v>
      </c>
      <c r="I26" s="462">
        <v>1646.46</v>
      </c>
      <c r="J26" s="461" t="s">
        <v>241</v>
      </c>
      <c r="K26" s="463">
        <v>0</v>
      </c>
      <c r="L26" s="463">
        <v>777150000</v>
      </c>
    </row>
    <row r="27" spans="2:12" x14ac:dyDescent="0.25">
      <c r="B27" s="461" t="s">
        <v>213</v>
      </c>
      <c r="C27" s="462">
        <v>1484.55</v>
      </c>
      <c r="D27" s="461" t="s">
        <v>241</v>
      </c>
      <c r="E27" s="463">
        <v>0</v>
      </c>
      <c r="F27" s="463">
        <v>742579124</v>
      </c>
      <c r="H27" s="461" t="s">
        <v>303</v>
      </c>
      <c r="I27" s="462">
        <v>1692.55</v>
      </c>
      <c r="J27" s="461" t="s">
        <v>241</v>
      </c>
      <c r="K27" s="463">
        <v>0</v>
      </c>
      <c r="L27" s="463">
        <v>757350000</v>
      </c>
    </row>
    <row r="28" spans="2:12" x14ac:dyDescent="0.25">
      <c r="B28" s="461" t="s">
        <v>216</v>
      </c>
      <c r="C28" s="462">
        <v>1948.57</v>
      </c>
      <c r="D28" s="461" t="s">
        <v>241</v>
      </c>
      <c r="E28" s="463">
        <v>0</v>
      </c>
      <c r="F28" s="463">
        <v>575000000</v>
      </c>
      <c r="H28" s="461" t="s">
        <v>311</v>
      </c>
      <c r="I28" s="462">
        <v>1489.8</v>
      </c>
      <c r="J28" s="461" t="s">
        <v>241</v>
      </c>
      <c r="K28" s="463">
        <v>0</v>
      </c>
      <c r="L28" s="463">
        <v>673200000</v>
      </c>
    </row>
    <row r="29" spans="2:12" x14ac:dyDescent="0.25">
      <c r="B29" s="461" t="s">
        <v>217</v>
      </c>
      <c r="C29" s="462">
        <v>1532.55</v>
      </c>
      <c r="D29" s="461" t="s">
        <v>241</v>
      </c>
      <c r="E29" s="463">
        <v>0</v>
      </c>
      <c r="F29" s="463">
        <v>694000000</v>
      </c>
      <c r="H29" s="461" t="s">
        <v>305</v>
      </c>
      <c r="I29" s="462">
        <v>1402.45</v>
      </c>
      <c r="J29" s="461" t="s">
        <v>241</v>
      </c>
      <c r="K29" s="463">
        <v>0</v>
      </c>
      <c r="L29" s="463">
        <v>694000000</v>
      </c>
    </row>
    <row r="30" spans="2:12" x14ac:dyDescent="0.25">
      <c r="B30" s="461" t="s">
        <v>218</v>
      </c>
      <c r="C30" s="462">
        <v>1256.71</v>
      </c>
      <c r="D30" s="461" t="s">
        <v>241</v>
      </c>
      <c r="E30" s="463">
        <v>0</v>
      </c>
      <c r="F30" s="463">
        <v>550000000</v>
      </c>
      <c r="H30" s="461" t="s">
        <v>299</v>
      </c>
      <c r="I30" s="462">
        <v>1658.09</v>
      </c>
      <c r="J30" s="461" t="s">
        <v>241</v>
      </c>
      <c r="K30" s="463">
        <v>0</v>
      </c>
      <c r="L30" s="463">
        <v>751000000</v>
      </c>
    </row>
    <row r="31" spans="2:12" x14ac:dyDescent="0.25">
      <c r="B31" s="461" t="s">
        <v>219</v>
      </c>
      <c r="C31" s="462">
        <v>1391.1</v>
      </c>
      <c r="D31" s="461" t="s">
        <v>241</v>
      </c>
      <c r="E31" s="463">
        <v>0</v>
      </c>
      <c r="F31" s="463">
        <v>670000000</v>
      </c>
      <c r="H31" s="461" t="s">
        <v>308</v>
      </c>
      <c r="I31" s="462">
        <v>1302.8599999999999</v>
      </c>
      <c r="J31" s="461" t="s">
        <v>241</v>
      </c>
      <c r="K31" s="463">
        <v>0</v>
      </c>
      <c r="L31" s="463">
        <v>670000000</v>
      </c>
    </row>
    <row r="32" spans="2:12" x14ac:dyDescent="0.25">
      <c r="B32" s="461" t="s">
        <v>220</v>
      </c>
      <c r="C32" s="462">
        <v>1446.16</v>
      </c>
      <c r="D32" s="461" t="s">
        <v>241</v>
      </c>
      <c r="E32" s="463">
        <v>0</v>
      </c>
      <c r="F32" s="463">
        <v>683480763</v>
      </c>
      <c r="H32" s="461" t="s">
        <v>313</v>
      </c>
      <c r="I32" s="462">
        <v>2140.84</v>
      </c>
      <c r="J32" s="461" t="s">
        <v>241</v>
      </c>
      <c r="K32" s="463">
        <v>0</v>
      </c>
      <c r="L32" s="463">
        <v>774991636</v>
      </c>
    </row>
    <row r="33" spans="2:12" x14ac:dyDescent="0.25">
      <c r="B33" s="461" t="s">
        <v>221</v>
      </c>
      <c r="C33" s="462">
        <v>1327.38</v>
      </c>
      <c r="D33" s="461" t="s">
        <v>241</v>
      </c>
      <c r="E33" s="463">
        <v>0</v>
      </c>
      <c r="F33" s="463">
        <v>670000000</v>
      </c>
      <c r="H33" s="461" t="s">
        <v>306</v>
      </c>
      <c r="I33" s="462">
        <v>1281.3900000000001</v>
      </c>
      <c r="J33" s="461" t="s">
        <v>241</v>
      </c>
      <c r="K33" s="463">
        <v>0</v>
      </c>
      <c r="L33" s="463">
        <v>588000000</v>
      </c>
    </row>
    <row r="34" spans="2:12" x14ac:dyDescent="0.25">
      <c r="B34" s="461" t="s">
        <v>222</v>
      </c>
      <c r="C34" s="462">
        <v>1130.44</v>
      </c>
      <c r="D34" s="461" t="s">
        <v>241</v>
      </c>
      <c r="E34" s="463">
        <v>0</v>
      </c>
      <c r="F34" s="463">
        <v>545000000</v>
      </c>
      <c r="H34" s="461" t="s">
        <v>295</v>
      </c>
      <c r="I34" s="462">
        <v>1632.85</v>
      </c>
      <c r="J34" s="461" t="s">
        <v>241</v>
      </c>
      <c r="K34" s="463">
        <v>0</v>
      </c>
      <c r="L34" s="463">
        <v>720000000</v>
      </c>
    </row>
    <row r="35" spans="2:12" x14ac:dyDescent="0.25">
      <c r="B35" s="461" t="s">
        <v>223</v>
      </c>
      <c r="C35" s="462">
        <v>1458.85</v>
      </c>
      <c r="D35" s="461" t="s">
        <v>241</v>
      </c>
      <c r="E35" s="463">
        <v>0</v>
      </c>
      <c r="F35" s="463">
        <v>650000000</v>
      </c>
      <c r="H35" s="461" t="s">
        <v>297</v>
      </c>
      <c r="I35" s="462">
        <v>2052.6999999999998</v>
      </c>
      <c r="J35" s="461" t="s">
        <v>241</v>
      </c>
      <c r="K35" s="463">
        <v>0</v>
      </c>
      <c r="L35" s="463">
        <v>766000000</v>
      </c>
    </row>
    <row r="36" spans="2:12" x14ac:dyDescent="0.25">
      <c r="B36" s="461" t="s">
        <v>224</v>
      </c>
      <c r="C36" s="462">
        <v>1478.04</v>
      </c>
      <c r="D36" s="461" t="s">
        <v>241</v>
      </c>
      <c r="E36" s="463">
        <v>0</v>
      </c>
      <c r="F36" s="463">
        <v>675000000</v>
      </c>
      <c r="H36" s="461" t="s">
        <v>309</v>
      </c>
      <c r="I36" s="462">
        <v>1178.42</v>
      </c>
      <c r="J36" s="461" t="s">
        <v>241</v>
      </c>
      <c r="K36" s="463">
        <v>0</v>
      </c>
      <c r="L36" s="463">
        <v>694000000</v>
      </c>
    </row>
    <row r="37" spans="2:12" x14ac:dyDescent="0.25">
      <c r="B37" s="461" t="s">
        <v>225</v>
      </c>
      <c r="C37" s="462">
        <v>1445.59</v>
      </c>
      <c r="D37" s="461" t="s">
        <v>241</v>
      </c>
      <c r="E37" s="463">
        <v>0</v>
      </c>
      <c r="F37" s="463">
        <v>679500000</v>
      </c>
      <c r="H37" s="461" t="s">
        <v>310</v>
      </c>
      <c r="I37" s="462">
        <v>1286.6400000000001</v>
      </c>
      <c r="J37" s="461" t="s">
        <v>241</v>
      </c>
      <c r="K37" s="463">
        <v>0</v>
      </c>
      <c r="L37" s="463">
        <v>688500000</v>
      </c>
    </row>
    <row r="38" spans="2:12" x14ac:dyDescent="0.25">
      <c r="B38" s="461" t="s">
        <v>226</v>
      </c>
      <c r="C38" s="462">
        <v>1416.96</v>
      </c>
      <c r="D38" s="461" t="s">
        <v>241</v>
      </c>
      <c r="E38" s="463">
        <v>0</v>
      </c>
      <c r="F38" s="463">
        <v>670000000</v>
      </c>
      <c r="H38" s="461" t="s">
        <v>314</v>
      </c>
      <c r="I38" s="462">
        <v>1166.9000000000001</v>
      </c>
      <c r="J38" s="461" t="s">
        <v>241</v>
      </c>
      <c r="K38" s="463">
        <v>0</v>
      </c>
      <c r="L38" s="463">
        <v>623700000</v>
      </c>
    </row>
    <row r="39" spans="2:12" x14ac:dyDescent="0.25">
      <c r="B39" s="461" t="s">
        <v>227</v>
      </c>
      <c r="C39" s="462">
        <v>1730.94</v>
      </c>
      <c r="D39" s="461" t="s">
        <v>241</v>
      </c>
      <c r="E39" s="463">
        <v>0</v>
      </c>
      <c r="F39" s="463">
        <v>619129300</v>
      </c>
      <c r="H39" s="461" t="s">
        <v>316</v>
      </c>
      <c r="I39" s="462">
        <v>1154.0999999999999</v>
      </c>
      <c r="J39" s="461" t="s">
        <v>241</v>
      </c>
      <c r="K39" s="463">
        <v>0</v>
      </c>
      <c r="L39" s="463">
        <v>651000000</v>
      </c>
    </row>
    <row r="40" spans="2:12" x14ac:dyDescent="0.25">
      <c r="B40" s="461" t="s">
        <v>228</v>
      </c>
      <c r="C40" s="462">
        <v>1467.08</v>
      </c>
      <c r="D40" s="461" t="s">
        <v>241</v>
      </c>
      <c r="E40" s="463">
        <v>0</v>
      </c>
      <c r="F40" s="463">
        <v>738541600</v>
      </c>
      <c r="H40" s="461" t="s">
        <v>320</v>
      </c>
      <c r="I40" s="462">
        <v>1741</v>
      </c>
      <c r="J40" s="461" t="s">
        <v>241</v>
      </c>
      <c r="K40" s="463">
        <v>0</v>
      </c>
      <c r="L40" s="463">
        <v>777000000</v>
      </c>
    </row>
    <row r="41" spans="2:12" x14ac:dyDescent="0.25">
      <c r="B41" s="461" t="s">
        <v>229</v>
      </c>
      <c r="C41" s="462">
        <v>2249.2399999999998</v>
      </c>
      <c r="D41" s="461" t="s">
        <v>241</v>
      </c>
      <c r="E41" s="463">
        <v>0</v>
      </c>
      <c r="F41" s="463">
        <v>775000000</v>
      </c>
      <c r="H41" s="461" t="s">
        <v>321</v>
      </c>
      <c r="I41" s="462">
        <v>2371.9299999999998</v>
      </c>
      <c r="J41" s="461" t="s">
        <v>241</v>
      </c>
      <c r="K41" s="463">
        <v>0</v>
      </c>
      <c r="L41" s="463">
        <v>764000000</v>
      </c>
    </row>
    <row r="42" spans="2:12" x14ac:dyDescent="0.25">
      <c r="B42" s="461" t="s">
        <v>230</v>
      </c>
      <c r="C42" s="462">
        <v>2278.13</v>
      </c>
      <c r="D42" s="461" t="s">
        <v>241</v>
      </c>
      <c r="E42" s="463">
        <v>0</v>
      </c>
      <c r="F42" s="463">
        <v>750000000</v>
      </c>
      <c r="H42" s="461" t="s">
        <v>322</v>
      </c>
      <c r="I42" s="462">
        <v>1557.26</v>
      </c>
      <c r="J42" s="461" t="s">
        <v>241</v>
      </c>
      <c r="K42" s="463">
        <v>0</v>
      </c>
      <c r="L42" s="463">
        <v>767000000</v>
      </c>
    </row>
    <row r="43" spans="2:12" x14ac:dyDescent="0.25">
      <c r="B43" s="461" t="s">
        <v>238</v>
      </c>
      <c r="C43" s="462">
        <v>1385.8</v>
      </c>
      <c r="D43" s="461" t="s">
        <v>241</v>
      </c>
      <c r="E43" s="463">
        <v>0</v>
      </c>
      <c r="F43" s="463">
        <v>730276400</v>
      </c>
      <c r="H43" s="461" t="s">
        <v>323</v>
      </c>
      <c r="I43" s="462">
        <v>1614.62</v>
      </c>
      <c r="J43" s="461" t="s">
        <v>241</v>
      </c>
      <c r="K43" s="463">
        <v>0</v>
      </c>
      <c r="L43" s="463">
        <v>762064376</v>
      </c>
    </row>
    <row r="44" spans="2:12" x14ac:dyDescent="0.25">
      <c r="B44" s="461" t="s">
        <v>231</v>
      </c>
      <c r="C44" s="462">
        <v>1270.3699999999999</v>
      </c>
      <c r="D44" s="461" t="s">
        <v>241</v>
      </c>
      <c r="E44" s="463">
        <v>0</v>
      </c>
      <c r="F44" s="463">
        <v>585500000</v>
      </c>
      <c r="H44" s="461" t="s">
        <v>324</v>
      </c>
      <c r="I44" s="462">
        <v>1877.38</v>
      </c>
      <c r="J44" s="461" t="s">
        <v>241</v>
      </c>
      <c r="K44" s="463">
        <v>0</v>
      </c>
      <c r="L44" s="463">
        <v>753587421</v>
      </c>
    </row>
    <row r="45" spans="2:12" x14ac:dyDescent="0.25">
      <c r="B45" s="461" t="s">
        <v>232</v>
      </c>
      <c r="C45" s="462">
        <v>1104.71</v>
      </c>
      <c r="D45" s="461" t="s">
        <v>241</v>
      </c>
      <c r="E45" s="463">
        <v>0</v>
      </c>
      <c r="F45" s="463">
        <v>560260800</v>
      </c>
      <c r="H45" s="325" t="s">
        <v>25</v>
      </c>
      <c r="I45" s="327">
        <v>52731.17</v>
      </c>
      <c r="J45" s="327">
        <v>32</v>
      </c>
      <c r="K45" s="327">
        <v>6513000000</v>
      </c>
      <c r="L45" s="327">
        <v>16633515062</v>
      </c>
    </row>
    <row r="46" spans="2:12" x14ac:dyDescent="0.25">
      <c r="B46" s="461" t="s">
        <v>233</v>
      </c>
      <c r="C46" s="462">
        <v>1096.99</v>
      </c>
      <c r="D46" s="461" t="s">
        <v>241</v>
      </c>
      <c r="E46" s="463">
        <v>0</v>
      </c>
      <c r="F46" s="463">
        <v>630215000</v>
      </c>
    </row>
    <row r="47" spans="2:12" x14ac:dyDescent="0.25">
      <c r="B47" s="461" t="s">
        <v>234</v>
      </c>
      <c r="C47" s="462">
        <v>1927.68</v>
      </c>
      <c r="D47" s="461" t="s">
        <v>241</v>
      </c>
      <c r="E47" s="463">
        <v>0</v>
      </c>
      <c r="F47" s="463">
        <v>748000000</v>
      </c>
    </row>
    <row r="48" spans="2:12" x14ac:dyDescent="0.25">
      <c r="B48" s="461" t="s">
        <v>235</v>
      </c>
      <c r="C48" s="462">
        <v>1299.83</v>
      </c>
      <c r="D48" s="461" t="s">
        <v>241</v>
      </c>
      <c r="E48" s="463">
        <v>0</v>
      </c>
      <c r="F48" s="463">
        <v>570000000</v>
      </c>
    </row>
    <row r="49" spans="2:6" x14ac:dyDescent="0.25">
      <c r="B49" s="461" t="s">
        <v>239</v>
      </c>
      <c r="C49" s="462">
        <v>1545.98</v>
      </c>
      <c r="D49" s="461" t="s">
        <v>241</v>
      </c>
      <c r="E49" s="463">
        <v>0</v>
      </c>
      <c r="F49" s="463">
        <v>756610600</v>
      </c>
    </row>
    <row r="50" spans="2:6" x14ac:dyDescent="0.25">
      <c r="B50" s="461" t="s">
        <v>240</v>
      </c>
      <c r="C50" s="462">
        <v>1197.1500000000001</v>
      </c>
      <c r="D50" s="461" t="s">
        <v>241</v>
      </c>
      <c r="E50" s="463">
        <v>0</v>
      </c>
      <c r="F50" s="463">
        <v>604080000</v>
      </c>
    </row>
    <row r="51" spans="2:6" x14ac:dyDescent="0.25">
      <c r="B51" s="461" t="s">
        <v>236</v>
      </c>
      <c r="C51" s="462">
        <v>1319.92</v>
      </c>
      <c r="D51" s="461" t="s">
        <v>241</v>
      </c>
      <c r="E51" s="463">
        <v>0</v>
      </c>
      <c r="F51" s="463">
        <v>604500000</v>
      </c>
    </row>
    <row r="52" spans="2:6" x14ac:dyDescent="0.25">
      <c r="B52" s="325" t="s">
        <v>25</v>
      </c>
      <c r="C52" s="327">
        <v>57968.72</v>
      </c>
      <c r="D52" s="327">
        <v>39</v>
      </c>
      <c r="E52" s="327">
        <v>750000000</v>
      </c>
      <c r="F52" s="327">
        <v>24961383387</v>
      </c>
    </row>
    <row r="53" spans="2:6" x14ac:dyDescent="0.25">
      <c r="C53" s="162"/>
      <c r="E53" s="328">
        <v>0</v>
      </c>
      <c r="F53" s="404">
        <v>0</v>
      </c>
    </row>
  </sheetData>
  <sortState xmlns:xlrd2="http://schemas.microsoft.com/office/spreadsheetml/2017/richdata2" ref="H13:L44">
    <sortCondition ref="J13:J44"/>
  </sortState>
  <mergeCells count="5">
    <mergeCell ref="H11:L11"/>
    <mergeCell ref="C4:F4"/>
    <mergeCell ref="B11:F11"/>
    <mergeCell ref="C1:K1"/>
    <mergeCell ref="C2:K2"/>
  </mergeCells>
  <dataValidations count="1">
    <dataValidation type="list" allowBlank="1" showInputMessage="1" showErrorMessage="1" sqref="B12 H12" xr:uid="{00000000-0002-0000-0700-000000000000}">
      <formula1>$B$12:$F$12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/>
  <dimension ref="A1:Q254"/>
  <sheetViews>
    <sheetView zoomScale="90" zoomScaleNormal="90" workbookViewId="0">
      <pane xSplit="2" ySplit="11" topLeftCell="C12" activePane="bottomRight" state="frozen"/>
      <selection activeCell="G6" sqref="G6"/>
      <selection pane="topRight" activeCell="G6" sqref="G6"/>
      <selection pane="bottomLeft" activeCell="G6" sqref="G6"/>
      <selection pane="bottomRight" activeCell="E8" sqref="E8"/>
    </sheetView>
  </sheetViews>
  <sheetFormatPr baseColWidth="10" defaultColWidth="0" defaultRowHeight="0" customHeight="1" zeroHeight="1" x14ac:dyDescent="0.25"/>
  <cols>
    <col min="1" max="1" width="2.42578125" style="178" customWidth="1"/>
    <col min="2" max="2" width="18.42578125" style="178" customWidth="1"/>
    <col min="3" max="3" width="12" style="329" customWidth="1"/>
    <col min="4" max="4" width="10.140625" style="329" bestFit="1" customWidth="1"/>
    <col min="5" max="5" width="22.140625" style="337" customWidth="1"/>
    <col min="6" max="6" width="1" style="178" customWidth="1"/>
    <col min="7" max="7" width="21" style="178" customWidth="1"/>
    <col min="8" max="8" width="13.28515625" style="178" customWidth="1"/>
    <col min="9" max="9" width="10.7109375" style="178" customWidth="1"/>
    <col min="10" max="10" width="18.7109375" style="178" customWidth="1"/>
    <col min="11" max="11" width="1.42578125" style="178" customWidth="1"/>
    <col min="12" max="13" width="6.7109375" style="178" hidden="1" customWidth="1"/>
    <col min="14" max="15" width="0" style="178" hidden="1" customWidth="1"/>
    <col min="16" max="17" width="6.7109375" style="178" hidden="1" customWidth="1"/>
    <col min="18" max="16383" width="0" style="178" hidden="1"/>
    <col min="16384" max="16384" width="5.140625" style="178" customWidth="1"/>
  </cols>
  <sheetData>
    <row r="1" spans="1:13" ht="5.25" customHeight="1" x14ac:dyDescent="0.25">
      <c r="E1" s="330"/>
    </row>
    <row r="2" spans="1:13" ht="22.5" customHeight="1" x14ac:dyDescent="0.25">
      <c r="B2" s="502" t="s">
        <v>176</v>
      </c>
      <c r="C2" s="502"/>
      <c r="D2" s="502"/>
      <c r="E2" s="502"/>
      <c r="F2" s="386"/>
      <c r="G2" s="386"/>
      <c r="H2" s="386"/>
      <c r="I2" s="386"/>
      <c r="J2" s="386"/>
      <c r="K2" s="386"/>
      <c r="L2" s="331"/>
      <c r="M2" s="331"/>
    </row>
    <row r="3" spans="1:13" ht="20.100000000000001" customHeight="1" x14ac:dyDescent="0.25">
      <c r="B3" s="503">
        <v>45900</v>
      </c>
      <c r="C3" s="503"/>
      <c r="D3" s="503"/>
      <c r="E3" s="503"/>
      <c r="F3" s="387"/>
      <c r="G3" s="387"/>
      <c r="H3" s="387"/>
      <c r="I3" s="387"/>
      <c r="J3" s="387"/>
      <c r="K3" s="387"/>
      <c r="L3" s="332"/>
      <c r="M3" s="332"/>
    </row>
    <row r="4" spans="1:13" ht="30" x14ac:dyDescent="0.25">
      <c r="A4" s="334"/>
      <c r="B4" s="346" t="s">
        <v>92</v>
      </c>
      <c r="C4" s="346" t="s">
        <v>113</v>
      </c>
      <c r="D4" s="346" t="s">
        <v>52</v>
      </c>
      <c r="E4" s="346" t="s">
        <v>45</v>
      </c>
      <c r="L4" s="333"/>
      <c r="M4" s="333"/>
    </row>
    <row r="5" spans="1:13" ht="15" x14ac:dyDescent="0.25">
      <c r="B5" s="344" t="s">
        <v>38</v>
      </c>
      <c r="C5" s="345">
        <v>10</v>
      </c>
      <c r="D5" s="345">
        <v>16939.789999999997</v>
      </c>
      <c r="E5" s="393">
        <v>7263000000</v>
      </c>
    </row>
    <row r="6" spans="1:13" ht="6" customHeight="1" x14ac:dyDescent="0.25"/>
    <row r="7" spans="1:13" ht="18.75" hidden="1" x14ac:dyDescent="0.25">
      <c r="B7" s="501" t="s">
        <v>179</v>
      </c>
      <c r="C7" s="501"/>
      <c r="D7" s="501"/>
      <c r="E7" s="501"/>
      <c r="G7" s="501" t="s">
        <v>180</v>
      </c>
      <c r="H7" s="501"/>
      <c r="I7" s="501"/>
      <c r="J7" s="501"/>
      <c r="K7" s="334"/>
    </row>
    <row r="8" spans="1:13" ht="24" x14ac:dyDescent="0.25">
      <c r="B8" s="335"/>
      <c r="C8" s="335" t="s">
        <v>113</v>
      </c>
      <c r="D8" s="335" t="s">
        <v>52</v>
      </c>
      <c r="E8" s="335" t="s">
        <v>45</v>
      </c>
      <c r="F8" s="334"/>
      <c r="G8" s="335"/>
      <c r="H8" s="335" t="s">
        <v>113</v>
      </c>
      <c r="I8" s="335" t="s">
        <v>52</v>
      </c>
      <c r="J8" s="335" t="s">
        <v>45</v>
      </c>
      <c r="K8" s="334"/>
    </row>
    <row r="9" spans="1:13" ht="15" x14ac:dyDescent="0.25">
      <c r="B9" s="336" t="s">
        <v>179</v>
      </c>
      <c r="C9" s="338">
        <v>1</v>
      </c>
      <c r="D9" s="339">
        <v>1627.22</v>
      </c>
      <c r="E9" s="340">
        <v>750000000</v>
      </c>
      <c r="F9" s="334"/>
      <c r="G9" s="336" t="s">
        <v>180</v>
      </c>
      <c r="H9" s="338">
        <v>9</v>
      </c>
      <c r="I9" s="339">
        <v>15312.569999999998</v>
      </c>
      <c r="J9" s="340">
        <v>6513000000</v>
      </c>
      <c r="K9" s="334"/>
    </row>
    <row r="10" spans="1:13" ht="15" x14ac:dyDescent="0.25">
      <c r="B10" s="336"/>
      <c r="C10" s="338"/>
      <c r="D10" s="339"/>
      <c r="E10" s="340"/>
      <c r="F10" s="334"/>
      <c r="G10" s="336"/>
      <c r="H10" s="338"/>
      <c r="I10" s="339"/>
      <c r="J10" s="340"/>
      <c r="K10" s="334"/>
    </row>
    <row r="11" spans="1:13" s="341" customFormat="1" ht="12.75" x14ac:dyDescent="0.25">
      <c r="B11" s="353" t="s">
        <v>114</v>
      </c>
      <c r="C11" s="354" t="s">
        <v>27</v>
      </c>
      <c r="D11" s="354" t="s">
        <v>41</v>
      </c>
      <c r="E11" s="355" t="s">
        <v>45</v>
      </c>
      <c r="G11" s="353" t="s">
        <v>114</v>
      </c>
      <c r="H11" s="354" t="s">
        <v>27</v>
      </c>
      <c r="I11" s="354" t="s">
        <v>41</v>
      </c>
      <c r="J11" s="355" t="s">
        <v>45</v>
      </c>
    </row>
    <row r="12" spans="1:13" s="341" customFormat="1" ht="12" customHeight="1" x14ac:dyDescent="0.25">
      <c r="B12" s="470"/>
      <c r="C12" s="352" t="s">
        <v>207</v>
      </c>
      <c r="D12" s="350">
        <v>1627.22</v>
      </c>
      <c r="E12" s="351">
        <v>750000000</v>
      </c>
      <c r="F12" s="342"/>
      <c r="G12" s="498"/>
      <c r="H12" s="352" t="s">
        <v>294</v>
      </c>
      <c r="I12" s="350">
        <v>1377.17</v>
      </c>
      <c r="J12" s="351">
        <v>675000000</v>
      </c>
    </row>
    <row r="13" spans="1:13" s="341" customFormat="1" ht="12" customHeight="1" x14ac:dyDescent="0.25">
      <c r="B13" s="347" t="s">
        <v>25</v>
      </c>
      <c r="C13" s="348">
        <v>1</v>
      </c>
      <c r="D13" s="349">
        <v>1627.22</v>
      </c>
      <c r="E13" s="349">
        <v>750000000</v>
      </c>
      <c r="F13" s="342"/>
      <c r="G13" s="499"/>
      <c r="H13" s="352" t="s">
        <v>298</v>
      </c>
      <c r="I13" s="350">
        <v>2045.35</v>
      </c>
      <c r="J13" s="351">
        <v>753000000</v>
      </c>
    </row>
    <row r="14" spans="1:13" s="341" customFormat="1" ht="12" customHeight="1" x14ac:dyDescent="0.25">
      <c r="F14" s="342"/>
      <c r="G14" s="499"/>
      <c r="H14" s="352" t="s">
        <v>300</v>
      </c>
      <c r="I14" s="350">
        <v>1450.78</v>
      </c>
      <c r="J14" s="351">
        <v>696000000</v>
      </c>
    </row>
    <row r="15" spans="1:13" s="341" customFormat="1" ht="12.75" customHeight="1" x14ac:dyDescent="0.25">
      <c r="F15" s="342"/>
      <c r="G15" s="499"/>
      <c r="H15" s="352" t="s">
        <v>301</v>
      </c>
      <c r="I15" s="350">
        <v>1625.39</v>
      </c>
      <c r="J15" s="351">
        <v>730000000</v>
      </c>
    </row>
    <row r="16" spans="1:13" s="341" customFormat="1" ht="12.75" customHeight="1" x14ac:dyDescent="0.25">
      <c r="F16" s="342"/>
      <c r="G16" s="499"/>
      <c r="H16" s="352" t="s">
        <v>307</v>
      </c>
      <c r="I16" s="350">
        <v>1415.16</v>
      </c>
      <c r="J16" s="351">
        <v>710000000</v>
      </c>
    </row>
    <row r="17" spans="7:10" s="341" customFormat="1" ht="12.75" customHeight="1" x14ac:dyDescent="0.25">
      <c r="G17" s="499"/>
      <c r="H17" s="352" t="s">
        <v>312</v>
      </c>
      <c r="I17" s="350">
        <v>2105.5700000000002</v>
      </c>
      <c r="J17" s="351">
        <v>691000000</v>
      </c>
    </row>
    <row r="18" spans="7:10" s="341" customFormat="1" ht="12.75" customHeight="1" x14ac:dyDescent="0.25">
      <c r="G18" s="499"/>
      <c r="H18" s="352" t="s">
        <v>317</v>
      </c>
      <c r="I18" s="350">
        <v>1746.29</v>
      </c>
      <c r="J18" s="351">
        <v>784000000</v>
      </c>
    </row>
    <row r="19" spans="7:10" s="341" customFormat="1" ht="12.75" customHeight="1" x14ac:dyDescent="0.25">
      <c r="G19" s="499"/>
      <c r="H19" s="352" t="s">
        <v>318</v>
      </c>
      <c r="I19" s="350">
        <v>1350.37</v>
      </c>
      <c r="J19" s="351">
        <v>688000000</v>
      </c>
    </row>
    <row r="20" spans="7:10" s="341" customFormat="1" ht="12.75" customHeight="1" x14ac:dyDescent="0.25">
      <c r="G20" s="500"/>
      <c r="H20" s="352" t="s">
        <v>319</v>
      </c>
      <c r="I20" s="350">
        <v>2196.4899999999998</v>
      </c>
      <c r="J20" s="351">
        <v>786000000</v>
      </c>
    </row>
    <row r="21" spans="7:10" s="341" customFormat="1" ht="12.75" customHeight="1" x14ac:dyDescent="0.25">
      <c r="G21" s="347" t="s">
        <v>25</v>
      </c>
      <c r="H21" s="348">
        <v>9</v>
      </c>
      <c r="I21" s="349">
        <v>15312.569999999998</v>
      </c>
      <c r="J21" s="349">
        <v>6513000000</v>
      </c>
    </row>
    <row r="22" spans="7:10" s="341" customFormat="1" ht="12.75" customHeight="1" x14ac:dyDescent="0.25">
      <c r="G22" s="178"/>
      <c r="H22" s="178"/>
      <c r="I22" s="178"/>
      <c r="J22" s="178"/>
    </row>
    <row r="23" spans="7:10" s="341" customFormat="1" ht="12.75" customHeight="1" x14ac:dyDescent="0.25">
      <c r="G23" s="178"/>
      <c r="H23" s="178"/>
      <c r="I23" s="178"/>
      <c r="J23" s="178"/>
    </row>
    <row r="24" spans="7:10" s="341" customFormat="1" ht="12.75" customHeight="1" x14ac:dyDescent="0.25">
      <c r="G24" s="178"/>
      <c r="H24" s="178"/>
      <c r="I24" s="178"/>
      <c r="J24" s="178"/>
    </row>
    <row r="251" spans="6:10" ht="0" hidden="1" customHeight="1" x14ac:dyDescent="0.25">
      <c r="G251" s="341"/>
      <c r="H251" s="341"/>
      <c r="I251" s="341"/>
      <c r="J251" s="341"/>
    </row>
    <row r="254" spans="6:10" s="341" customFormat="1" ht="12.75" x14ac:dyDescent="0.25">
      <c r="F254" s="343" t="s">
        <v>21</v>
      </c>
      <c r="G254" s="178"/>
      <c r="H254" s="178"/>
      <c r="I254" s="178"/>
      <c r="J254" s="178"/>
    </row>
  </sheetData>
  <sortState xmlns:xlrd2="http://schemas.microsoft.com/office/spreadsheetml/2017/richdata2" ref="C12:E12">
    <sortCondition ref="C12"/>
  </sortState>
  <mergeCells count="5">
    <mergeCell ref="G12:G20"/>
    <mergeCell ref="B7:E7"/>
    <mergeCell ref="B2:E2"/>
    <mergeCell ref="B3:E3"/>
    <mergeCell ref="G7:J7"/>
  </mergeCells>
  <phoneticPr fontId="70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scale="80" fitToHeight="0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16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2022-03-01T19:36:31Z</cp:lastPrinted>
  <dcterms:created xsi:type="dcterms:W3CDTF">2017-11-28T18:34:40Z</dcterms:created>
  <dcterms:modified xsi:type="dcterms:W3CDTF">2025-09-01T15:34:13Z</dcterms:modified>
</cp:coreProperties>
</file>