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rtinez\Desktop\"/>
    </mc:Choice>
  </mc:AlternateContent>
  <bookViews>
    <workbookView xWindow="0" yWindow="0" windowWidth="20490" windowHeight="6795"/>
  </bookViews>
  <sheets>
    <sheet name="Tablas IS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1" l="1"/>
  <c r="R53" i="1"/>
  <c r="P53" i="1"/>
  <c r="A53" i="1"/>
  <c r="U52" i="1"/>
  <c r="R52" i="1"/>
  <c r="Q52" i="1"/>
  <c r="P52" i="1"/>
  <c r="C52" i="1"/>
  <c r="B52" i="1"/>
  <c r="U51" i="1"/>
  <c r="R51" i="1"/>
  <c r="Q51" i="1"/>
  <c r="P51" i="1"/>
  <c r="C51" i="1"/>
  <c r="B51" i="1"/>
  <c r="A52" i="1" s="1"/>
  <c r="U50" i="1"/>
  <c r="R50" i="1"/>
  <c r="Q50" i="1"/>
  <c r="P50" i="1"/>
  <c r="C50" i="1"/>
  <c r="B50" i="1"/>
  <c r="A51" i="1" s="1"/>
  <c r="A50" i="1"/>
  <c r="U49" i="1"/>
  <c r="R49" i="1"/>
  <c r="Q49" i="1"/>
  <c r="P49" i="1"/>
  <c r="C49" i="1"/>
  <c r="B49" i="1"/>
  <c r="A49" i="1"/>
  <c r="U48" i="1"/>
  <c r="R48" i="1"/>
  <c r="Q48" i="1"/>
  <c r="P48" i="1"/>
  <c r="C48" i="1"/>
  <c r="B48" i="1"/>
  <c r="U47" i="1"/>
  <c r="R47" i="1"/>
  <c r="Q47" i="1"/>
  <c r="P47" i="1"/>
  <c r="C47" i="1"/>
  <c r="B47" i="1"/>
  <c r="A48" i="1" s="1"/>
  <c r="U46" i="1"/>
  <c r="R46" i="1"/>
  <c r="Q46" i="1"/>
  <c r="P46" i="1"/>
  <c r="C46" i="1"/>
  <c r="B46" i="1"/>
  <c r="A47" i="1" s="1"/>
  <c r="A46" i="1"/>
  <c r="U45" i="1"/>
  <c r="R45" i="1"/>
  <c r="Q45" i="1"/>
  <c r="P45" i="1"/>
  <c r="C45" i="1"/>
  <c r="B45" i="1"/>
  <c r="A45" i="1"/>
  <c r="U44" i="1"/>
  <c r="R44" i="1"/>
  <c r="Q44" i="1"/>
  <c r="P44" i="1"/>
  <c r="C44" i="1"/>
  <c r="B44" i="1"/>
  <c r="R43" i="1"/>
  <c r="Q43" i="1"/>
  <c r="C43" i="1"/>
  <c r="B43" i="1"/>
  <c r="A44" i="1" s="1"/>
  <c r="R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E31" i="1"/>
  <c r="E32" i="1" s="1"/>
  <c r="E33" i="1" s="1"/>
  <c r="E34" i="1" s="1"/>
  <c r="R30" i="1"/>
  <c r="Q30" i="1"/>
  <c r="P30" i="1"/>
  <c r="R29" i="1"/>
  <c r="Q29" i="1"/>
  <c r="P29" i="1"/>
  <c r="T28" i="1"/>
  <c r="T29" i="1" s="1"/>
  <c r="T30" i="1" s="1"/>
  <c r="R28" i="1"/>
  <c r="Q28" i="1"/>
  <c r="P28" i="1"/>
  <c r="R27" i="1"/>
  <c r="Q27" i="1"/>
  <c r="P27" i="1"/>
  <c r="R26" i="1"/>
  <c r="Q26" i="1"/>
  <c r="P26" i="1"/>
  <c r="R25" i="1"/>
  <c r="Q25" i="1"/>
  <c r="L15" i="1"/>
  <c r="G15" i="1"/>
  <c r="L10" i="1"/>
  <c r="G10" i="1"/>
  <c r="B10" i="1"/>
  <c r="L8" i="1"/>
  <c r="G8" i="1"/>
  <c r="B8" i="1"/>
  <c r="L6" i="1"/>
  <c r="L7" i="1" s="1"/>
  <c r="L9" i="1" s="1"/>
  <c r="L11" i="1" s="1"/>
  <c r="L14" i="1" s="1"/>
  <c r="L16" i="1" s="1"/>
  <c r="G6" i="1"/>
  <c r="G7" i="1" s="1"/>
  <c r="G9" i="1" s="1"/>
  <c r="G11" i="1" s="1"/>
  <c r="G14" i="1" s="1"/>
  <c r="G16" i="1" s="1"/>
  <c r="B6" i="1"/>
  <c r="B7" i="1" s="1"/>
  <c r="B9" i="1" s="1"/>
  <c r="B11" i="1" s="1"/>
  <c r="B14" i="1" s="1"/>
  <c r="AA5" i="1"/>
  <c r="AA15" i="1" s="1"/>
  <c r="G5" i="1"/>
  <c r="B15" i="1" l="1"/>
  <c r="B16" i="1" s="1"/>
  <c r="AA6" i="1"/>
  <c r="AA7" i="1"/>
  <c r="AA9" i="1" s="1"/>
  <c r="AA11" i="1" s="1"/>
  <c r="AA14" i="1" s="1"/>
  <c r="AA16" i="1" s="1"/>
  <c r="AA8" i="1"/>
  <c r="AA10" i="1"/>
</calcChain>
</file>

<file path=xl/sharedStrings.xml><?xml version="1.0" encoding="utf-8"?>
<sst xmlns="http://schemas.openxmlformats.org/spreadsheetml/2006/main" count="175" uniqueCount="38">
  <si>
    <t>BASE ANUAL</t>
  </si>
  <si>
    <t>BASE MENSUAL</t>
  </si>
  <si>
    <t>BASE DIARIA</t>
  </si>
  <si>
    <t>BASE SEMANAL</t>
  </si>
  <si>
    <t>ISR</t>
  </si>
  <si>
    <t>base</t>
  </si>
  <si>
    <t>base gravable</t>
  </si>
  <si>
    <t>Limite Inferior</t>
  </si>
  <si>
    <t>exc % Limite Inferior</t>
  </si>
  <si>
    <t>cuota fija</t>
  </si>
  <si>
    <t>SUBSIDIO PARA EL EMPLEO</t>
  </si>
  <si>
    <t xml:space="preserve">ISR  </t>
  </si>
  <si>
    <t>Subsidio al empleo</t>
  </si>
  <si>
    <t>ISR a retener</t>
  </si>
  <si>
    <t>TABLAS ISR ANUAL 2014</t>
  </si>
  <si>
    <t>TABLAS ISR MENSUALES 2014</t>
  </si>
  <si>
    <t>TABLA ISR DIARIA 2014</t>
  </si>
  <si>
    <t>TABLA ISR CATORCENAL 2014</t>
  </si>
  <si>
    <t>TABLA ISR QUINCENAL 2014</t>
  </si>
  <si>
    <t>TABLA ISR SEMANAL 2014</t>
  </si>
  <si>
    <t>Límite</t>
  </si>
  <si>
    <t>Cuota</t>
  </si>
  <si>
    <t>% sobre el excedente del límite inferior</t>
  </si>
  <si>
    <t>inferior</t>
  </si>
  <si>
    <t>superior</t>
  </si>
  <si>
    <t>fija</t>
  </si>
  <si>
    <t>$</t>
  </si>
  <si>
    <t>%</t>
  </si>
  <si>
    <t>–</t>
  </si>
  <si>
    <t>En adelante</t>
  </si>
  <si>
    <t>SUBSIDIO PARA EL EMPLEO ANUAL</t>
  </si>
  <si>
    <t>SUBSIDIO PARA EL EMPLEO MENSUAL</t>
  </si>
  <si>
    <t>SUBSIDIO PARA EL EMPLEO QUINCENAL</t>
  </si>
  <si>
    <t>SUBSIDIO PARA EL EMPLEO SEMANAL</t>
  </si>
  <si>
    <t>Monto de ingresos que sirven de base para calcular el impuesto</t>
  </si>
  <si>
    <t>Para ingresos de</t>
  </si>
  <si>
    <t>Hasta ingresos de</t>
  </si>
  <si>
    <t>Cantidad de subsidio para el empleo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</si>
</sst>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000;[Red]\-#,##0.00000"/>
    <numFmt numFmtId="165" formatCode="_(* #,##0.00_);_(* \(#,##0.00\);_(* &quot;-&quot;??_);_(@_)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rgb="FF000000"/>
      <name val="Verdana"/>
      <family val="2"/>
    </font>
    <font>
      <sz val="9"/>
      <color rgb="FF000000"/>
      <name val="Arial"/>
      <family val="2"/>
      <charset val="204"/>
    </font>
    <font>
      <b/>
      <sz val="8"/>
      <color indexed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2"/>
    <xf numFmtId="0" fontId="2" fillId="0" borderId="0" xfId="2" applyFill="1"/>
    <xf numFmtId="0" fontId="3" fillId="2" borderId="0" xfId="2" applyFont="1" applyFill="1" applyAlignment="1">
      <alignment horizontal="center"/>
    </xf>
    <xf numFmtId="0" fontId="2" fillId="0" borderId="0" xfId="2" applyFill="1" applyBorder="1"/>
    <xf numFmtId="43" fontId="2" fillId="0" borderId="0" xfId="2" applyNumberFormat="1" applyFill="1" applyBorder="1"/>
    <xf numFmtId="0" fontId="4" fillId="3" borderId="0" xfId="2" applyFont="1" applyFill="1" applyBorder="1" applyAlignment="1">
      <alignment horizontal="center"/>
    </xf>
    <xf numFmtId="164" fontId="2" fillId="0" borderId="0" xfId="2" applyNumberFormat="1" applyFill="1" applyBorder="1"/>
    <xf numFmtId="0" fontId="2" fillId="4" borderId="0" xfId="2" applyFill="1"/>
    <xf numFmtId="43" fontId="2" fillId="0" borderId="0" xfId="1" applyFont="1" applyFill="1" applyBorder="1"/>
    <xf numFmtId="0" fontId="3" fillId="4" borderId="1" xfId="2" applyFont="1" applyFill="1" applyBorder="1"/>
    <xf numFmtId="43" fontId="3" fillId="4" borderId="2" xfId="3" applyFont="1" applyFill="1" applyBorder="1"/>
    <xf numFmtId="43" fontId="2" fillId="4" borderId="3" xfId="3" applyFont="1" applyFill="1" applyBorder="1" applyAlignment="1">
      <alignment horizontal="right"/>
    </xf>
    <xf numFmtId="165" fontId="2" fillId="4" borderId="0" xfId="2" applyNumberFormat="1" applyFill="1"/>
    <xf numFmtId="43" fontId="2" fillId="4" borderId="0" xfId="3" applyFont="1" applyFill="1"/>
    <xf numFmtId="0" fontId="2" fillId="0" borderId="0" xfId="2" applyBorder="1"/>
    <xf numFmtId="0" fontId="5" fillId="4" borderId="0" xfId="2" applyFont="1" applyFill="1"/>
    <xf numFmtId="165" fontId="5" fillId="4" borderId="0" xfId="2" applyNumberFormat="1" applyFont="1" applyFill="1"/>
    <xf numFmtId="0" fontId="6" fillId="0" borderId="0" xfId="2" applyFont="1"/>
    <xf numFmtId="0" fontId="6" fillId="0" borderId="0" xfId="2" applyFont="1" applyFill="1"/>
    <xf numFmtId="43" fontId="2" fillId="4" borderId="0" xfId="2" applyNumberFormat="1" applyFill="1" applyBorder="1"/>
    <xf numFmtId="43" fontId="2" fillId="4" borderId="3" xfId="3" applyFont="1" applyFill="1" applyBorder="1"/>
    <xf numFmtId="43" fontId="5" fillId="4" borderId="0" xfId="3" applyFont="1" applyFill="1"/>
    <xf numFmtId="0" fontId="5" fillId="0" borderId="0" xfId="2" applyFont="1"/>
    <xf numFmtId="43" fontId="5" fillId="0" borderId="0" xfId="2" applyNumberFormat="1" applyFont="1"/>
    <xf numFmtId="0" fontId="5" fillId="0" borderId="0" xfId="2" applyFont="1" applyFill="1"/>
    <xf numFmtId="43" fontId="2" fillId="4" borderId="0" xfId="3" applyFont="1" applyFill="1" applyBorder="1" applyAlignment="1">
      <alignment horizontal="right"/>
    </xf>
    <xf numFmtId="165" fontId="3" fillId="4" borderId="0" xfId="2" applyNumberFormat="1" applyFont="1" applyFill="1"/>
    <xf numFmtId="43" fontId="2" fillId="0" borderId="0" xfId="3" applyFont="1" applyFill="1" applyBorder="1" applyAlignment="1">
      <alignment horizontal="right"/>
    </xf>
    <xf numFmtId="0" fontId="4" fillId="5" borderId="4" xfId="2" applyFont="1" applyFill="1" applyBorder="1" applyAlignment="1">
      <alignment horizontal="center"/>
    </xf>
    <xf numFmtId="0" fontId="7" fillId="0" borderId="0" xfId="2" applyFont="1"/>
    <xf numFmtId="0" fontId="4" fillId="5" borderId="5" xfId="2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0" fontId="4" fillId="5" borderId="7" xfId="2" applyFont="1" applyFill="1" applyBorder="1" applyAlignment="1">
      <alignment horizontal="center"/>
    </xf>
    <xf numFmtId="0" fontId="8" fillId="0" borderId="4" xfId="2" applyFont="1" applyBorder="1" applyAlignment="1">
      <alignment horizontal="center" vertical="top" wrapText="1"/>
    </xf>
    <xf numFmtId="0" fontId="8" fillId="0" borderId="4" xfId="2" applyFont="1" applyBorder="1" applyAlignment="1">
      <alignment horizontal="center" vertical="top" wrapText="1"/>
    </xf>
    <xf numFmtId="0" fontId="8" fillId="0" borderId="8" xfId="2" applyFont="1" applyBorder="1" applyAlignment="1">
      <alignment horizontal="center" vertical="top" wrapText="1"/>
    </xf>
    <xf numFmtId="0" fontId="8" fillId="0" borderId="9" xfId="2" applyFont="1" applyBorder="1" applyAlignment="1">
      <alignment horizontal="center" vertical="top" wrapText="1"/>
    </xf>
    <xf numFmtId="43" fontId="9" fillId="0" borderId="4" xfId="1" applyFont="1" applyBorder="1" applyAlignment="1">
      <alignment horizontal="right" vertical="top" wrapText="1"/>
    </xf>
    <xf numFmtId="0" fontId="9" fillId="0" borderId="4" xfId="2" applyFont="1" applyBorder="1" applyAlignment="1">
      <alignment horizontal="right" vertical="top" wrapText="1"/>
    </xf>
    <xf numFmtId="2" fontId="9" fillId="0" borderId="4" xfId="3" applyNumberFormat="1" applyFont="1" applyBorder="1" applyAlignment="1">
      <alignment horizontal="right" vertical="top" wrapText="1"/>
    </xf>
    <xf numFmtId="2" fontId="9" fillId="0" borderId="4" xfId="2" applyNumberFormat="1" applyFont="1" applyBorder="1" applyAlignment="1">
      <alignment horizontal="right" vertical="top" wrapText="1"/>
    </xf>
    <xf numFmtId="4" fontId="9" fillId="0" borderId="4" xfId="2" applyNumberFormat="1" applyFont="1" applyBorder="1" applyAlignment="1">
      <alignment horizontal="right" vertical="top" wrapText="1"/>
    </xf>
    <xf numFmtId="0" fontId="10" fillId="0" borderId="0" xfId="0" applyFont="1"/>
    <xf numFmtId="0" fontId="11" fillId="0" borderId="0" xfId="0" applyFont="1"/>
    <xf numFmtId="43" fontId="2" fillId="0" borderId="0" xfId="2" applyNumberFormat="1"/>
    <xf numFmtId="43" fontId="0" fillId="0" borderId="0" xfId="1" applyFont="1"/>
    <xf numFmtId="43" fontId="7" fillId="0" borderId="0" xfId="2" applyNumberFormat="1" applyFont="1"/>
    <xf numFmtId="43" fontId="9" fillId="0" borderId="0" xfId="1" applyFont="1" applyBorder="1" applyAlignment="1">
      <alignment horizontal="right" vertical="top" wrapText="1"/>
    </xf>
    <xf numFmtId="0" fontId="9" fillId="0" borderId="0" xfId="2" applyFont="1" applyBorder="1" applyAlignment="1">
      <alignment horizontal="right" vertical="top" wrapText="1"/>
    </xf>
    <xf numFmtId="4" fontId="9" fillId="0" borderId="0" xfId="2" applyNumberFormat="1" applyFont="1" applyBorder="1" applyAlignment="1">
      <alignment horizontal="right" vertical="top" wrapText="1"/>
    </xf>
    <xf numFmtId="166" fontId="9" fillId="0" borderId="0" xfId="2" applyNumberFormat="1" applyFont="1" applyBorder="1" applyAlignment="1">
      <alignment horizontal="right" vertical="top" wrapText="1"/>
    </xf>
    <xf numFmtId="2" fontId="9" fillId="0" borderId="0" xfId="3" applyNumberFormat="1" applyFont="1" applyBorder="1" applyAlignment="1">
      <alignment horizontal="right" vertical="top" wrapText="1"/>
    </xf>
    <xf numFmtId="2" fontId="9" fillId="0" borderId="0" xfId="2" applyNumberFormat="1" applyFont="1" applyBorder="1" applyAlignment="1">
      <alignment horizontal="right" vertical="top" wrapText="1"/>
    </xf>
    <xf numFmtId="0" fontId="12" fillId="6" borderId="4" xfId="2" applyFont="1" applyFill="1" applyBorder="1" applyAlignment="1">
      <alignment horizontal="center"/>
    </xf>
    <xf numFmtId="0" fontId="12" fillId="6" borderId="5" xfId="2" applyFont="1" applyFill="1" applyBorder="1" applyAlignment="1">
      <alignment horizontal="center"/>
    </xf>
    <xf numFmtId="0" fontId="12" fillId="6" borderId="6" xfId="2" applyFont="1" applyFill="1" applyBorder="1" applyAlignment="1">
      <alignment horizontal="center"/>
    </xf>
    <xf numFmtId="0" fontId="12" fillId="6" borderId="7" xfId="2" applyFont="1" applyFill="1" applyBorder="1" applyAlignment="1">
      <alignment horizontal="center"/>
    </xf>
    <xf numFmtId="0" fontId="8" fillId="0" borderId="5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center" vertical="top" wrapText="1"/>
    </xf>
    <xf numFmtId="0" fontId="8" fillId="0" borderId="7" xfId="2" applyFont="1" applyBorder="1" applyAlignment="1">
      <alignment horizontal="center" vertical="top" wrapText="1"/>
    </xf>
    <xf numFmtId="0" fontId="8" fillId="0" borderId="4" xfId="2" applyFont="1" applyBorder="1" applyAlignment="1">
      <alignment horizontal="center" vertical="top"/>
    </xf>
    <xf numFmtId="43" fontId="9" fillId="0" borderId="4" xfId="1" applyFont="1" applyBorder="1" applyAlignment="1">
      <alignment horizontal="right" vertical="top"/>
    </xf>
    <xf numFmtId="0" fontId="9" fillId="0" borderId="4" xfId="2" applyFont="1" applyBorder="1" applyAlignment="1">
      <alignment horizontal="right" vertical="top"/>
    </xf>
    <xf numFmtId="4" fontId="9" fillId="0" borderId="4" xfId="2" applyNumberFormat="1" applyFont="1" applyBorder="1" applyAlignment="1">
      <alignment horizontal="right" vertical="top"/>
    </xf>
    <xf numFmtId="43" fontId="9" fillId="0" borderId="4" xfId="3" applyFont="1" applyBorder="1" applyAlignment="1">
      <alignment horizontal="right" vertical="top"/>
    </xf>
    <xf numFmtId="43" fontId="9" fillId="0" borderId="4" xfId="3" applyFont="1" applyBorder="1" applyAlignment="1">
      <alignment horizontal="right" vertical="top" wrapText="1"/>
    </xf>
    <xf numFmtId="0" fontId="7" fillId="0" borderId="0" xfId="2" applyFont="1" applyFill="1" applyBorder="1"/>
    <xf numFmtId="43" fontId="3" fillId="0" borderId="0" xfId="3" applyFont="1" applyFill="1" applyBorder="1"/>
    <xf numFmtId="43" fontId="2" fillId="0" borderId="0" xfId="1" applyFont="1"/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A%20VISION/exc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cion"/>
      <sheetName val="Fact Integración"/>
      <sheetName val="Tablas ISR"/>
      <sheetName val="percepcion"/>
      <sheetName val="nomina"/>
      <sheetName val="deduccion"/>
      <sheetName val="otroPago"/>
      <sheetName val="alertas"/>
      <sheetName val="CUOTAS IMSS-RCV-INFONAVIT"/>
      <sheetName val="acumulados"/>
      <sheetName val="topesisr"/>
      <sheetName val="comprobante"/>
      <sheetName val="deducciones"/>
      <sheetName val="percepciones"/>
      <sheetName val="horasExtra"/>
      <sheetName val="incapacidad"/>
      <sheetName val="Percepciones de ley y extras"/>
      <sheetName val="Liquidacion finiquito y separa"/>
      <sheetName val="Incapacidades y S.S"/>
      <sheetName val="Ayuda"/>
      <sheetName val="Otras Percepciones "/>
      <sheetName val="Viaticos "/>
      <sheetName val="ISR y Subsidio"/>
      <sheetName val="IMSS"/>
      <sheetName val="Deducciones de Ley"/>
      <sheetName val="Otras Deducciones"/>
      <sheetName val="validaciones"/>
      <sheetName val="emisor"/>
      <sheetName val="receptor"/>
      <sheetName val="separacionindemniz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AF62"/>
  <sheetViews>
    <sheetView tabSelected="1" topLeftCell="B1" zoomScale="150" zoomScaleNormal="150" workbookViewId="0">
      <pane ySplit="1" topLeftCell="A23" activePane="bottomLeft" state="frozen"/>
      <selection pane="bottomLeft" activeCell="E28" sqref="E28"/>
    </sheetView>
  </sheetViews>
  <sheetFormatPr baseColWidth="10" defaultColWidth="18.42578125" defaultRowHeight="12.75" x14ac:dyDescent="0.2"/>
  <cols>
    <col min="1" max="1" width="17.42578125" style="1" customWidth="1"/>
    <col min="2" max="4" width="13.42578125" style="1" customWidth="1"/>
    <col min="5" max="6" width="17.42578125" style="1" customWidth="1"/>
    <col min="7" max="9" width="13.42578125" style="1" customWidth="1"/>
    <col min="10" max="11" width="17.42578125" style="1" customWidth="1"/>
    <col min="12" max="14" width="12.7109375" style="1" customWidth="1"/>
    <col min="15" max="15" width="10.140625" style="1" customWidth="1"/>
    <col min="16" max="16" width="14.42578125" style="1" bestFit="1" customWidth="1"/>
    <col min="17" max="17" width="15.28515625" style="1" bestFit="1" customWidth="1"/>
    <col min="18" max="18" width="19.28515625" style="1" customWidth="1"/>
    <col min="19" max="19" width="15.42578125" style="1" customWidth="1"/>
    <col min="20" max="20" width="22.5703125" style="1" customWidth="1"/>
    <col min="21" max="21" width="19.28515625" style="1" customWidth="1"/>
    <col min="22" max="22" width="15.42578125" style="1" customWidth="1"/>
    <col min="23" max="23" width="7.42578125" style="2" bestFit="1" customWidth="1"/>
    <col min="24" max="25" width="10.85546875" style="1" customWidth="1"/>
    <col min="26" max="26" width="17.42578125" style="1" customWidth="1"/>
    <col min="27" max="27" width="14.140625" style="1" customWidth="1"/>
    <col min="28" max="29" width="13.28515625" style="1" customWidth="1"/>
    <col min="30" max="244" width="10.85546875" style="1" customWidth="1"/>
    <col min="245" max="245" width="16.140625" style="1" customWidth="1"/>
    <col min="246" max="16384" width="18.42578125" style="1"/>
  </cols>
  <sheetData>
    <row r="1" spans="1:27" hidden="1" x14ac:dyDescent="0.2"/>
    <row r="2" spans="1:27" ht="12.75" hidden="1" customHeight="1" x14ac:dyDescent="0.2">
      <c r="A2" s="3" t="s">
        <v>0</v>
      </c>
      <c r="B2" s="3"/>
      <c r="F2" s="3" t="s">
        <v>1</v>
      </c>
      <c r="G2" s="3"/>
      <c r="K2" s="3" t="s">
        <v>2</v>
      </c>
      <c r="L2" s="3"/>
      <c r="O2" s="4"/>
      <c r="P2" s="5"/>
      <c r="Q2" s="2"/>
      <c r="R2" s="2"/>
      <c r="S2" s="2"/>
      <c r="T2" s="2"/>
      <c r="U2" s="2"/>
      <c r="V2" s="2"/>
      <c r="X2" s="2"/>
      <c r="Z2" s="3" t="s">
        <v>3</v>
      </c>
      <c r="AA2" s="3"/>
    </row>
    <row r="3" spans="1:27" ht="15" hidden="1" customHeight="1" x14ac:dyDescent="0.2">
      <c r="A3" s="6" t="s">
        <v>4</v>
      </c>
      <c r="B3" s="6"/>
      <c r="F3" s="6" t="s">
        <v>4</v>
      </c>
      <c r="G3" s="6"/>
      <c r="K3" s="6" t="s">
        <v>4</v>
      </c>
      <c r="L3" s="6"/>
      <c r="O3" s="4"/>
      <c r="P3" s="7"/>
      <c r="Q3" s="2"/>
      <c r="R3" s="2"/>
      <c r="S3" s="2"/>
      <c r="T3" s="2"/>
      <c r="U3" s="2"/>
      <c r="V3" s="2"/>
      <c r="X3" s="2"/>
      <c r="Z3" s="6" t="s">
        <v>4</v>
      </c>
      <c r="AA3" s="6"/>
    </row>
    <row r="4" spans="1:27" hidden="1" x14ac:dyDescent="0.2">
      <c r="A4" s="8"/>
      <c r="B4" s="8"/>
      <c r="F4" s="8"/>
      <c r="G4" s="8"/>
      <c r="K4" s="8"/>
      <c r="L4" s="8"/>
      <c r="O4" s="4"/>
      <c r="P4" s="9"/>
      <c r="Q4" s="2"/>
      <c r="R4" s="2"/>
      <c r="S4" s="2"/>
      <c r="T4" s="2"/>
      <c r="U4" s="2"/>
      <c r="V4" s="2"/>
      <c r="X4" s="2"/>
      <c r="Z4" s="8"/>
      <c r="AA4" s="8"/>
    </row>
    <row r="5" spans="1:27" ht="13.5" hidden="1" thickBot="1" x14ac:dyDescent="0.25">
      <c r="A5" s="10" t="s">
        <v>5</v>
      </c>
      <c r="B5" s="11">
        <v>5000</v>
      </c>
      <c r="F5" s="10" t="s">
        <v>6</v>
      </c>
      <c r="G5" s="11" t="e">
        <f>[1]percepcion!#REF!</f>
        <v>#REF!</v>
      </c>
      <c r="K5" s="10" t="s">
        <v>5</v>
      </c>
      <c r="L5" s="11">
        <v>5000</v>
      </c>
      <c r="O5" s="4"/>
      <c r="P5" s="4"/>
      <c r="Q5" s="2"/>
      <c r="R5" s="2"/>
      <c r="S5" s="2"/>
      <c r="T5" s="2"/>
      <c r="U5" s="2"/>
      <c r="V5" s="2"/>
      <c r="X5" s="2"/>
      <c r="Z5" s="10" t="s">
        <v>5</v>
      </c>
      <c r="AA5" s="11" t="e">
        <f>[1]percepcion!#REF!</f>
        <v>#REF!</v>
      </c>
    </row>
    <row r="6" spans="1:27" ht="13.5" hidden="1" thickBot="1" x14ac:dyDescent="0.25">
      <c r="A6" s="8" t="s">
        <v>7</v>
      </c>
      <c r="B6" s="12">
        <f>VLOOKUP(B5,$A$25:$D$32,1)</f>
        <v>0.01</v>
      </c>
      <c r="F6" s="8" t="s">
        <v>7</v>
      </c>
      <c r="G6" s="12" t="e">
        <f>VLOOKUP(G5,$F$25:$I$35,1)</f>
        <v>#REF!</v>
      </c>
      <c r="K6" s="8" t="s">
        <v>7</v>
      </c>
      <c r="L6" s="12">
        <f>VLOOKUP(L5,K25:N35,1)</f>
        <v>3196.83</v>
      </c>
      <c r="O6" s="4"/>
      <c r="P6" s="4"/>
      <c r="Q6" s="2"/>
      <c r="R6" s="2"/>
      <c r="S6" s="2"/>
      <c r="T6" s="2"/>
      <c r="U6" s="2"/>
      <c r="V6" s="2"/>
      <c r="X6" s="2"/>
      <c r="Z6" s="8" t="s">
        <v>7</v>
      </c>
      <c r="AA6" s="12" t="e">
        <f>VLOOKUP(AA5,Z25:AC32,1)</f>
        <v>#REF!</v>
      </c>
    </row>
    <row r="7" spans="1:27" hidden="1" x14ac:dyDescent="0.2">
      <c r="A7" s="8"/>
      <c r="B7" s="13">
        <f>+B5-B6</f>
        <v>4999.99</v>
      </c>
      <c r="F7" s="8"/>
      <c r="G7" s="13" t="e">
        <f>+G5-G6</f>
        <v>#REF!</v>
      </c>
      <c r="K7" s="8"/>
      <c r="L7" s="13">
        <f>+L5-L6</f>
        <v>1803.17</v>
      </c>
      <c r="O7" s="4"/>
      <c r="P7" s="4"/>
      <c r="Q7" s="2"/>
      <c r="R7" s="2"/>
      <c r="S7" s="2"/>
      <c r="T7" s="2"/>
      <c r="U7" s="2"/>
      <c r="V7" s="2"/>
      <c r="X7" s="2"/>
      <c r="Z7" s="8"/>
      <c r="AA7" s="13" t="e">
        <f>+AA5-AA6</f>
        <v>#REF!</v>
      </c>
    </row>
    <row r="8" spans="1:27" ht="13.5" hidden="1" thickBot="1" x14ac:dyDescent="0.25">
      <c r="A8" s="8" t="s">
        <v>8</v>
      </c>
      <c r="B8" s="12">
        <f>VLOOKUP(B5,$A$24:$D$32,4)</f>
        <v>1.92</v>
      </c>
      <c r="F8" s="8" t="s">
        <v>8</v>
      </c>
      <c r="G8" s="12" t="e">
        <f>VLOOKUP(G5,$F$24:$I$35,4)</f>
        <v>#REF!</v>
      </c>
      <c r="K8" s="8" t="s">
        <v>8</v>
      </c>
      <c r="L8" s="12">
        <f>VLOOKUP(L5,K24:N35,4)</f>
        <v>34</v>
      </c>
      <c r="O8" s="4"/>
      <c r="P8" s="4"/>
      <c r="Q8" s="2"/>
      <c r="R8" s="2"/>
      <c r="S8" s="2"/>
      <c r="T8" s="2"/>
      <c r="U8" s="2"/>
      <c r="V8" s="2"/>
      <c r="X8" s="2"/>
      <c r="Z8" s="8" t="s">
        <v>8</v>
      </c>
      <c r="AA8" s="12" t="e">
        <f>VLOOKUP(AA5,Z24:AC32,4)</f>
        <v>#REF!</v>
      </c>
    </row>
    <row r="9" spans="1:27" hidden="1" x14ac:dyDescent="0.2">
      <c r="A9" s="8"/>
      <c r="B9" s="14">
        <f>+B7*B8%</f>
        <v>95.999807999999987</v>
      </c>
      <c r="F9" s="8"/>
      <c r="G9" s="14" t="e">
        <f>+G7*G8%</f>
        <v>#REF!</v>
      </c>
      <c r="K9" s="8"/>
      <c r="L9" s="14">
        <f>+L7*L8%</f>
        <v>613.07780000000002</v>
      </c>
      <c r="O9" s="15"/>
      <c r="P9" s="15"/>
      <c r="Z9" s="8"/>
      <c r="AA9" s="14" t="e">
        <f>+AA7*AA8%</f>
        <v>#REF!</v>
      </c>
    </row>
    <row r="10" spans="1:27" ht="13.5" hidden="1" thickBot="1" x14ac:dyDescent="0.25">
      <c r="A10" s="8" t="s">
        <v>9</v>
      </c>
      <c r="B10" s="12" t="str">
        <f>VLOOKUP(B5,A25:D32,3)</f>
        <v>–</v>
      </c>
      <c r="F10" s="8" t="s">
        <v>9</v>
      </c>
      <c r="G10" s="12" t="e">
        <f>VLOOKUP(G5,F25:L35,3)</f>
        <v>#REF!</v>
      </c>
      <c r="K10" s="8" t="s">
        <v>9</v>
      </c>
      <c r="L10" s="12">
        <f>VLOOKUP(L5,K25:N35,3)</f>
        <v>833.89</v>
      </c>
      <c r="O10" s="15"/>
      <c r="P10" s="15"/>
      <c r="Z10" s="8" t="s">
        <v>9</v>
      </c>
      <c r="AA10" s="12" t="e">
        <f>VLOOKUP(AA5,Z25:AC32,3)</f>
        <v>#REF!</v>
      </c>
    </row>
    <row r="11" spans="1:27" s="18" customFormat="1" ht="15" hidden="1" x14ac:dyDescent="0.25">
      <c r="A11" s="16" t="s">
        <v>4</v>
      </c>
      <c r="B11" s="17" t="e">
        <f>+B9+B10</f>
        <v>#VALUE!</v>
      </c>
      <c r="F11" s="16" t="s">
        <v>4</v>
      </c>
      <c r="G11" s="17" t="e">
        <f>+G9+G10</f>
        <v>#REF!</v>
      </c>
      <c r="K11" s="16" t="s">
        <v>4</v>
      </c>
      <c r="L11" s="17">
        <f>+L9+L10</f>
        <v>1446.9677999999999</v>
      </c>
      <c r="W11" s="19"/>
      <c r="Z11" s="16" t="s">
        <v>4</v>
      </c>
      <c r="AA11" s="17" t="e">
        <f>+AA9+AA10</f>
        <v>#REF!</v>
      </c>
    </row>
    <row r="12" spans="1:27" hidden="1" x14ac:dyDescent="0.2">
      <c r="A12" s="8"/>
      <c r="B12" s="20"/>
      <c r="F12" s="8"/>
      <c r="G12" s="20"/>
      <c r="K12" s="8"/>
      <c r="L12" s="20"/>
      <c r="Z12" s="8"/>
      <c r="AA12" s="20"/>
    </row>
    <row r="13" spans="1:27" ht="15" hidden="1" customHeight="1" x14ac:dyDescent="0.2">
      <c r="A13" s="6" t="s">
        <v>10</v>
      </c>
      <c r="B13" s="6"/>
      <c r="F13" s="6" t="s">
        <v>10</v>
      </c>
      <c r="G13" s="6"/>
      <c r="K13" s="6" t="s">
        <v>10</v>
      </c>
      <c r="L13" s="6"/>
      <c r="Z13" s="6" t="s">
        <v>10</v>
      </c>
      <c r="AA13" s="6"/>
    </row>
    <row r="14" spans="1:27" hidden="1" x14ac:dyDescent="0.2">
      <c r="A14" s="8" t="s">
        <v>11</v>
      </c>
      <c r="B14" s="13" t="e">
        <f>B11</f>
        <v>#VALUE!</v>
      </c>
      <c r="F14" s="8" t="s">
        <v>11</v>
      </c>
      <c r="G14" s="13" t="e">
        <f>G11</f>
        <v>#REF!</v>
      </c>
      <c r="K14" s="8" t="s">
        <v>11</v>
      </c>
      <c r="L14" s="13">
        <f>L11</f>
        <v>1446.9677999999999</v>
      </c>
      <c r="Z14" s="8" t="s">
        <v>11</v>
      </c>
      <c r="AA14" s="13" t="e">
        <f>AA11</f>
        <v>#REF!</v>
      </c>
    </row>
    <row r="15" spans="1:27" ht="13.5" hidden="1" thickBot="1" x14ac:dyDescent="0.25">
      <c r="A15" s="8" t="s">
        <v>12</v>
      </c>
      <c r="B15" s="21">
        <f>VLOOKUP(B5,A43:C53,3)</f>
        <v>4884.24</v>
      </c>
      <c r="F15" s="8" t="s">
        <v>12</v>
      </c>
      <c r="G15" s="21" t="e">
        <f>VLOOKUP(G5,F43:H53,3)</f>
        <v>#REF!</v>
      </c>
      <c r="K15" s="8" t="s">
        <v>12</v>
      </c>
      <c r="L15" s="21">
        <f>VLOOKUP(L5,K43:M53,3)</f>
        <v>0</v>
      </c>
      <c r="Z15" s="8" t="s">
        <v>12</v>
      </c>
      <c r="AA15" s="21" t="e">
        <f>VLOOKUP(AA5,Z43:AB53,3)</f>
        <v>#REF!</v>
      </c>
    </row>
    <row r="16" spans="1:27" s="23" customFormat="1" ht="15" hidden="1" x14ac:dyDescent="0.25">
      <c r="A16" s="16" t="s">
        <v>13</v>
      </c>
      <c r="B16" s="22" t="e">
        <f>B14-B15</f>
        <v>#VALUE!</v>
      </c>
      <c r="F16" s="16" t="s">
        <v>13</v>
      </c>
      <c r="G16" s="22" t="e">
        <f>G14-G15</f>
        <v>#REF!</v>
      </c>
      <c r="H16" s="24"/>
      <c r="K16" s="16" t="s">
        <v>13</v>
      </c>
      <c r="L16" s="22">
        <f>L14-L15</f>
        <v>1446.9677999999999</v>
      </c>
      <c r="W16" s="25"/>
      <c r="Z16" s="16" t="s">
        <v>13</v>
      </c>
      <c r="AA16" s="22" t="e">
        <f>AA14-AA15</f>
        <v>#REF!</v>
      </c>
    </row>
    <row r="17" spans="1:32" hidden="1" x14ac:dyDescent="0.2">
      <c r="A17" s="8"/>
      <c r="B17" s="26"/>
      <c r="F17" s="8"/>
      <c r="G17" s="26"/>
      <c r="K17" s="8"/>
      <c r="L17" s="26"/>
      <c r="Z17" s="8"/>
      <c r="AA17" s="26"/>
    </row>
    <row r="18" spans="1:32" hidden="1" x14ac:dyDescent="0.2">
      <c r="A18" s="8"/>
      <c r="B18" s="27"/>
      <c r="F18" s="8"/>
      <c r="G18" s="27"/>
      <c r="K18" s="8"/>
      <c r="L18" s="27"/>
      <c r="Z18" s="8"/>
      <c r="AA18" s="27"/>
    </row>
    <row r="19" spans="1:32" hidden="1" x14ac:dyDescent="0.2">
      <c r="F19" s="4"/>
      <c r="G19" s="28"/>
      <c r="H19" s="4"/>
      <c r="I19" s="4"/>
      <c r="J19" s="28"/>
      <c r="K19" s="4"/>
      <c r="L19" s="4"/>
      <c r="M19" s="28"/>
    </row>
    <row r="21" spans="1:32" x14ac:dyDescent="0.2">
      <c r="A21" s="29" t="s">
        <v>14</v>
      </c>
      <c r="B21" s="29"/>
      <c r="C21" s="29"/>
      <c r="D21" s="29"/>
      <c r="E21" s="30"/>
      <c r="F21" s="29" t="s">
        <v>15</v>
      </c>
      <c r="G21" s="29"/>
      <c r="H21" s="29"/>
      <c r="I21" s="29"/>
      <c r="J21" s="30"/>
      <c r="K21" s="31" t="s">
        <v>16</v>
      </c>
      <c r="L21" s="32"/>
      <c r="M21" s="32"/>
      <c r="N21" s="33"/>
      <c r="P21" s="29" t="s">
        <v>17</v>
      </c>
      <c r="Q21" s="29"/>
      <c r="R21" s="29"/>
      <c r="S21" s="29"/>
      <c r="U21" s="29" t="s">
        <v>18</v>
      </c>
      <c r="V21" s="29"/>
      <c r="W21" s="29"/>
      <c r="X21" s="29"/>
      <c r="Z21" s="29" t="s">
        <v>19</v>
      </c>
      <c r="AA21" s="29"/>
      <c r="AB21" s="29"/>
      <c r="AC21" s="29"/>
    </row>
    <row r="22" spans="1:32" ht="12.75" customHeight="1" x14ac:dyDescent="0.2">
      <c r="A22" s="34" t="s">
        <v>20</v>
      </c>
      <c r="B22" s="34" t="s">
        <v>20</v>
      </c>
      <c r="C22" s="34" t="s">
        <v>21</v>
      </c>
      <c r="D22" s="35" t="s">
        <v>22</v>
      </c>
      <c r="E22" s="30"/>
      <c r="F22" s="34" t="s">
        <v>20</v>
      </c>
      <c r="G22" s="34" t="s">
        <v>20</v>
      </c>
      <c r="H22" s="34" t="s">
        <v>21</v>
      </c>
      <c r="I22" s="35" t="s">
        <v>22</v>
      </c>
      <c r="J22" s="30"/>
      <c r="K22" s="34" t="s">
        <v>20</v>
      </c>
      <c r="L22" s="34" t="s">
        <v>20</v>
      </c>
      <c r="M22" s="34" t="s">
        <v>21</v>
      </c>
      <c r="N22" s="36" t="s">
        <v>22</v>
      </c>
      <c r="P22" s="34" t="s">
        <v>20</v>
      </c>
      <c r="Q22" s="34" t="s">
        <v>20</v>
      </c>
      <c r="R22" s="34" t="s">
        <v>21</v>
      </c>
      <c r="S22" s="35" t="s">
        <v>22</v>
      </c>
      <c r="U22" s="34" t="s">
        <v>20</v>
      </c>
      <c r="V22" s="34" t="s">
        <v>20</v>
      </c>
      <c r="W22" s="34" t="s">
        <v>21</v>
      </c>
      <c r="X22" s="35" t="s">
        <v>22</v>
      </c>
      <c r="Z22" s="34" t="s">
        <v>20</v>
      </c>
      <c r="AA22" s="34" t="s">
        <v>20</v>
      </c>
      <c r="AB22" s="34" t="s">
        <v>21</v>
      </c>
      <c r="AC22" s="35" t="s">
        <v>22</v>
      </c>
    </row>
    <row r="23" spans="1:32" ht="33" customHeight="1" x14ac:dyDescent="0.2">
      <c r="A23" s="34" t="s">
        <v>23</v>
      </c>
      <c r="B23" s="34" t="s">
        <v>24</v>
      </c>
      <c r="C23" s="34" t="s">
        <v>25</v>
      </c>
      <c r="D23" s="35"/>
      <c r="E23" s="30"/>
      <c r="F23" s="34" t="s">
        <v>23</v>
      </c>
      <c r="G23" s="34" t="s">
        <v>24</v>
      </c>
      <c r="H23" s="34" t="s">
        <v>25</v>
      </c>
      <c r="I23" s="35"/>
      <c r="J23" s="30"/>
      <c r="K23" s="34" t="s">
        <v>23</v>
      </c>
      <c r="L23" s="34" t="s">
        <v>24</v>
      </c>
      <c r="M23" s="34" t="s">
        <v>25</v>
      </c>
      <c r="N23" s="37"/>
      <c r="P23" s="34" t="s">
        <v>23</v>
      </c>
      <c r="Q23" s="34" t="s">
        <v>24</v>
      </c>
      <c r="R23" s="34" t="s">
        <v>25</v>
      </c>
      <c r="S23" s="35"/>
      <c r="U23" s="34" t="s">
        <v>23</v>
      </c>
      <c r="V23" s="34" t="s">
        <v>24</v>
      </c>
      <c r="W23" s="34" t="s">
        <v>25</v>
      </c>
      <c r="X23" s="35"/>
      <c r="Z23" s="34" t="s">
        <v>23</v>
      </c>
      <c r="AA23" s="34" t="s">
        <v>24</v>
      </c>
      <c r="AB23" s="34" t="s">
        <v>25</v>
      </c>
      <c r="AC23" s="35"/>
    </row>
    <row r="24" spans="1:32" x14ac:dyDescent="0.2">
      <c r="A24" s="34" t="s">
        <v>26</v>
      </c>
      <c r="B24" s="34" t="s">
        <v>26</v>
      </c>
      <c r="C24" s="34" t="s">
        <v>26</v>
      </c>
      <c r="D24" s="34" t="s">
        <v>27</v>
      </c>
      <c r="E24" s="30"/>
      <c r="F24" s="34" t="s">
        <v>26</v>
      </c>
      <c r="G24" s="34" t="s">
        <v>26</v>
      </c>
      <c r="H24" s="34" t="s">
        <v>26</v>
      </c>
      <c r="I24" s="34" t="s">
        <v>27</v>
      </c>
      <c r="J24" s="30"/>
      <c r="K24" s="34" t="s">
        <v>26</v>
      </c>
      <c r="L24" s="34" t="s">
        <v>26</v>
      </c>
      <c r="M24" s="34" t="s">
        <v>26</v>
      </c>
      <c r="N24" s="34" t="s">
        <v>27</v>
      </c>
      <c r="P24" s="34" t="s">
        <v>26</v>
      </c>
      <c r="Q24" s="34" t="s">
        <v>26</v>
      </c>
      <c r="R24" s="34" t="s">
        <v>26</v>
      </c>
      <c r="S24" s="34" t="s">
        <v>27</v>
      </c>
      <c r="U24" s="34" t="s">
        <v>26</v>
      </c>
      <c r="V24" s="34" t="s">
        <v>26</v>
      </c>
      <c r="W24" s="34" t="s">
        <v>26</v>
      </c>
      <c r="X24" s="34" t="s">
        <v>27</v>
      </c>
      <c r="Z24" s="34" t="s">
        <v>26</v>
      </c>
      <c r="AA24" s="34" t="s">
        <v>26</v>
      </c>
      <c r="AB24" s="34" t="s">
        <v>26</v>
      </c>
      <c r="AC24" s="34" t="s">
        <v>27</v>
      </c>
    </row>
    <row r="25" spans="1:32" x14ac:dyDescent="0.2">
      <c r="A25" s="38">
        <v>0.01</v>
      </c>
      <c r="B25" s="38">
        <v>6942.2</v>
      </c>
      <c r="C25" s="38" t="s">
        <v>28</v>
      </c>
      <c r="D25" s="39">
        <v>1.92</v>
      </c>
      <c r="E25" s="30"/>
      <c r="F25" s="39">
        <v>0.01</v>
      </c>
      <c r="G25" s="39">
        <v>578.52</v>
      </c>
      <c r="H25" s="39" t="s">
        <v>28</v>
      </c>
      <c r="I25" s="39">
        <v>1.92</v>
      </c>
      <c r="J25" s="30"/>
      <c r="K25" s="38">
        <v>0.01</v>
      </c>
      <c r="L25" s="40">
        <v>19.03</v>
      </c>
      <c r="M25" s="41">
        <v>0</v>
      </c>
      <c r="N25" s="41">
        <v>1.92</v>
      </c>
      <c r="P25" s="38">
        <v>0.01</v>
      </c>
      <c r="Q25" s="38">
        <f t="shared" ref="Q25:R34" si="0">L25*14</f>
        <v>266.42</v>
      </c>
      <c r="R25" s="38">
        <f t="shared" si="0"/>
        <v>0</v>
      </c>
      <c r="S25" s="41">
        <v>1.92</v>
      </c>
      <c r="U25" s="38">
        <v>0.01</v>
      </c>
      <c r="V25" s="40">
        <v>285.45</v>
      </c>
      <c r="W25" s="41">
        <v>0</v>
      </c>
      <c r="X25" s="41">
        <v>1.92</v>
      </c>
      <c r="Z25" s="38">
        <v>0.01</v>
      </c>
      <c r="AA25" s="40">
        <v>133.21</v>
      </c>
      <c r="AB25" s="41">
        <v>0</v>
      </c>
      <c r="AC25" s="41">
        <v>1.92</v>
      </c>
    </row>
    <row r="26" spans="1:32" x14ac:dyDescent="0.2">
      <c r="A26" s="38">
        <v>6942.21</v>
      </c>
      <c r="B26" s="38">
        <v>58922.16</v>
      </c>
      <c r="C26" s="38">
        <v>133.28</v>
      </c>
      <c r="D26" s="39">
        <v>6.4</v>
      </c>
      <c r="E26" s="30"/>
      <c r="F26" s="39">
        <v>578.53</v>
      </c>
      <c r="G26" s="42">
        <v>4910.18</v>
      </c>
      <c r="H26" s="39">
        <v>11.11</v>
      </c>
      <c r="I26" s="39">
        <v>6.4</v>
      </c>
      <c r="J26" s="30"/>
      <c r="K26" s="38">
        <v>19.04</v>
      </c>
      <c r="L26" s="40">
        <v>161.52000000000001</v>
      </c>
      <c r="M26" s="40">
        <v>0.37</v>
      </c>
      <c r="N26" s="41">
        <v>6.4</v>
      </c>
      <c r="P26" s="38">
        <f t="shared" ref="P26:P35" si="1">K26*14</f>
        <v>266.56</v>
      </c>
      <c r="Q26" s="38">
        <f t="shared" si="0"/>
        <v>2261.2800000000002</v>
      </c>
      <c r="R26" s="38">
        <f t="shared" si="0"/>
        <v>5.18</v>
      </c>
      <c r="S26" s="41">
        <v>6.4</v>
      </c>
      <c r="U26" s="38">
        <v>285.45999999999998</v>
      </c>
      <c r="V26" s="40">
        <v>2422.8000000000002</v>
      </c>
      <c r="W26" s="40">
        <v>5.55</v>
      </c>
      <c r="X26" s="41">
        <v>6.4</v>
      </c>
      <c r="Z26" s="38">
        <v>133.22</v>
      </c>
      <c r="AA26" s="40">
        <v>1130.6400000000001</v>
      </c>
      <c r="AB26" s="40">
        <v>2.59</v>
      </c>
      <c r="AC26" s="41">
        <v>6.4</v>
      </c>
    </row>
    <row r="27" spans="1:32" x14ac:dyDescent="0.2">
      <c r="A27" s="38">
        <v>58922.17</v>
      </c>
      <c r="B27" s="38">
        <v>103550.44</v>
      </c>
      <c r="C27" s="38">
        <v>3460.01</v>
      </c>
      <c r="D27" s="39">
        <v>10.88</v>
      </c>
      <c r="E27" s="30"/>
      <c r="F27" s="42">
        <v>4910.1899999999996</v>
      </c>
      <c r="G27" s="42">
        <v>8629.2000000000007</v>
      </c>
      <c r="H27" s="39">
        <v>288.33</v>
      </c>
      <c r="I27" s="39">
        <v>10.88</v>
      </c>
      <c r="J27" s="30"/>
      <c r="K27" s="38">
        <v>161.53</v>
      </c>
      <c r="L27" s="40">
        <v>283.86</v>
      </c>
      <c r="M27" s="40">
        <v>9.48</v>
      </c>
      <c r="N27" s="41">
        <v>10.88</v>
      </c>
      <c r="P27" s="38">
        <f t="shared" si="1"/>
        <v>2261.42</v>
      </c>
      <c r="Q27" s="38">
        <f t="shared" si="0"/>
        <v>3974.04</v>
      </c>
      <c r="R27" s="38">
        <f t="shared" si="0"/>
        <v>132.72</v>
      </c>
      <c r="S27" s="41">
        <v>10.88</v>
      </c>
      <c r="T27" s="43">
        <v>22618.84</v>
      </c>
      <c r="U27" s="38">
        <v>2422.81</v>
      </c>
      <c r="V27" s="40">
        <v>4257.8999999999996</v>
      </c>
      <c r="W27" s="40">
        <v>142.19999999999999</v>
      </c>
      <c r="X27" s="41">
        <v>10.88</v>
      </c>
      <c r="Z27" s="38">
        <v>1130.6500000000001</v>
      </c>
      <c r="AA27" s="40">
        <v>1987.02</v>
      </c>
      <c r="AB27" s="40">
        <v>66.36</v>
      </c>
      <c r="AC27" s="41">
        <v>10.88</v>
      </c>
      <c r="AF27" s="44"/>
    </row>
    <row r="28" spans="1:32" x14ac:dyDescent="0.2">
      <c r="A28" s="38">
        <v>103550.45</v>
      </c>
      <c r="B28" s="38">
        <v>120372.83</v>
      </c>
      <c r="C28" s="38">
        <v>8315.57</v>
      </c>
      <c r="D28" s="39">
        <v>16</v>
      </c>
      <c r="E28" s="30"/>
      <c r="F28" s="42">
        <v>8629.2099999999991</v>
      </c>
      <c r="G28" s="42">
        <v>10031.07</v>
      </c>
      <c r="H28" s="39">
        <v>692.96</v>
      </c>
      <c r="I28" s="39">
        <v>16</v>
      </c>
      <c r="J28" s="30"/>
      <c r="K28" s="38">
        <v>283.87</v>
      </c>
      <c r="L28" s="40">
        <v>329.97</v>
      </c>
      <c r="M28" s="40">
        <v>22.79</v>
      </c>
      <c r="N28" s="41">
        <v>16</v>
      </c>
      <c r="P28" s="38">
        <f t="shared" si="1"/>
        <v>3974.1800000000003</v>
      </c>
      <c r="Q28" s="38">
        <f t="shared" si="0"/>
        <v>4619.58</v>
      </c>
      <c r="R28" s="38">
        <f t="shared" si="0"/>
        <v>319.06</v>
      </c>
      <c r="S28" s="41">
        <v>16</v>
      </c>
      <c r="T28" s="45">
        <f>T27-U32</f>
        <v>3781.0800000000017</v>
      </c>
      <c r="U28" s="38">
        <v>4257.91</v>
      </c>
      <c r="V28" s="40">
        <v>4949.55</v>
      </c>
      <c r="W28" s="40">
        <v>341.85</v>
      </c>
      <c r="X28" s="41">
        <v>16</v>
      </c>
      <c r="Z28" s="38">
        <v>1987.03</v>
      </c>
      <c r="AA28" s="40">
        <v>2309.79</v>
      </c>
      <c r="AB28" s="40">
        <v>159.53</v>
      </c>
      <c r="AC28" s="41">
        <v>16</v>
      </c>
      <c r="AF28" s="44"/>
    </row>
    <row r="29" spans="1:32" x14ac:dyDescent="0.2">
      <c r="A29" s="38">
        <v>120372.84</v>
      </c>
      <c r="B29" s="38">
        <v>144119.23000000001</v>
      </c>
      <c r="C29" s="38">
        <v>11007.14</v>
      </c>
      <c r="D29" s="39">
        <v>17.920000000000002</v>
      </c>
      <c r="E29" s="30"/>
      <c r="F29" s="42">
        <v>10031.08</v>
      </c>
      <c r="G29" s="42">
        <v>12009.94</v>
      </c>
      <c r="H29" s="39">
        <v>917.26</v>
      </c>
      <c r="I29" s="39">
        <v>17.920000000000002</v>
      </c>
      <c r="J29" s="30"/>
      <c r="K29" s="38">
        <v>329.98</v>
      </c>
      <c r="L29" s="40">
        <v>395.06</v>
      </c>
      <c r="M29" s="40">
        <v>30.17</v>
      </c>
      <c r="N29" s="41">
        <v>17.920000000000002</v>
      </c>
      <c r="P29" s="38">
        <f t="shared" si="1"/>
        <v>4619.72</v>
      </c>
      <c r="Q29" s="38">
        <f t="shared" si="0"/>
        <v>5530.84</v>
      </c>
      <c r="R29" s="38">
        <f t="shared" si="0"/>
        <v>422.38</v>
      </c>
      <c r="S29" s="41">
        <v>17.920000000000002</v>
      </c>
      <c r="T29" s="45">
        <f>T28*X32%</f>
        <v>1134.3240000000005</v>
      </c>
      <c r="U29" s="38">
        <v>4949.5600000000004</v>
      </c>
      <c r="V29" s="40">
        <v>5925.9</v>
      </c>
      <c r="W29" s="40">
        <v>452.55</v>
      </c>
      <c r="X29" s="41">
        <v>17.920000000000002</v>
      </c>
      <c r="Z29" s="38">
        <v>2309.8000000000002</v>
      </c>
      <c r="AA29" s="40">
        <v>2765.42</v>
      </c>
      <c r="AB29" s="40">
        <v>211.19</v>
      </c>
      <c r="AC29" s="41">
        <v>17.920000000000002</v>
      </c>
      <c r="AF29" s="44"/>
    </row>
    <row r="30" spans="1:32" ht="15" x14ac:dyDescent="0.25">
      <c r="A30" s="38">
        <v>144119.24</v>
      </c>
      <c r="B30" s="38">
        <v>290667.75</v>
      </c>
      <c r="C30" s="38">
        <v>15262.49</v>
      </c>
      <c r="D30" s="39">
        <v>21.36</v>
      </c>
      <c r="E30" s="46">
        <v>100825.12</v>
      </c>
      <c r="F30" s="42">
        <v>12009.95</v>
      </c>
      <c r="G30" s="42">
        <v>24222.31</v>
      </c>
      <c r="H30" s="42">
        <v>1271.8699999999999</v>
      </c>
      <c r="I30" s="39">
        <v>21.36</v>
      </c>
      <c r="J30" s="30"/>
      <c r="K30" s="38">
        <v>395.07</v>
      </c>
      <c r="L30" s="40">
        <v>796.79</v>
      </c>
      <c r="M30" s="40">
        <v>41.84</v>
      </c>
      <c r="N30" s="41">
        <v>21.36</v>
      </c>
      <c r="P30" s="38">
        <f t="shared" si="1"/>
        <v>5530.98</v>
      </c>
      <c r="Q30" s="38">
        <f t="shared" si="0"/>
        <v>11155.06</v>
      </c>
      <c r="R30" s="38">
        <f t="shared" si="0"/>
        <v>585.76</v>
      </c>
      <c r="S30" s="41">
        <v>21.36</v>
      </c>
      <c r="T30" s="45">
        <f>T29+W32</f>
        <v>4668.6240000000007</v>
      </c>
      <c r="U30" s="38">
        <v>5925.91</v>
      </c>
      <c r="V30" s="40">
        <v>11951.85</v>
      </c>
      <c r="W30" s="40">
        <v>627.6</v>
      </c>
      <c r="X30" s="41">
        <v>21.36</v>
      </c>
      <c r="Z30" s="38">
        <v>2765.43</v>
      </c>
      <c r="AA30" s="40">
        <v>5577.53</v>
      </c>
      <c r="AB30" s="40">
        <v>292.88</v>
      </c>
      <c r="AC30" s="41">
        <v>21.36</v>
      </c>
      <c r="AF30" s="44"/>
    </row>
    <row r="31" spans="1:32" x14ac:dyDescent="0.2">
      <c r="A31" s="38">
        <v>290667.76</v>
      </c>
      <c r="B31" s="38">
        <v>458132.29</v>
      </c>
      <c r="C31" s="38">
        <v>46565.26</v>
      </c>
      <c r="D31" s="39">
        <v>23.52</v>
      </c>
      <c r="E31" s="47">
        <f>E30-F34</f>
        <v>3641.7799999999988</v>
      </c>
      <c r="F31" s="42">
        <v>24222.32</v>
      </c>
      <c r="G31" s="38">
        <v>38177.69</v>
      </c>
      <c r="H31" s="38">
        <v>3880.44</v>
      </c>
      <c r="I31" s="39">
        <v>23.52</v>
      </c>
      <c r="J31" s="30"/>
      <c r="K31" s="38">
        <v>796.8</v>
      </c>
      <c r="L31" s="40">
        <v>1255.8499999999999</v>
      </c>
      <c r="M31" s="40">
        <v>127.65</v>
      </c>
      <c r="N31" s="41">
        <v>23.52</v>
      </c>
      <c r="P31" s="38">
        <f t="shared" si="1"/>
        <v>11155.199999999999</v>
      </c>
      <c r="Q31" s="38">
        <f t="shared" si="0"/>
        <v>17581.899999999998</v>
      </c>
      <c r="R31" s="38">
        <f t="shared" si="0"/>
        <v>1787.1000000000001</v>
      </c>
      <c r="S31" s="41">
        <v>23.52</v>
      </c>
      <c r="U31" s="38">
        <v>11951.86</v>
      </c>
      <c r="V31" s="40">
        <v>18837.75</v>
      </c>
      <c r="W31" s="40">
        <v>1914.75</v>
      </c>
      <c r="X31" s="41">
        <v>23.52</v>
      </c>
      <c r="Z31" s="38">
        <v>5577.54</v>
      </c>
      <c r="AA31" s="40">
        <v>8790.9500000000007</v>
      </c>
      <c r="AB31" s="40">
        <v>893.55</v>
      </c>
      <c r="AC31" s="41">
        <v>23.52</v>
      </c>
      <c r="AF31" s="44"/>
    </row>
    <row r="32" spans="1:32" x14ac:dyDescent="0.2">
      <c r="A32" s="38">
        <v>458132.3</v>
      </c>
      <c r="B32" s="38">
        <v>874650</v>
      </c>
      <c r="C32" s="38">
        <v>85952.92</v>
      </c>
      <c r="D32" s="39">
        <v>30</v>
      </c>
      <c r="E32" s="47">
        <f>E31*I34%</f>
        <v>1238.2051999999996</v>
      </c>
      <c r="F32" s="42">
        <v>38177.699999999997</v>
      </c>
      <c r="G32" s="38">
        <v>72887.5</v>
      </c>
      <c r="H32" s="38">
        <v>7162.74</v>
      </c>
      <c r="I32" s="39">
        <v>30</v>
      </c>
      <c r="J32" s="30"/>
      <c r="K32" s="38">
        <v>1255.8599999999999</v>
      </c>
      <c r="L32" s="40">
        <v>2397.62</v>
      </c>
      <c r="M32" s="40">
        <v>235.62</v>
      </c>
      <c r="N32" s="41">
        <v>30</v>
      </c>
      <c r="P32" s="38">
        <f t="shared" si="1"/>
        <v>17582.039999999997</v>
      </c>
      <c r="Q32" s="38">
        <f t="shared" si="0"/>
        <v>33566.68</v>
      </c>
      <c r="R32" s="38">
        <f t="shared" si="0"/>
        <v>3298.6800000000003</v>
      </c>
      <c r="S32" s="41">
        <v>30</v>
      </c>
      <c r="U32" s="38">
        <v>18837.759999999998</v>
      </c>
      <c r="V32" s="40">
        <v>35964.300000000003</v>
      </c>
      <c r="W32" s="40">
        <v>3534.3</v>
      </c>
      <c r="X32" s="41">
        <v>30</v>
      </c>
      <c r="Z32" s="38">
        <v>8790.9599999999991</v>
      </c>
      <c r="AA32" s="40">
        <v>16783.34</v>
      </c>
      <c r="AB32" s="40">
        <v>1649.34</v>
      </c>
      <c r="AC32" s="41">
        <v>30</v>
      </c>
      <c r="AF32" s="44"/>
    </row>
    <row r="33" spans="1:32" x14ac:dyDescent="0.2">
      <c r="A33" s="38">
        <v>874650.01</v>
      </c>
      <c r="B33" s="38">
        <v>1166200</v>
      </c>
      <c r="C33" s="38">
        <v>210908.23</v>
      </c>
      <c r="D33" s="39">
        <v>32</v>
      </c>
      <c r="E33" s="47">
        <f>E32+H34</f>
        <v>26588.555199999999</v>
      </c>
      <c r="F33" s="42">
        <v>72887.509999999995</v>
      </c>
      <c r="G33" s="38">
        <v>97183.33</v>
      </c>
      <c r="H33" s="38">
        <v>17575.689999999999</v>
      </c>
      <c r="I33" s="38">
        <v>32</v>
      </c>
      <c r="J33" s="30"/>
      <c r="K33" s="38">
        <v>2397.63</v>
      </c>
      <c r="L33" s="40">
        <v>3196.82</v>
      </c>
      <c r="M33" s="40">
        <v>578.15</v>
      </c>
      <c r="N33" s="38">
        <v>32</v>
      </c>
      <c r="P33" s="38">
        <f t="shared" si="1"/>
        <v>33566.82</v>
      </c>
      <c r="Q33" s="38">
        <f t="shared" si="0"/>
        <v>44755.48</v>
      </c>
      <c r="R33" s="38">
        <f t="shared" si="0"/>
        <v>8094.0999999999995</v>
      </c>
      <c r="S33" s="38">
        <v>32</v>
      </c>
      <c r="U33" s="38">
        <v>35964.31</v>
      </c>
      <c r="V33" s="40">
        <v>47952.3</v>
      </c>
      <c r="W33" s="40">
        <v>8672.25</v>
      </c>
      <c r="X33" s="38">
        <v>32</v>
      </c>
      <c r="Z33" s="38">
        <v>16783.349999999999</v>
      </c>
      <c r="AA33" s="40">
        <v>22377.74</v>
      </c>
      <c r="AB33" s="40">
        <v>4047.05</v>
      </c>
      <c r="AC33" s="41">
        <v>32</v>
      </c>
      <c r="AF33" s="44"/>
    </row>
    <row r="34" spans="1:32" x14ac:dyDescent="0.2">
      <c r="A34" s="38">
        <v>1166200.01</v>
      </c>
      <c r="B34" s="38">
        <v>3498600</v>
      </c>
      <c r="C34" s="38">
        <v>304204.21000000002</v>
      </c>
      <c r="D34" s="39">
        <v>34</v>
      </c>
      <c r="E34" s="47">
        <f>E33/2</f>
        <v>13294.277599999999</v>
      </c>
      <c r="F34" s="42">
        <v>97183.34</v>
      </c>
      <c r="G34" s="38">
        <v>291550</v>
      </c>
      <c r="H34" s="38">
        <v>25350.35</v>
      </c>
      <c r="I34" s="38">
        <v>34</v>
      </c>
      <c r="J34" s="30"/>
      <c r="K34" s="38">
        <v>3196.83</v>
      </c>
      <c r="L34" s="40">
        <v>9590.4599999999991</v>
      </c>
      <c r="M34" s="40">
        <v>833.89</v>
      </c>
      <c r="N34" s="38">
        <v>34</v>
      </c>
      <c r="P34" s="38">
        <f t="shared" si="1"/>
        <v>44755.619999999995</v>
      </c>
      <c r="Q34" s="38">
        <f t="shared" si="0"/>
        <v>134266.44</v>
      </c>
      <c r="R34" s="38">
        <f t="shared" si="0"/>
        <v>11674.46</v>
      </c>
      <c r="S34" s="38">
        <v>34</v>
      </c>
      <c r="U34" s="38">
        <v>47952.31</v>
      </c>
      <c r="V34" s="40">
        <v>143856.9</v>
      </c>
      <c r="W34" s="40">
        <v>12508.35</v>
      </c>
      <c r="X34" s="38">
        <v>34</v>
      </c>
      <c r="Z34" s="38">
        <v>22377.75</v>
      </c>
      <c r="AA34" s="40">
        <v>67377.740000000005</v>
      </c>
      <c r="AB34" s="40">
        <v>5837.23</v>
      </c>
      <c r="AC34" s="41">
        <v>34</v>
      </c>
      <c r="AF34" s="44"/>
    </row>
    <row r="35" spans="1:32" x14ac:dyDescent="0.2">
      <c r="A35" s="38">
        <v>3498600.01</v>
      </c>
      <c r="B35" s="38">
        <v>99999999.900000006</v>
      </c>
      <c r="C35" s="38">
        <v>1097220.21</v>
      </c>
      <c r="D35" s="39">
        <v>35</v>
      </c>
      <c r="E35" s="30"/>
      <c r="F35" s="42">
        <v>291550.01</v>
      </c>
      <c r="G35" s="38" t="s">
        <v>29</v>
      </c>
      <c r="H35" s="38">
        <v>91435.02</v>
      </c>
      <c r="I35" s="38">
        <v>35</v>
      </c>
      <c r="J35" s="30"/>
      <c r="K35" s="38">
        <v>9590.4699999999993</v>
      </c>
      <c r="L35" s="38" t="s">
        <v>29</v>
      </c>
      <c r="M35" s="40">
        <v>3007.73</v>
      </c>
      <c r="N35" s="38">
        <v>35</v>
      </c>
      <c r="P35" s="38">
        <f t="shared" si="1"/>
        <v>134266.57999999999</v>
      </c>
      <c r="Q35" s="38">
        <v>99999999</v>
      </c>
      <c r="R35" s="38">
        <f>M35*14</f>
        <v>42108.22</v>
      </c>
      <c r="S35" s="38">
        <v>35</v>
      </c>
      <c r="U35" s="38">
        <v>143856.91</v>
      </c>
      <c r="V35" s="38" t="s">
        <v>29</v>
      </c>
      <c r="W35" s="40">
        <v>45115.95</v>
      </c>
      <c r="X35" s="38">
        <v>35</v>
      </c>
      <c r="Z35" s="38">
        <v>67133.23</v>
      </c>
      <c r="AA35" s="38" t="s">
        <v>29</v>
      </c>
      <c r="AB35" s="40">
        <v>21054.11</v>
      </c>
      <c r="AC35" s="41">
        <v>35</v>
      </c>
      <c r="AF35" s="44"/>
    </row>
    <row r="36" spans="1:32" x14ac:dyDescent="0.2">
      <c r="A36" s="48"/>
      <c r="B36" s="48"/>
      <c r="C36" s="48"/>
      <c r="D36" s="49"/>
      <c r="E36" s="30"/>
      <c r="F36" s="50"/>
      <c r="G36" s="49"/>
      <c r="H36" s="50"/>
      <c r="I36" s="49"/>
      <c r="J36" s="30"/>
      <c r="K36" s="48"/>
      <c r="L36" s="51"/>
      <c r="M36" s="52"/>
      <c r="N36" s="53"/>
      <c r="P36" s="48"/>
      <c r="Q36" s="51"/>
      <c r="R36" s="52"/>
      <c r="S36" s="53"/>
      <c r="U36" s="48"/>
      <c r="V36" s="51"/>
      <c r="W36" s="52"/>
      <c r="X36" s="53"/>
      <c r="Z36" s="48"/>
      <c r="AA36" s="51"/>
      <c r="AB36" s="52"/>
      <c r="AC36" s="53"/>
      <c r="AF36" s="44"/>
    </row>
    <row r="37" spans="1:32" ht="15" x14ac:dyDescent="0.25">
      <c r="W37" s="1"/>
      <c r="AF37"/>
    </row>
    <row r="38" spans="1:32" x14ac:dyDescent="0.2">
      <c r="W38" s="1"/>
    </row>
    <row r="39" spans="1:32" s="30" customFormat="1" ht="11.25" x14ac:dyDescent="0.2">
      <c r="A39" s="54" t="s">
        <v>30</v>
      </c>
      <c r="B39" s="54"/>
      <c r="C39" s="54"/>
      <c r="F39" s="54" t="s">
        <v>31</v>
      </c>
      <c r="G39" s="54"/>
      <c r="H39" s="54"/>
      <c r="K39" s="55" t="s">
        <v>10</v>
      </c>
      <c r="L39" s="56"/>
      <c r="M39" s="57"/>
      <c r="P39" s="54" t="s">
        <v>10</v>
      </c>
      <c r="Q39" s="54"/>
      <c r="R39" s="54"/>
      <c r="U39" s="54" t="s">
        <v>32</v>
      </c>
      <c r="V39" s="54"/>
      <c r="W39" s="54"/>
      <c r="Z39" s="54" t="s">
        <v>33</v>
      </c>
      <c r="AA39" s="54"/>
      <c r="AB39" s="54"/>
    </row>
    <row r="40" spans="1:32" s="30" customFormat="1" ht="11.25" customHeight="1" x14ac:dyDescent="0.2">
      <c r="A40" s="58" t="s">
        <v>34</v>
      </c>
      <c r="B40" s="59"/>
      <c r="C40" s="60"/>
      <c r="F40" s="58" t="s">
        <v>34</v>
      </c>
      <c r="G40" s="59"/>
      <c r="H40" s="60"/>
      <c r="K40" s="58" t="s">
        <v>34</v>
      </c>
      <c r="L40" s="59"/>
      <c r="M40" s="60"/>
      <c r="P40" s="58" t="s">
        <v>34</v>
      </c>
      <c r="Q40" s="59"/>
      <c r="R40" s="60"/>
      <c r="U40" s="58" t="s">
        <v>34</v>
      </c>
      <c r="V40" s="59"/>
      <c r="W40" s="60"/>
      <c r="Z40" s="58" t="s">
        <v>34</v>
      </c>
      <c r="AA40" s="59"/>
      <c r="AB40" s="60"/>
    </row>
    <row r="41" spans="1:32" s="30" customFormat="1" ht="90" x14ac:dyDescent="0.2">
      <c r="A41" s="61" t="s">
        <v>35</v>
      </c>
      <c r="B41" s="61" t="s">
        <v>36</v>
      </c>
      <c r="C41" s="34" t="s">
        <v>37</v>
      </c>
      <c r="F41" s="61" t="s">
        <v>35</v>
      </c>
      <c r="G41" s="61" t="s">
        <v>36</v>
      </c>
      <c r="H41" s="34" t="s">
        <v>37</v>
      </c>
      <c r="K41" s="61" t="s">
        <v>35</v>
      </c>
      <c r="L41" s="61" t="s">
        <v>36</v>
      </c>
      <c r="M41" s="34" t="s">
        <v>37</v>
      </c>
      <c r="P41" s="61" t="s">
        <v>35</v>
      </c>
      <c r="Q41" s="61" t="s">
        <v>36</v>
      </c>
      <c r="R41" s="34" t="s">
        <v>37</v>
      </c>
      <c r="U41" s="61" t="s">
        <v>35</v>
      </c>
      <c r="V41" s="61" t="s">
        <v>36</v>
      </c>
      <c r="W41" s="34" t="s">
        <v>37</v>
      </c>
      <c r="Z41" s="61" t="s">
        <v>35</v>
      </c>
      <c r="AA41" s="61" t="s">
        <v>36</v>
      </c>
      <c r="AB41" s="34" t="s">
        <v>37</v>
      </c>
    </row>
    <row r="42" spans="1:32" s="30" customFormat="1" ht="11.25" x14ac:dyDescent="0.2">
      <c r="A42" s="61" t="s">
        <v>26</v>
      </c>
      <c r="B42" s="61" t="s">
        <v>26</v>
      </c>
      <c r="C42" s="61" t="s">
        <v>26</v>
      </c>
      <c r="F42" s="61" t="s">
        <v>26</v>
      </c>
      <c r="G42" s="61" t="s">
        <v>26</v>
      </c>
      <c r="H42" s="61" t="s">
        <v>26</v>
      </c>
      <c r="K42" s="61" t="s">
        <v>26</v>
      </c>
      <c r="L42" s="61" t="s">
        <v>26</v>
      </c>
      <c r="M42" s="61" t="s">
        <v>26</v>
      </c>
      <c r="P42" s="61" t="s">
        <v>26</v>
      </c>
      <c r="Q42" s="61" t="s">
        <v>26</v>
      </c>
      <c r="R42" s="61" t="s">
        <v>26</v>
      </c>
      <c r="U42" s="61" t="s">
        <v>26</v>
      </c>
      <c r="V42" s="61" t="s">
        <v>26</v>
      </c>
      <c r="W42" s="61" t="s">
        <v>26</v>
      </c>
      <c r="Z42" s="61" t="s">
        <v>26</v>
      </c>
      <c r="AA42" s="61" t="s">
        <v>26</v>
      </c>
      <c r="AB42" s="61" t="s">
        <v>26</v>
      </c>
    </row>
    <row r="43" spans="1:32" s="30" customFormat="1" ht="11.25" x14ac:dyDescent="0.2">
      <c r="A43" s="62">
        <v>0.01</v>
      </c>
      <c r="B43" s="38">
        <f t="shared" ref="B43:C52" si="2">G43*12</f>
        <v>21227.52</v>
      </c>
      <c r="C43" s="62">
        <f>H43*12</f>
        <v>4884.24</v>
      </c>
      <c r="F43" s="63">
        <v>0.01</v>
      </c>
      <c r="G43" s="64">
        <v>1768.96</v>
      </c>
      <c r="H43" s="63">
        <v>407.02</v>
      </c>
      <c r="K43" s="63">
        <v>0.01</v>
      </c>
      <c r="L43" s="64">
        <v>58.19</v>
      </c>
      <c r="M43" s="65">
        <v>13.39</v>
      </c>
      <c r="P43" s="63">
        <v>0.01</v>
      </c>
      <c r="Q43" s="38">
        <f t="shared" ref="Q43:R52" si="3">L43*14</f>
        <v>814.66</v>
      </c>
      <c r="R43" s="38">
        <f t="shared" si="3"/>
        <v>187.46</v>
      </c>
      <c r="U43" s="63">
        <v>0.01</v>
      </c>
      <c r="V43" s="64">
        <v>872.85</v>
      </c>
      <c r="W43" s="65">
        <v>200.85</v>
      </c>
      <c r="Z43" s="63">
        <v>0.01</v>
      </c>
      <c r="AA43" s="64">
        <v>407.32631578947371</v>
      </c>
      <c r="AB43" s="65">
        <v>93.73</v>
      </c>
    </row>
    <row r="44" spans="1:32" s="30" customFormat="1" ht="11.25" x14ac:dyDescent="0.2">
      <c r="A44" s="38">
        <f>B43+0.01</f>
        <v>21227.53</v>
      </c>
      <c r="B44" s="38">
        <f t="shared" si="2"/>
        <v>31840.560000000001</v>
      </c>
      <c r="C44" s="62">
        <f t="shared" si="2"/>
        <v>4881.96</v>
      </c>
      <c r="F44" s="64">
        <v>1768.97</v>
      </c>
      <c r="G44" s="64">
        <v>2653.38</v>
      </c>
      <c r="H44" s="63">
        <v>406.83</v>
      </c>
      <c r="K44" s="66">
        <v>58.2</v>
      </c>
      <c r="L44" s="64">
        <v>87.28</v>
      </c>
      <c r="M44" s="65">
        <v>13.38</v>
      </c>
      <c r="P44" s="38">
        <f t="shared" ref="P44:P53" si="4">K44*14</f>
        <v>814.80000000000007</v>
      </c>
      <c r="Q44" s="38">
        <f t="shared" si="3"/>
        <v>1221.92</v>
      </c>
      <c r="R44" s="38">
        <f t="shared" si="3"/>
        <v>187.32000000000002</v>
      </c>
      <c r="U44" s="66">
        <f t="shared" ref="U44:U53" si="5">V43+0.01</f>
        <v>872.86</v>
      </c>
      <c r="V44" s="64">
        <v>1309.2</v>
      </c>
      <c r="W44" s="65">
        <v>200.7</v>
      </c>
      <c r="Z44" s="66">
        <v>407.3363157894737</v>
      </c>
      <c r="AA44" s="64">
        <v>910.96</v>
      </c>
      <c r="AB44" s="65">
        <v>93.66</v>
      </c>
    </row>
    <row r="45" spans="1:32" s="30" customFormat="1" ht="11.25" x14ac:dyDescent="0.2">
      <c r="A45" s="38">
        <f t="shared" ref="A45:A53" si="6">B44+0.01</f>
        <v>31840.57</v>
      </c>
      <c r="B45" s="38">
        <f t="shared" si="2"/>
        <v>41674.080000000002</v>
      </c>
      <c r="C45" s="62">
        <f t="shared" si="2"/>
        <v>4879.4400000000005</v>
      </c>
      <c r="F45" s="64">
        <v>2653.39</v>
      </c>
      <c r="G45" s="64">
        <v>3472.84</v>
      </c>
      <c r="H45" s="63">
        <v>406.62</v>
      </c>
      <c r="K45" s="66">
        <v>87.29</v>
      </c>
      <c r="L45" s="64">
        <v>114.24</v>
      </c>
      <c r="M45" s="65">
        <v>13.38</v>
      </c>
      <c r="P45" s="38">
        <f t="shared" si="4"/>
        <v>1222.0600000000002</v>
      </c>
      <c r="Q45" s="38">
        <f t="shared" si="3"/>
        <v>1599.36</v>
      </c>
      <c r="R45" s="38">
        <f t="shared" si="3"/>
        <v>187.32000000000002</v>
      </c>
      <c r="U45" s="66">
        <f t="shared" si="5"/>
        <v>1309.21</v>
      </c>
      <c r="V45" s="64">
        <v>1713.6</v>
      </c>
      <c r="W45" s="65">
        <v>200.7</v>
      </c>
      <c r="Z45" s="66">
        <v>610.97</v>
      </c>
      <c r="AA45" s="64">
        <v>799.68</v>
      </c>
      <c r="AB45" s="65">
        <v>93.66</v>
      </c>
    </row>
    <row r="46" spans="1:32" s="30" customFormat="1" ht="11.25" x14ac:dyDescent="0.2">
      <c r="A46" s="38">
        <f t="shared" si="6"/>
        <v>41674.090000000004</v>
      </c>
      <c r="B46" s="38">
        <f t="shared" si="2"/>
        <v>42454.44</v>
      </c>
      <c r="C46" s="62">
        <f t="shared" si="2"/>
        <v>4713.24</v>
      </c>
      <c r="F46" s="64">
        <v>3472.85</v>
      </c>
      <c r="G46" s="64">
        <v>3537.87</v>
      </c>
      <c r="H46" s="63">
        <v>392.77</v>
      </c>
      <c r="K46" s="66">
        <v>114.25</v>
      </c>
      <c r="L46" s="64">
        <v>116.38</v>
      </c>
      <c r="M46" s="65">
        <v>12.92</v>
      </c>
      <c r="P46" s="38">
        <f t="shared" si="4"/>
        <v>1599.5</v>
      </c>
      <c r="Q46" s="38">
        <f t="shared" si="3"/>
        <v>1629.32</v>
      </c>
      <c r="R46" s="38">
        <f t="shared" si="3"/>
        <v>180.88</v>
      </c>
      <c r="U46" s="66">
        <f t="shared" si="5"/>
        <v>1713.61</v>
      </c>
      <c r="V46" s="64">
        <v>1745.7</v>
      </c>
      <c r="W46" s="65">
        <v>193.8</v>
      </c>
      <c r="Z46" s="66">
        <v>799.69</v>
      </c>
      <c r="AA46" s="64">
        <v>814.66</v>
      </c>
      <c r="AB46" s="65">
        <v>90.440460526315789</v>
      </c>
    </row>
    <row r="47" spans="1:32" s="30" customFormat="1" ht="11.25" x14ac:dyDescent="0.2">
      <c r="A47" s="38">
        <f t="shared" si="6"/>
        <v>42454.450000000004</v>
      </c>
      <c r="B47" s="38">
        <f t="shared" si="2"/>
        <v>53353.799999999996</v>
      </c>
      <c r="C47" s="62">
        <f t="shared" si="2"/>
        <v>4589.5199999999995</v>
      </c>
      <c r="F47" s="64">
        <v>3537.88</v>
      </c>
      <c r="G47" s="64">
        <v>4446.1499999999996</v>
      </c>
      <c r="H47" s="63">
        <v>382.46</v>
      </c>
      <c r="K47" s="66">
        <v>116.39</v>
      </c>
      <c r="L47" s="64">
        <v>146.25</v>
      </c>
      <c r="M47" s="65">
        <v>12.58</v>
      </c>
      <c r="P47" s="38">
        <f t="shared" si="4"/>
        <v>1629.46</v>
      </c>
      <c r="Q47" s="38">
        <f t="shared" si="3"/>
        <v>2047.5</v>
      </c>
      <c r="R47" s="38">
        <f t="shared" si="3"/>
        <v>176.12</v>
      </c>
      <c r="U47" s="66">
        <f t="shared" si="5"/>
        <v>1745.71</v>
      </c>
      <c r="V47" s="64">
        <v>2193.75</v>
      </c>
      <c r="W47" s="65">
        <v>188.7</v>
      </c>
      <c r="Z47" s="66">
        <v>814.67</v>
      </c>
      <c r="AA47" s="64">
        <v>1023.75</v>
      </c>
      <c r="AB47" s="65">
        <v>88.06</v>
      </c>
    </row>
    <row r="48" spans="1:32" s="30" customFormat="1" ht="11.25" x14ac:dyDescent="0.2">
      <c r="A48" s="38">
        <f t="shared" si="6"/>
        <v>53353.81</v>
      </c>
      <c r="B48" s="38">
        <f t="shared" si="2"/>
        <v>56606.16</v>
      </c>
      <c r="C48" s="62">
        <f t="shared" si="2"/>
        <v>4250.76</v>
      </c>
      <c r="F48" s="64">
        <v>4446.16</v>
      </c>
      <c r="G48" s="64">
        <v>4717.18</v>
      </c>
      <c r="H48" s="63">
        <v>354.23</v>
      </c>
      <c r="K48" s="66">
        <v>146.26</v>
      </c>
      <c r="L48" s="64">
        <v>155.16999999999999</v>
      </c>
      <c r="M48" s="65">
        <v>11.65</v>
      </c>
      <c r="P48" s="38">
        <f t="shared" si="4"/>
        <v>2047.6399999999999</v>
      </c>
      <c r="Q48" s="38">
        <f t="shared" si="3"/>
        <v>2172.3799999999997</v>
      </c>
      <c r="R48" s="38">
        <f t="shared" si="3"/>
        <v>163.1</v>
      </c>
      <c r="U48" s="66">
        <f t="shared" si="5"/>
        <v>2193.7600000000002</v>
      </c>
      <c r="V48" s="64">
        <v>2327.5500000000002</v>
      </c>
      <c r="W48" s="65">
        <v>174.75</v>
      </c>
      <c r="Z48" s="66">
        <v>1023.76</v>
      </c>
      <c r="AA48" s="64">
        <v>1086.1927631578949</v>
      </c>
      <c r="AB48" s="65">
        <v>81.55</v>
      </c>
    </row>
    <row r="49" spans="1:28" s="30" customFormat="1" ht="11.25" x14ac:dyDescent="0.2">
      <c r="A49" s="38">
        <f t="shared" si="6"/>
        <v>56606.170000000006</v>
      </c>
      <c r="B49" s="38">
        <f t="shared" si="2"/>
        <v>64025.04</v>
      </c>
      <c r="C49" s="62">
        <f t="shared" si="2"/>
        <v>3898.44</v>
      </c>
      <c r="F49" s="64">
        <v>4717.1899999999996</v>
      </c>
      <c r="G49" s="64">
        <v>5335.42</v>
      </c>
      <c r="H49" s="63">
        <v>324.87</v>
      </c>
      <c r="K49" s="66">
        <v>155.18</v>
      </c>
      <c r="L49" s="64">
        <v>175.51</v>
      </c>
      <c r="M49" s="65">
        <v>10.69</v>
      </c>
      <c r="P49" s="38">
        <f t="shared" si="4"/>
        <v>2172.52</v>
      </c>
      <c r="Q49" s="38">
        <f t="shared" si="3"/>
        <v>2457.14</v>
      </c>
      <c r="R49" s="38">
        <f t="shared" si="3"/>
        <v>149.66</v>
      </c>
      <c r="U49" s="66">
        <f t="shared" si="5"/>
        <v>2327.5600000000004</v>
      </c>
      <c r="V49" s="64">
        <v>2632.65</v>
      </c>
      <c r="W49" s="65">
        <v>160.35</v>
      </c>
      <c r="Z49" s="66">
        <v>1086.2027631578949</v>
      </c>
      <c r="AA49" s="64">
        <v>1228.57</v>
      </c>
      <c r="AB49" s="65">
        <v>74.83</v>
      </c>
    </row>
    <row r="50" spans="1:28" s="30" customFormat="1" ht="11.25" x14ac:dyDescent="0.2">
      <c r="A50" s="38">
        <f t="shared" si="6"/>
        <v>64025.05</v>
      </c>
      <c r="B50" s="38">
        <f t="shared" si="2"/>
        <v>74696.040000000008</v>
      </c>
      <c r="C50" s="62">
        <f t="shared" si="2"/>
        <v>3535.56</v>
      </c>
      <c r="F50" s="64">
        <v>5335.43</v>
      </c>
      <c r="G50" s="64">
        <v>6224.67</v>
      </c>
      <c r="H50" s="63">
        <v>294.63</v>
      </c>
      <c r="K50" s="66">
        <v>175.52</v>
      </c>
      <c r="L50" s="64">
        <v>204.76</v>
      </c>
      <c r="M50" s="65">
        <v>9.69</v>
      </c>
      <c r="O50" s="67"/>
      <c r="P50" s="38">
        <f t="shared" si="4"/>
        <v>2457.2800000000002</v>
      </c>
      <c r="Q50" s="38">
        <f t="shared" si="3"/>
        <v>2866.64</v>
      </c>
      <c r="R50" s="38">
        <f t="shared" si="3"/>
        <v>135.66</v>
      </c>
      <c r="T50" s="67"/>
      <c r="U50" s="66">
        <f t="shared" si="5"/>
        <v>2632.6600000000003</v>
      </c>
      <c r="V50" s="64">
        <v>3071.4</v>
      </c>
      <c r="W50" s="65">
        <v>145.35</v>
      </c>
      <c r="Z50" s="66">
        <v>1228.58</v>
      </c>
      <c r="AA50" s="64">
        <v>1433.32</v>
      </c>
      <c r="AB50" s="65">
        <v>67.83</v>
      </c>
    </row>
    <row r="51" spans="1:28" s="30" customFormat="1" ht="11.25" x14ac:dyDescent="0.2">
      <c r="A51" s="38">
        <f t="shared" si="6"/>
        <v>74696.05</v>
      </c>
      <c r="B51" s="38">
        <f t="shared" si="2"/>
        <v>85366.799999999988</v>
      </c>
      <c r="C51" s="62">
        <f t="shared" si="2"/>
        <v>3042.48</v>
      </c>
      <c r="F51" s="64">
        <v>6224.68</v>
      </c>
      <c r="G51" s="64">
        <v>7113.9</v>
      </c>
      <c r="H51" s="63">
        <v>253.54</v>
      </c>
      <c r="K51" s="66">
        <v>204.77</v>
      </c>
      <c r="L51" s="64">
        <v>234.01</v>
      </c>
      <c r="M51" s="65">
        <v>8.34</v>
      </c>
      <c r="O51" s="67"/>
      <c r="P51" s="38">
        <f t="shared" si="4"/>
        <v>2866.78</v>
      </c>
      <c r="Q51" s="38">
        <f t="shared" si="3"/>
        <v>3276.14</v>
      </c>
      <c r="R51" s="38">
        <f t="shared" si="3"/>
        <v>116.75999999999999</v>
      </c>
      <c r="T51" s="67"/>
      <c r="U51" s="66">
        <f t="shared" si="5"/>
        <v>3071.4100000000003</v>
      </c>
      <c r="V51" s="64">
        <v>3510.15</v>
      </c>
      <c r="W51" s="65">
        <v>125.1</v>
      </c>
      <c r="Z51" s="66">
        <v>1433.33</v>
      </c>
      <c r="AA51" s="64">
        <v>1638.0690789473683</v>
      </c>
      <c r="AB51" s="65">
        <v>58.380921052631578</v>
      </c>
    </row>
    <row r="52" spans="1:28" s="30" customFormat="1" ht="11.25" x14ac:dyDescent="0.2">
      <c r="A52" s="38">
        <f t="shared" si="6"/>
        <v>85366.809999999983</v>
      </c>
      <c r="B52" s="38">
        <f t="shared" si="2"/>
        <v>88587.959999999992</v>
      </c>
      <c r="C52" s="62">
        <f t="shared" si="2"/>
        <v>2611.3200000000002</v>
      </c>
      <c r="F52" s="64">
        <v>7113.91</v>
      </c>
      <c r="G52" s="64">
        <v>7382.33</v>
      </c>
      <c r="H52" s="63">
        <v>217.61</v>
      </c>
      <c r="K52" s="66">
        <v>234.02</v>
      </c>
      <c r="L52" s="64">
        <v>242.84</v>
      </c>
      <c r="M52" s="65">
        <v>7.16</v>
      </c>
      <c r="O52" s="67"/>
      <c r="P52" s="38">
        <f t="shared" si="4"/>
        <v>3276.28</v>
      </c>
      <c r="Q52" s="38">
        <f t="shared" si="3"/>
        <v>3399.76</v>
      </c>
      <c r="R52" s="38">
        <f t="shared" si="3"/>
        <v>100.24000000000001</v>
      </c>
      <c r="T52" s="67"/>
      <c r="U52" s="66">
        <f t="shared" si="5"/>
        <v>3510.1600000000003</v>
      </c>
      <c r="V52" s="64">
        <v>3642.6</v>
      </c>
      <c r="W52" s="65">
        <v>107.4</v>
      </c>
      <c r="Z52" s="66">
        <v>1638.0790789473683</v>
      </c>
      <c r="AA52" s="64">
        <v>1699.8786184210526</v>
      </c>
      <c r="AB52" s="65">
        <v>50.12</v>
      </c>
    </row>
    <row r="53" spans="1:28" s="30" customFormat="1" ht="11.25" x14ac:dyDescent="0.2">
      <c r="A53" s="38">
        <f t="shared" si="6"/>
        <v>88587.969999999987</v>
      </c>
      <c r="B53" s="62" t="s">
        <v>29</v>
      </c>
      <c r="C53" s="62">
        <v>0</v>
      </c>
      <c r="F53" s="64">
        <v>7382.34</v>
      </c>
      <c r="G53" s="63" t="s">
        <v>29</v>
      </c>
      <c r="H53" s="63">
        <v>0</v>
      </c>
      <c r="K53" s="66">
        <v>242.85</v>
      </c>
      <c r="L53" s="63" t="s">
        <v>29</v>
      </c>
      <c r="M53" s="63">
        <v>0</v>
      </c>
      <c r="O53" s="67"/>
      <c r="P53" s="38">
        <f t="shared" si="4"/>
        <v>3399.9</v>
      </c>
      <c r="Q53" s="63">
        <v>99999999</v>
      </c>
      <c r="R53" s="38">
        <f>M53*14</f>
        <v>0</v>
      </c>
      <c r="T53" s="67"/>
      <c r="U53" s="66">
        <f t="shared" si="5"/>
        <v>3642.61</v>
      </c>
      <c r="V53" s="63" t="s">
        <v>29</v>
      </c>
      <c r="W53" s="63">
        <v>0</v>
      </c>
      <c r="Z53" s="66">
        <v>1699.8886184210526</v>
      </c>
      <c r="AA53" s="63" t="s">
        <v>29</v>
      </c>
      <c r="AB53" s="63">
        <v>0</v>
      </c>
    </row>
    <row r="54" spans="1:28" x14ac:dyDescent="0.2">
      <c r="O54" s="4"/>
      <c r="P54" s="68"/>
      <c r="Q54" s="4"/>
      <c r="R54" s="4"/>
      <c r="S54" s="68"/>
      <c r="T54" s="4"/>
      <c r="U54" s="4"/>
      <c r="V54" s="68"/>
      <c r="X54" s="2"/>
    </row>
    <row r="55" spans="1:28" x14ac:dyDescent="0.2">
      <c r="O55" s="4"/>
      <c r="P55" s="68"/>
      <c r="Q55" s="2"/>
      <c r="R55" s="2"/>
      <c r="S55" s="2"/>
      <c r="T55" s="2"/>
      <c r="U55" s="2"/>
      <c r="V55" s="2"/>
      <c r="X55" s="2"/>
    </row>
    <row r="56" spans="1:28" x14ac:dyDescent="0.2">
      <c r="O56" s="4"/>
      <c r="P56" s="4"/>
      <c r="Q56" s="2"/>
      <c r="R56" s="2"/>
      <c r="S56" s="2"/>
      <c r="T56" s="2"/>
      <c r="U56" s="2"/>
      <c r="V56" s="2"/>
      <c r="X56" s="2"/>
    </row>
    <row r="62" spans="1:28" x14ac:dyDescent="0.2">
      <c r="P62" s="69"/>
    </row>
  </sheetData>
  <mergeCells count="36">
    <mergeCell ref="A40:C40"/>
    <mergeCell ref="F40:H40"/>
    <mergeCell ref="K40:M40"/>
    <mergeCell ref="P40:R40"/>
    <mergeCell ref="U40:W40"/>
    <mergeCell ref="Z40:AB40"/>
    <mergeCell ref="A39:C39"/>
    <mergeCell ref="F39:H39"/>
    <mergeCell ref="K39:M39"/>
    <mergeCell ref="P39:R39"/>
    <mergeCell ref="U39:W39"/>
    <mergeCell ref="Z39:AB39"/>
    <mergeCell ref="D22:D23"/>
    <mergeCell ref="I22:I23"/>
    <mergeCell ref="N22:N23"/>
    <mergeCell ref="S22:S23"/>
    <mergeCell ref="X22:X23"/>
    <mergeCell ref="AC22:AC23"/>
    <mergeCell ref="A13:B13"/>
    <mergeCell ref="F13:G13"/>
    <mergeCell ref="K13:L13"/>
    <mergeCell ref="Z13:AA13"/>
    <mergeCell ref="A21:D21"/>
    <mergeCell ref="F21:I21"/>
    <mergeCell ref="K21:N21"/>
    <mergeCell ref="P21:S21"/>
    <mergeCell ref="U21:X21"/>
    <mergeCell ref="Z21:AC21"/>
    <mergeCell ref="A2:B2"/>
    <mergeCell ref="F2:G2"/>
    <mergeCell ref="K2:L2"/>
    <mergeCell ref="Z2:AA2"/>
    <mergeCell ref="A3:B3"/>
    <mergeCell ref="F3:G3"/>
    <mergeCell ref="K3:L3"/>
    <mergeCell ref="Z3:AA3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 ISR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2018-10-31T23:32:05Z</dcterms:created>
  <dcterms:modified xsi:type="dcterms:W3CDTF">2018-10-31T23:32:55Z</dcterms:modified>
</cp:coreProperties>
</file>