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/>
  </bookViews>
  <sheets>
    <sheet name="% of teams by year" sheetId="6" r:id="rId1"/>
    <sheet name="# of teams by year" sheetId="5" r:id="rId2"/>
    <sheet name="Years Existed" sheetId="2" r:id="rId3"/>
    <sheet name="Teams by Year" sheetId="4" r:id="rId4"/>
    <sheet name="raw data" sheetId="1" r:id="rId5"/>
  </sheets>
  <calcPr calcId="171027"/>
</workbook>
</file>

<file path=xl/calcChain.xml><?xml version="1.0" encoding="utf-8"?>
<calcChain xmlns="http://schemas.openxmlformats.org/spreadsheetml/2006/main">
  <c r="AA2" i="6" l="1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</calcChain>
</file>

<file path=xl/sharedStrings.xml><?xml version="1.0" encoding="utf-8"?>
<sst xmlns="http://schemas.openxmlformats.org/spreadsheetml/2006/main" count="5629" uniqueCount="528">
  <si>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</si>
  <si>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</si>
  <si>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</si>
  <si>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</si>
  <si>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</si>
  <si>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</si>
  <si>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</si>
  <si>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</si>
  <si>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</si>
  <si>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</si>
  <si>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</si>
  <si>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</si>
  <si>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</si>
  <si>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</si>
  <si>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</si>
  <si>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</si>
  <si>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</si>
  <si>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</si>
  <si>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</si>
  <si>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</si>
  <si>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</si>
  <si>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</si>
  <si>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</si>
  <si>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</si>
  <si>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</si>
  <si>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</si>
  <si>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</si>
  <si>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</si>
  <si>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</si>
  <si>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</si>
  <si>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</si>
  <si>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</si>
  <si>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</si>
  <si>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</si>
  <si>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</si>
  <si>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</si>
  <si>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</si>
  <si>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</si>
  <si>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</si>
  <si>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</si>
  <si>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</si>
  <si>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</si>
  <si>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</si>
  <si>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</si>
  <si>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</si>
  <si>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</si>
  <si>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</si>
  <si>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</si>
  <si>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</si>
  <si>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</si>
  <si>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</si>
  <si>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</si>
  <si>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</si>
  <si>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</si>
  <si>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</si>
  <si>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</si>
  <si>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</si>
  <si>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</si>
  <si>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</si>
  <si>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</si>
  <si>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</si>
  <si>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</si>
  <si>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</si>
  <si>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</si>
  <si>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</si>
  <si>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</si>
  <si>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</si>
  <si>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</si>
  <si>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</si>
  <si>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</si>
  <si>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</si>
  <si>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</si>
  <si>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</si>
  <si>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</si>
  <si>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</si>
  <si>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</si>
  <si>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</si>
  <si>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</si>
  <si>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</si>
  <si>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</si>
  <si>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</si>
  <si>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</si>
  <si>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</si>
  <si>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</si>
  <si>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</si>
  <si>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</si>
  <si>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</si>
  <si>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</si>
  <si>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</si>
  <si>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</si>
  <si>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</si>
  <si>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</si>
  <si>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</si>
  <si>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</si>
  <si>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</si>
  <si>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</si>
  <si>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</si>
  <si>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</si>
  <si>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</si>
  <si>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</si>
  <si>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</si>
  <si>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</si>
  <si>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</si>
  <si>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</si>
  <si>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</si>
  <si>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</si>
  <si>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</si>
  <si>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</si>
  <si>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</si>
  <si>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</si>
  <si>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</si>
  <si>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</si>
  <si>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</si>
  <si>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</si>
  <si>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</si>
  <si>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</si>
  <si>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</si>
  <si>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</si>
  <si>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</si>
  <si>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</si>
  <si>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</si>
  <si>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</si>
  <si>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</si>
  <si>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</si>
  <si>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</si>
  <si>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</si>
  <si>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</si>
  <si>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</si>
  <si>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</si>
  <si>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</si>
  <si>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</si>
  <si>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</si>
  <si>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</si>
  <si>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</si>
  <si>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</si>
  <si>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</si>
  <si>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</si>
  <si>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</si>
  <si>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</si>
  <si>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</si>
  <si>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</si>
  <si>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</si>
  <si>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</si>
  <si>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</si>
  <si>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</si>
  <si>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</si>
  <si>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</si>
  <si>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</si>
  <si>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</si>
  <si>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</si>
  <si>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</si>
  <si>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</si>
  <si>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</si>
  <si>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</si>
  <si>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</si>
  <si>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</si>
  <si>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</si>
  <si>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</si>
  <si>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</si>
  <si>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</si>
  <si>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</si>
  <si>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</si>
  <si>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</si>
  <si>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</si>
  <si>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</si>
  <si>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</si>
  <si>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</si>
  <si>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</si>
  <si>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</si>
  <si>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</si>
  <si>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</si>
  <si>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</si>
  <si>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</si>
  <si>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</si>
  <si>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</si>
  <si>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</si>
  <si>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</si>
  <si>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</si>
  <si>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</si>
  <si>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</si>
  <si>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</si>
  <si>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</si>
  <si>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</si>
  <si>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</si>
  <si>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</si>
  <si>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</si>
  <si>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</si>
  <si>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</si>
  <si>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</si>
  <si>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</si>
  <si>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</si>
  <si>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</si>
  <si>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</si>
  <si>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</si>
  <si>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</si>
  <si>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</si>
  <si>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</si>
  <si>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</si>
  <si>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</si>
  <si>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</si>
  <si>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</si>
  <si>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</si>
  <si>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</si>
  <si>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</si>
  <si>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</si>
  <si>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</si>
  <si>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</si>
  <si>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</si>
  <si>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</si>
  <si>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</si>
  <si>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</si>
  <si>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</si>
  <si>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</si>
  <si>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</si>
  <si>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</si>
  <si>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</si>
  <si>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</si>
  <si>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</si>
  <si>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</si>
  <si>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</si>
  <si>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</si>
  <si>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</si>
  <si>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</si>
  <si>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</si>
  <si>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</si>
  <si>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</si>
  <si>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</si>
  <si>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</si>
  <si>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</si>
  <si>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</si>
  <si>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</si>
  <si>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</si>
  <si>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</si>
  <si>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</si>
  <si>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</si>
  <si>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</si>
  <si>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</si>
  <si>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</si>
  <si>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</si>
  <si>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</si>
  <si>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</si>
  <si>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</si>
  <si>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</si>
  <si>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</si>
  <si>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</si>
  <si>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</si>
  <si>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</si>
  <si>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</si>
  <si>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</si>
  <si>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</si>
  <si>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</si>
  <si>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</si>
  <si>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</si>
  <si>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</si>
  <si>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</si>
  <si>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</si>
  <si>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</si>
  <si>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</si>
  <si>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</si>
  <si>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</si>
  <si>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</si>
  <si>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</si>
  <si>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</si>
  <si>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</si>
  <si>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</si>
  <si>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</si>
  <si>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</si>
  <si>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</si>
  <si>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</si>
  <si>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</si>
  <si>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</si>
  <si>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</si>
  <si>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</si>
  <si>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</si>
  <si>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</si>
  <si>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</si>
  <si>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</si>
  <si>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</si>
  <si>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</si>
  <si>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</si>
  <si>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</si>
  <si>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</si>
  <si>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</si>
  <si>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</si>
  <si>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</si>
  <si>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</si>
  <si>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</si>
  <si>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</si>
  <si>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</si>
  <si>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</si>
  <si>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</si>
  <si>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</si>
  <si>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</si>
  <si>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</si>
  <si>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</si>
  <si>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</si>
  <si>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</si>
  <si>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</si>
  <si>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</si>
  <si>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</si>
  <si>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</si>
  <si>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</si>
  <si>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</si>
  <si>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</si>
  <si>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</si>
  <si>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</si>
  <si>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</si>
  <si>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</si>
  <si>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</si>
  <si>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</si>
  <si>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</si>
  <si>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</si>
  <si>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</si>
  <si>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</si>
  <si>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</si>
  <si>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</si>
  <si>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</si>
  <si>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</si>
  <si>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</si>
  <si>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</si>
  <si>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</si>
  <si>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</si>
  <si>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</si>
  <si>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</si>
  <si>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</si>
  <si>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</si>
  <si>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</si>
  <si>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</si>
  <si>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</si>
  <si>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</si>
  <si>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</si>
  <si>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</si>
  <si>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</si>
  <si>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</si>
  <si>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</si>
  <si>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</si>
  <si>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</si>
  <si>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</si>
  <si>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</si>
  <si>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</si>
  <si>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</si>
  <si>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</si>
  <si>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</si>
  <si>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</si>
  <si>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</si>
  <si>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</si>
  <si>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</si>
  <si>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</si>
  <si>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</si>
  <si>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</si>
  <si>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</si>
  <si>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</si>
  <si>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</si>
  <si>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</si>
  <si>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</si>
  <si>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</si>
  <si>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</si>
  <si>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</si>
  <si>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</si>
  <si>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</si>
  <si>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</si>
  <si>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</si>
  <si>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</si>
  <si>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</si>
  <si>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</si>
  <si>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</si>
  <si>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</si>
  <si>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</si>
  <si>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</si>
  <si>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</si>
  <si>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</si>
  <si>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</si>
  <si>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</si>
  <si>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</si>
  <si>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</si>
  <si>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</si>
  <si>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</si>
  <si>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</si>
  <si>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</si>
  <si>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</si>
  <si>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</si>
  <si>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</si>
  <si>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</si>
  <si>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</si>
  <si>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</si>
  <si>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</si>
  <si>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</si>
  <si>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</si>
  <si>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</si>
  <si>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</si>
  <si>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</si>
  <si>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</si>
  <si>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</si>
  <si>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</si>
  <si>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</si>
  <si>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</si>
  <si>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</si>
  <si>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</si>
  <si>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</si>
  <si>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</si>
  <si>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</si>
  <si>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</si>
  <si>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</si>
  <si>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</si>
  <si>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</si>
  <si>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</si>
  <si>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</si>
  <si>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</si>
  <si>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</si>
  <si>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</si>
  <si>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</si>
  <si>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</si>
  <si>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</si>
  <si>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</si>
  <si>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</si>
  <si>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</si>
  <si>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</si>
  <si>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</si>
  <si>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</si>
  <si>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</si>
  <si>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</si>
  <si>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</si>
  <si>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</si>
  <si>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</si>
  <si>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</si>
  <si>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</si>
  <si>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</si>
  <si>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</si>
  <si>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</si>
  <si>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</si>
  <si>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</si>
  <si>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</si>
  <si>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</si>
  <si>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</si>
  <si>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</si>
  <si>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</si>
  <si>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</si>
  <si>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</si>
  <si>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</si>
  <si>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</si>
  <si>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</si>
  <si>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</si>
  <si>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</si>
  <si>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</si>
  <si>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</si>
  <si>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</si>
  <si>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</si>
  <si>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</si>
  <si>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</si>
  <si>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</si>
  <si>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</si>
  <si>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</si>
  <si>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</si>
  <si>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</si>
  <si>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</si>
  <si>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</si>
  <si>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</si>
  <si>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</si>
  <si>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</si>
  <si>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</si>
  <si>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</si>
  <si>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</si>
  <si>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</si>
  <si>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</si>
  <si>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</si>
  <si>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</si>
  <si>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</si>
  <si>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</si>
  <si>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</si>
  <si>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</si>
  <si>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</si>
  <si>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</si>
  <si>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</si>
  <si>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</si>
  <si>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</si>
  <si>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</si>
  <si>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Never played</t>
  </si>
  <si>
    <t>&gt;=1</t>
  </si>
  <si>
    <t>&gt;=2</t>
  </si>
  <si>
    <t>&gt;=3</t>
  </si>
  <si>
    <t>&gt;=4</t>
  </si>
  <si>
    <t>&gt;=5</t>
  </si>
  <si>
    <t>&gt;=6</t>
  </si>
  <si>
    <t>&gt;=7</t>
  </si>
  <si>
    <t>&gt;=8</t>
  </si>
  <si>
    <t>&gt;=9</t>
  </si>
  <si>
    <t>&gt;=10</t>
  </si>
  <si>
    <t>&gt;=11</t>
  </si>
  <si>
    <t>&gt;=12</t>
  </si>
  <si>
    <t>&gt;=13</t>
  </si>
  <si>
    <t>&gt;=14</t>
  </si>
  <si>
    <t>&gt;=15</t>
  </si>
  <si>
    <t>&gt;=16</t>
  </si>
  <si>
    <t>&gt;=17</t>
  </si>
  <si>
    <t>&gt;=18</t>
  </si>
  <si>
    <t>&gt;=19</t>
  </si>
  <si>
    <t>&gt;=20</t>
  </si>
  <si>
    <t>&gt;=21</t>
  </si>
  <si>
    <t>&gt;=22</t>
  </si>
  <si>
    <t>&gt;=23</t>
  </si>
  <si>
    <t>&gt;=24</t>
  </si>
  <si>
    <t>&gt;=25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</si>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</sst>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7"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AnnualTeams4" displayName="AnnualTeams4" ref="A1:AA25" totalsRowShown="0">
  <autoFilter ref="A1:AA25"/>
  <tableColumns count="27">
    <tableColumn id="1" name="Rookie Year"/>
    <tableColumn id="2" name="# of teams founded" dataDxfId="25">
      <calculatedColumnFormula>COUNTIF(raw[rookie year],AnnualTeams4[[#This Row],[Rookie Year]])</calculatedColumnFormula>
    </tableColumn>
    <tableColumn id="4" name="1992" dataDxfId="24">
      <calculatedColumnFormula>AnnualTeams[1992]/AnnualTeams4[[#This Row],['# of teams founded]]</calculatedColumnFormula>
    </tableColumn>
    <tableColumn id="5" name="1993" dataDxfId="23">
      <calculatedColumnFormula>AnnualTeams[1993]/AnnualTeams4[[#This Row],['# of teams founded]]</calculatedColumnFormula>
    </tableColumn>
    <tableColumn id="6" name="1994" dataDxfId="22">
      <calculatedColumnFormula>AnnualTeams[1994]/AnnualTeams4[[#This Row],['# of teams founded]]</calculatedColumnFormula>
    </tableColumn>
    <tableColumn id="7" name="1995" dataDxfId="21">
      <calculatedColumnFormula>AnnualTeams[1995]/AnnualTeams4[[#This Row],['# of teams founded]]</calculatedColumnFormula>
    </tableColumn>
    <tableColumn id="8" name="1996" dataDxfId="20">
      <calculatedColumnFormula>AnnualTeams[1996]/AnnualTeams4[[#This Row],['# of teams founded]]</calculatedColumnFormula>
    </tableColumn>
    <tableColumn id="9" name="1997" dataDxfId="19">
      <calculatedColumnFormula>AnnualTeams[1997]/AnnualTeams4[[#This Row],['# of teams founded]]</calculatedColumnFormula>
    </tableColumn>
    <tableColumn id="10" name="1998" dataDxfId="18">
      <calculatedColumnFormula>AnnualTeams[1998]/AnnualTeams4[[#This Row],['# of teams founded]]</calculatedColumnFormula>
    </tableColumn>
    <tableColumn id="11" name="1999" dataDxfId="17">
      <calculatedColumnFormula>AnnualTeams[1999]/AnnualTeams4[[#This Row],['# of teams founded]]</calculatedColumnFormula>
    </tableColumn>
    <tableColumn id="12" name="2000" dataDxfId="16">
      <calculatedColumnFormula>AnnualTeams[2000]/AnnualTeams4[[#This Row],['# of teams founded]]</calculatedColumnFormula>
    </tableColumn>
    <tableColumn id="13" name="2001" dataDxfId="15">
      <calculatedColumnFormula>AnnualTeams[2001]/AnnualTeams4[[#This Row],['# of teams founded]]</calculatedColumnFormula>
    </tableColumn>
    <tableColumn id="14" name="2002" dataDxfId="14">
      <calculatedColumnFormula>AnnualTeams[2002]/AnnualTeams4[[#This Row],['# of teams founded]]</calculatedColumnFormula>
    </tableColumn>
    <tableColumn id="15" name="2003" dataDxfId="13">
      <calculatedColumnFormula>AnnualTeams[2003]/AnnualTeams4[[#This Row],['# of teams founded]]</calculatedColumnFormula>
    </tableColumn>
    <tableColumn id="16" name="2004" dataDxfId="12">
      <calculatedColumnFormula>AnnualTeams[2004]/AnnualTeams4[[#This Row],['# of teams founded]]</calculatedColumnFormula>
    </tableColumn>
    <tableColumn id="17" name="2005" dataDxfId="11">
      <calculatedColumnFormula>AnnualTeams[2005]/AnnualTeams4[[#This Row],['# of teams founded]]</calculatedColumnFormula>
    </tableColumn>
    <tableColumn id="18" name="2006" dataDxfId="10">
      <calculatedColumnFormula>AnnualTeams[2006]/AnnualTeams4[[#This Row],['# of teams founded]]</calculatedColumnFormula>
    </tableColumn>
    <tableColumn id="19" name="2007" dataDxfId="9">
      <calculatedColumnFormula>AnnualTeams[2007]/AnnualTeams4[[#This Row],['# of teams founded]]</calculatedColumnFormula>
    </tableColumn>
    <tableColumn id="20" name="2008" dataDxfId="8">
      <calculatedColumnFormula>AnnualTeams[2008]/AnnualTeams4[[#This Row],['# of teams founded]]</calculatedColumnFormula>
    </tableColumn>
    <tableColumn id="21" name="2009" dataDxfId="7">
      <calculatedColumnFormula>AnnualTeams[2009]/AnnualTeams4[[#This Row],['# of teams founded]]</calculatedColumnFormula>
    </tableColumn>
    <tableColumn id="22" name="2010" dataDxfId="6">
      <calculatedColumnFormula>AnnualTeams[2010]/AnnualTeams4[[#This Row],['# of teams founded]]</calculatedColumnFormula>
    </tableColumn>
    <tableColumn id="23" name="2011" dataDxfId="5">
      <calculatedColumnFormula>AnnualTeams[2011]/AnnualTeams4[[#This Row],['# of teams founded]]</calculatedColumnFormula>
    </tableColumn>
    <tableColumn id="24" name="2012" dataDxfId="4">
      <calculatedColumnFormula>AnnualTeams[2012]/AnnualTeams4[[#This Row],['# of teams founded]]</calculatedColumnFormula>
    </tableColumn>
    <tableColumn id="25" name="2013" dataDxfId="3">
      <calculatedColumnFormula>AnnualTeams[2013]/AnnualTeams4[[#This Row],['# of teams founded]]</calculatedColumnFormula>
    </tableColumn>
    <tableColumn id="26" name="2014" dataDxfId="2">
      <calculatedColumnFormula>AnnualTeams[2014]/AnnualTeams4[[#This Row],['# of teams founded]]</calculatedColumnFormula>
    </tableColumn>
    <tableColumn id="27" name="2015" dataDxfId="1">
      <calculatedColumnFormula>AnnualTeams[2015]/AnnualTeams4[[#This Row],['# of teams founded]]</calculatedColumnFormula>
    </tableColumn>
    <tableColumn id="28" name="2016" dataDxfId="0">
      <calculatedColumnFormula>AnnualTeams[2016]/AnnualTeams4[[#This Row],['# of teams founded]]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AnnualTeams" displayName="AnnualTeams" ref="A1:AA25" totalsRowShown="0">
  <autoFilter ref="A1:AA25"/>
  <tableColumns count="27">
    <tableColumn id="1" name="Rookie Year"/>
    <tableColumn id="2" name="# of teams founded" dataDxfId="105">
      <calculatedColumnFormula>COUNTIF(raw[rookie year],AnnualTeams[[#This Row],[Rookie Year]])</calculatedColumnFormula>
    </tableColumn>
    <tableColumn id="4" name="1992" dataDxfId="104">
      <calculatedColumnFormula>SUMIF(TeamsByYear[Rookie Year], AnnualTeams[[#This Row],[Rookie Year]], TeamsByYear[1992])</calculatedColumnFormula>
    </tableColumn>
    <tableColumn id="5" name="1993" dataDxfId="103">
      <calculatedColumnFormula>SUMIF(TeamsByYear[Rookie Year], AnnualTeams[[#This Row],[Rookie Year]], TeamsByYear[1993])</calculatedColumnFormula>
    </tableColumn>
    <tableColumn id="6" name="1994" dataDxfId="102">
      <calculatedColumnFormula>SUMIF(TeamsByYear[Rookie Year], AnnualTeams[[#This Row],[Rookie Year]], TeamsByYear[1994])</calculatedColumnFormula>
    </tableColumn>
    <tableColumn id="7" name="1995" dataDxfId="101">
      <calculatedColumnFormula>SUMIF(TeamsByYear[Rookie Year], AnnualTeams[[#This Row],[Rookie Year]], TeamsByYear[1995])</calculatedColumnFormula>
    </tableColumn>
    <tableColumn id="8" name="1996" dataDxfId="100">
      <calculatedColumnFormula>SUMIF(TeamsByYear[Rookie Year], AnnualTeams[[#This Row],[Rookie Year]], TeamsByYear[1996])</calculatedColumnFormula>
    </tableColumn>
    <tableColumn id="9" name="1997" dataDxfId="99">
      <calculatedColumnFormula>SUMIF(TeamsByYear[Rookie Year], AnnualTeams[[#This Row],[Rookie Year]], TeamsByYear[1997])</calculatedColumnFormula>
    </tableColumn>
    <tableColumn id="10" name="1998" dataDxfId="98">
      <calculatedColumnFormula>SUMIF(TeamsByYear[Rookie Year], AnnualTeams[[#This Row],[Rookie Year]], TeamsByYear[1998])</calculatedColumnFormula>
    </tableColumn>
    <tableColumn id="11" name="1999" dataDxfId="97">
      <calculatedColumnFormula>SUMIF(TeamsByYear[Rookie Year], AnnualTeams[[#This Row],[Rookie Year]], TeamsByYear[1999])</calculatedColumnFormula>
    </tableColumn>
    <tableColumn id="12" name="2000" dataDxfId="96">
      <calculatedColumnFormula>SUMIF(TeamsByYear[Rookie Year], AnnualTeams[[#This Row],[Rookie Year]], TeamsByYear[2000])</calculatedColumnFormula>
    </tableColumn>
    <tableColumn id="13" name="2001" dataDxfId="95">
      <calculatedColumnFormula>SUMIF(TeamsByYear[Rookie Year], AnnualTeams[[#This Row],[Rookie Year]], TeamsByYear[2001])</calculatedColumnFormula>
    </tableColumn>
    <tableColumn id="14" name="2002" dataDxfId="94">
      <calculatedColumnFormula>SUMIF(TeamsByYear[Rookie Year], AnnualTeams[[#This Row],[Rookie Year]], TeamsByYear[2002])</calculatedColumnFormula>
    </tableColumn>
    <tableColumn id="15" name="2003" dataDxfId="93">
      <calculatedColumnFormula>SUMIF(TeamsByYear[Rookie Year], AnnualTeams[[#This Row],[Rookie Year]], TeamsByYear[2003])</calculatedColumnFormula>
    </tableColumn>
    <tableColumn id="16" name="2004" dataDxfId="92">
      <calculatedColumnFormula>SUMIF(TeamsByYear[Rookie Year], AnnualTeams[[#This Row],[Rookie Year]], TeamsByYear[2004])</calculatedColumnFormula>
    </tableColumn>
    <tableColumn id="17" name="2005" dataDxfId="91">
      <calculatedColumnFormula>SUMIF(TeamsByYear[Rookie Year], AnnualTeams[[#This Row],[Rookie Year]], TeamsByYear[2005])</calculatedColumnFormula>
    </tableColumn>
    <tableColumn id="18" name="2006" dataDxfId="90">
      <calculatedColumnFormula>SUMIF(TeamsByYear[Rookie Year], AnnualTeams[[#This Row],[Rookie Year]], TeamsByYear[2006])</calculatedColumnFormula>
    </tableColumn>
    <tableColumn id="19" name="2007" dataDxfId="89">
      <calculatedColumnFormula>SUMIF(TeamsByYear[Rookie Year], AnnualTeams[[#This Row],[Rookie Year]], TeamsByYear[2007])</calculatedColumnFormula>
    </tableColumn>
    <tableColumn id="20" name="2008" dataDxfId="88">
      <calculatedColumnFormula>SUMIF(TeamsByYear[Rookie Year], AnnualTeams[[#This Row],[Rookie Year]], TeamsByYear[2008])</calculatedColumnFormula>
    </tableColumn>
    <tableColumn id="21" name="2009" dataDxfId="87">
      <calculatedColumnFormula>SUMIF(TeamsByYear[Rookie Year], AnnualTeams[[#This Row],[Rookie Year]], TeamsByYear[2009])</calculatedColumnFormula>
    </tableColumn>
    <tableColumn id="22" name="2010" dataDxfId="86">
      <calculatedColumnFormula>SUMIF(TeamsByYear[Rookie Year], AnnualTeams[[#This Row],[Rookie Year]], TeamsByYear[2010])</calculatedColumnFormula>
    </tableColumn>
    <tableColumn id="23" name="2011" dataDxfId="85">
      <calculatedColumnFormula>SUMIF(TeamsByYear[Rookie Year], AnnualTeams[[#This Row],[Rookie Year]], TeamsByYear[2011])</calculatedColumnFormula>
    </tableColumn>
    <tableColumn id="24" name="2012" dataDxfId="84">
      <calculatedColumnFormula>SUMIF(TeamsByYear[Rookie Year], AnnualTeams[[#This Row],[Rookie Year]], TeamsByYear[2012])</calculatedColumnFormula>
    </tableColumn>
    <tableColumn id="25" name="2013" dataDxfId="83">
      <calculatedColumnFormula>SUMIF(TeamsByYear[Rookie Year], AnnualTeams[[#This Row],[Rookie Year]], TeamsByYear[2013])</calculatedColumnFormula>
    </tableColumn>
    <tableColumn id="26" name="2014" dataDxfId="82">
      <calculatedColumnFormula>SUMIF(TeamsByYear[Rookie Year], AnnualTeams[[#This Row],[Rookie Year]], TeamsByYear[2014])</calculatedColumnFormula>
    </tableColumn>
    <tableColumn id="27" name="2015" dataDxfId="81">
      <calculatedColumnFormula>SUMIF(TeamsByYear[Rookie Year], AnnualTeams[[#This Row],[Rookie Year]], TeamsByYear[2015])</calculatedColumnFormula>
    </tableColumn>
    <tableColumn id="28" name="2016" dataDxfId="80">
      <calculatedColumnFormula>SUMIF(TeamsByYear[Rookie Year], AnnualTeams[[#This Row],[Rookie Year]], TeamsByYear[2016])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" name="YearsExisted" displayName="YearsExisted" ref="A1:AB25" totalsRowShown="0">
  <autoFilter ref="A1:AB25"/>
  <tableColumns count="28">
    <tableColumn id="1" name="Rookie Year"/>
    <tableColumn id="2" name="# of teams founded" dataDxfId="79">
      <calculatedColumnFormula>COUNTIF(raw[rookie year],YearsExisted[[#This Row],[Rookie Year]])</calculatedColumnFormula>
    </tableColumn>
    <tableColumn id="3" name="Never played" dataDxfId="78">
      <calculatedColumnFormula>COUNTIFS(raw[rookie year],YearsExisted[[#This Row],[Rookie Year]],raw['# active years],0)</calculatedColumnFormula>
    </tableColumn>
    <tableColumn id="4" name="&gt;=1" dataDxfId="77">
      <calculatedColumnFormula>COUNTIFS(raw[rookie year],YearsExisted[[#This Row],[Rookie Year]],raw['# active years],"&gt;=1")</calculatedColumnFormula>
    </tableColumn>
    <tableColumn id="5" name="&gt;=2" dataDxfId="76">
      <calculatedColumnFormula>COUNTIFS(raw[rookie year],YearsExisted[[#This Row],[Rookie Year]],raw['# active years],"&gt;=2")</calculatedColumnFormula>
    </tableColumn>
    <tableColumn id="6" name="&gt;=3" dataDxfId="75">
      <calculatedColumnFormula>COUNTIFS(raw[rookie year],YearsExisted[[#This Row],[Rookie Year]],raw['# active years],"&gt;=3")</calculatedColumnFormula>
    </tableColumn>
    <tableColumn id="7" name="&gt;=4" dataDxfId="74">
      <calculatedColumnFormula>COUNTIFS(raw[rookie year],YearsExisted[[#This Row],[Rookie Year]],raw['# active years],"&gt;=4")</calculatedColumnFormula>
    </tableColumn>
    <tableColumn id="8" name="&gt;=5" dataDxfId="73">
      <calculatedColumnFormula>COUNTIFS(raw[rookie year],YearsExisted[[#This Row],[Rookie Year]],raw['# active years],"&gt;=5")</calculatedColumnFormula>
    </tableColumn>
    <tableColumn id="9" name="&gt;=6" dataDxfId="72">
      <calculatedColumnFormula>COUNTIFS(raw[rookie year],YearsExisted[[#This Row],[Rookie Year]],raw['# active years],"&gt;=6")</calculatedColumnFormula>
    </tableColumn>
    <tableColumn id="10" name="&gt;=7" dataDxfId="71">
      <calculatedColumnFormula>COUNTIFS(raw[rookie year],YearsExisted[[#This Row],[Rookie Year]],raw['# active years],"&gt;=7")</calculatedColumnFormula>
    </tableColumn>
    <tableColumn id="11" name="&gt;=8" dataDxfId="70">
      <calculatedColumnFormula>COUNTIFS(raw[rookie year],YearsExisted[[#This Row],[Rookie Year]],raw['# active years],"&gt;=8")</calculatedColumnFormula>
    </tableColumn>
    <tableColumn id="12" name="&gt;=9" dataDxfId="69">
      <calculatedColumnFormula>COUNTIFS(raw[rookie year],YearsExisted[[#This Row],[Rookie Year]],raw['# active years],"&gt;=9")</calculatedColumnFormula>
    </tableColumn>
    <tableColumn id="13" name="&gt;=10" dataDxfId="68">
      <calculatedColumnFormula>COUNTIFS(raw[rookie year],YearsExisted[[#This Row],[Rookie Year]],raw['# active years],"&gt;=10")</calculatedColumnFormula>
    </tableColumn>
    <tableColumn id="14" name="&gt;=11" dataDxfId="67">
      <calculatedColumnFormula>COUNTIFS(raw[rookie year],YearsExisted[[#This Row],[Rookie Year]],raw['# active years],"&gt;=11")</calculatedColumnFormula>
    </tableColumn>
    <tableColumn id="15" name="&gt;=12" dataDxfId="66">
      <calculatedColumnFormula>COUNTIFS(raw[rookie year],YearsExisted[[#This Row],[Rookie Year]],raw['# active years],"&gt;=12")</calculatedColumnFormula>
    </tableColumn>
    <tableColumn id="16" name="&gt;=13" dataDxfId="65">
      <calculatedColumnFormula>COUNTIFS(raw[rookie year],YearsExisted[[#This Row],[Rookie Year]],raw['# active years],"&gt;=13")</calculatedColumnFormula>
    </tableColumn>
    <tableColumn id="17" name="&gt;=14" dataDxfId="64">
      <calculatedColumnFormula>COUNTIFS(raw[rookie year],YearsExisted[[#This Row],[Rookie Year]],raw['# active years],"&gt;=14")</calculatedColumnFormula>
    </tableColumn>
    <tableColumn id="18" name="&gt;=15" dataDxfId="63">
      <calculatedColumnFormula>COUNTIFS(raw[rookie year],YearsExisted[[#This Row],[Rookie Year]],raw['# active years],"&gt;=15")</calculatedColumnFormula>
    </tableColumn>
    <tableColumn id="19" name="&gt;=16" dataDxfId="62">
      <calculatedColumnFormula>COUNTIFS(raw[rookie year],YearsExisted[[#This Row],[Rookie Year]],raw['# active years],"&gt;=16")</calculatedColumnFormula>
    </tableColumn>
    <tableColumn id="20" name="&gt;=17" dataDxfId="61">
      <calculatedColumnFormula>COUNTIFS(raw[rookie year],YearsExisted[[#This Row],[Rookie Year]],raw['# active years],"&gt;=17")</calculatedColumnFormula>
    </tableColumn>
    <tableColumn id="21" name="&gt;=18" dataDxfId="60">
      <calculatedColumnFormula>COUNTIFS(raw[rookie year],YearsExisted[[#This Row],[Rookie Year]],raw['# active years],"&gt;=18")</calculatedColumnFormula>
    </tableColumn>
    <tableColumn id="22" name="&gt;=19" dataDxfId="59">
      <calculatedColumnFormula>COUNTIFS(raw[rookie year],YearsExisted[[#This Row],[Rookie Year]],raw['# active years],"&gt;=19")</calculatedColumnFormula>
    </tableColumn>
    <tableColumn id="23" name="&gt;=20" dataDxfId="58">
      <calculatedColumnFormula>COUNTIFS(raw[rookie year],YearsExisted[[#This Row],[Rookie Year]],raw['# active years],"&gt;=20")</calculatedColumnFormula>
    </tableColumn>
    <tableColumn id="24" name="&gt;=21" dataDxfId="57">
      <calculatedColumnFormula>COUNTIFS(raw[rookie year],YearsExisted[[#This Row],[Rookie Year]],raw['# active years],"&gt;=21")</calculatedColumnFormula>
    </tableColumn>
    <tableColumn id="25" name="&gt;=22" dataDxfId="56">
      <calculatedColumnFormula>COUNTIFS(raw[rookie year],YearsExisted[[#This Row],[Rookie Year]],raw['# active years],"&gt;=22")</calculatedColumnFormula>
    </tableColumn>
    <tableColumn id="26" name="&gt;=23" dataDxfId="55">
      <calculatedColumnFormula>COUNTIFS(raw[rookie year],YearsExisted[[#This Row],[Rookie Year]],raw['# active years],"&gt;=23")</calculatedColumnFormula>
    </tableColumn>
    <tableColumn id="27" name="&gt;=24" dataDxfId="54">
      <calculatedColumnFormula>COUNTIFS(raw[rookie year],YearsExisted[[#This Row],[Rookie Year]],raw['# active years],"&gt;=24")</calculatedColumnFormula>
    </tableColumn>
    <tableColumn id="28" name="&gt;=25" dataDxfId="53">
      <calculatedColumnFormula>COUNTIFS(raw[rookie year],YearsExisted[[#This Row],[Rookie Year]],raw['# active years],"&gt;=25")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eamsByYear" displayName="Teams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52">
      <calculatedColumnFormula>IF(ISNUMBER(SEARCH(C$1,raw[[#This Row],[active years]])),1,"")</calculatedColumnFormula>
    </tableColumn>
    <tableColumn id="4" name="1993" dataDxfId="51">
      <calculatedColumnFormula>IF(ISNUMBER(SEARCH(D$1,raw[[#This Row],[active years]])),1,"")</calculatedColumnFormula>
    </tableColumn>
    <tableColumn id="5" name="1994" dataDxfId="50">
      <calculatedColumnFormula>IF(ISNUMBER(SEARCH(E$1,raw[[#This Row],[active years]])),1,"")</calculatedColumnFormula>
    </tableColumn>
    <tableColumn id="6" name="1995" dataDxfId="49">
      <calculatedColumnFormula>IF(ISNUMBER(SEARCH(F$1,raw[[#This Row],[active years]])),1,"")</calculatedColumnFormula>
    </tableColumn>
    <tableColumn id="7" name="1996" dataDxfId="48">
      <calculatedColumnFormula>IF(ISNUMBER(SEARCH(G$1,raw[[#This Row],[active years]])),1,"")</calculatedColumnFormula>
    </tableColumn>
    <tableColumn id="8" name="1997" dataDxfId="47">
      <calculatedColumnFormula>IF(ISNUMBER(SEARCH(H$1,raw[[#This Row],[active years]])),1,"")</calculatedColumnFormula>
    </tableColumn>
    <tableColumn id="9" name="1998" dataDxfId="46">
      <calculatedColumnFormula>IF(ISNUMBER(SEARCH(I$1,raw[[#This Row],[active years]])),1,"")</calculatedColumnFormula>
    </tableColumn>
    <tableColumn id="10" name="1999" dataDxfId="45">
      <calculatedColumnFormula>IF(ISNUMBER(SEARCH(J$1,raw[[#This Row],[active years]])),1,"")</calculatedColumnFormula>
    </tableColumn>
    <tableColumn id="11" name="2000" dataDxfId="44">
      <calculatedColumnFormula>IF(ISNUMBER(SEARCH(K$1,raw[[#This Row],[active years]])),1,"")</calculatedColumnFormula>
    </tableColumn>
    <tableColumn id="12" name="2001" dataDxfId="43">
      <calculatedColumnFormula>IF(ISNUMBER(SEARCH(L$1,raw[[#This Row],[active years]])),1,"")</calculatedColumnFormula>
    </tableColumn>
    <tableColumn id="13" name="2002" dataDxfId="42">
      <calculatedColumnFormula>IF(ISNUMBER(SEARCH(M$1,raw[[#This Row],[active years]])),1,"")</calculatedColumnFormula>
    </tableColumn>
    <tableColumn id="14" name="2003" dataDxfId="41">
      <calculatedColumnFormula>IF(ISNUMBER(SEARCH(N$1,raw[[#This Row],[active years]])),1,"")</calculatedColumnFormula>
    </tableColumn>
    <tableColumn id="15" name="2004" dataDxfId="40">
      <calculatedColumnFormula>IF(ISNUMBER(SEARCH(O$1,raw[[#This Row],[active years]])),1,"")</calculatedColumnFormula>
    </tableColumn>
    <tableColumn id="16" name="2005" dataDxfId="39">
      <calculatedColumnFormula>IF(ISNUMBER(SEARCH(P$1,raw[[#This Row],[active years]])),1,"")</calculatedColumnFormula>
    </tableColumn>
    <tableColumn id="17" name="2006" dataDxfId="38">
      <calculatedColumnFormula>IF(ISNUMBER(SEARCH(Q$1,raw[[#This Row],[active years]])),1,"")</calculatedColumnFormula>
    </tableColumn>
    <tableColumn id="18" name="2007" dataDxfId="37">
      <calculatedColumnFormula>IF(ISNUMBER(SEARCH(R$1,raw[[#This Row],[active years]])),1,"")</calculatedColumnFormula>
    </tableColumn>
    <tableColumn id="19" name="2008" dataDxfId="36">
      <calculatedColumnFormula>IF(ISNUMBER(SEARCH(S$1,raw[[#This Row],[active years]])),1,"")</calculatedColumnFormula>
    </tableColumn>
    <tableColumn id="20" name="2009" dataDxfId="35">
      <calculatedColumnFormula>IF(ISNUMBER(SEARCH(T$1,raw[[#This Row],[active years]])),1,"")</calculatedColumnFormula>
    </tableColumn>
    <tableColumn id="21" name="2010" dataDxfId="34">
      <calculatedColumnFormula>IF(ISNUMBER(SEARCH(U$1,raw[[#This Row],[active years]])),1,"")</calculatedColumnFormula>
    </tableColumn>
    <tableColumn id="22" name="2011" dataDxfId="33">
      <calculatedColumnFormula>IF(ISNUMBER(SEARCH(V$1,raw[[#This Row],[active years]])),1,"")</calculatedColumnFormula>
    </tableColumn>
    <tableColumn id="23" name="2012" dataDxfId="32">
      <calculatedColumnFormula>IF(ISNUMBER(SEARCH(W$1,raw[[#This Row],[active years]])),1,"")</calculatedColumnFormula>
    </tableColumn>
    <tableColumn id="24" name="2013" dataDxfId="31">
      <calculatedColumnFormula>IF(ISNUMBER(SEARCH(X$1,raw[[#This Row],[active years]])),1,"")</calculatedColumnFormula>
    </tableColumn>
    <tableColumn id="25" name="2014" dataDxfId="30">
      <calculatedColumnFormula>IF(ISNUMBER(SEARCH(Y$1,raw[[#This Row],[active years]])),1,"")</calculatedColumnFormula>
    </tableColumn>
    <tableColumn id="26" name="2015" dataDxfId="29">
      <calculatedColumnFormula>IF(ISNUMBER(SEARCH(Z$1,raw[[#This Row],[active years]])),1,"")</calculatedColumnFormula>
    </tableColumn>
    <tableColumn id="27" name="2016" dataDxfId="28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v>1992</v>
      </c>
      <c r="B2">
        <f>COUNTIF(raw[rookie year],AnnualTeams4[[#This Row],[Rookie Year]])</f>
        <v>8</v>
      </c>
      <c r="C2" s="2">
        <f>AnnualTeams[1992]/AnnualTeams4[[#This Row],['# of teams founded]]</f>
        <v>0.625</v>
      </c>
      <c r="D2" s="2">
        <f>AnnualTeams[1993]/AnnualTeams4[[#This Row],['# of teams founded]]</f>
        <v>0.75</v>
      </c>
      <c r="E2" s="2">
        <f>AnnualTeams[1994]/AnnualTeams4[[#This Row],['# of teams founded]]</f>
        <v>0.875</v>
      </c>
      <c r="F2" s="2">
        <f>AnnualTeams[1995]/AnnualTeams4[[#This Row],['# of teams founded]]</f>
        <v>1</v>
      </c>
      <c r="G2" s="2">
        <f>AnnualTeams[1996]/AnnualTeams4[[#This Row],['# of teams founded]]</f>
        <v>1</v>
      </c>
      <c r="H2" s="2">
        <f>AnnualTeams[1997]/AnnualTeams4[[#This Row],['# of teams founded]]</f>
        <v>0.875</v>
      </c>
      <c r="I2" s="2">
        <f>AnnualTeams[1998]/AnnualTeams4[[#This Row],['# of teams founded]]</f>
        <v>1</v>
      </c>
      <c r="J2" s="2">
        <f>AnnualTeams[1999]/AnnualTeams4[[#This Row],['# of teams founded]]</f>
        <v>0.875</v>
      </c>
      <c r="K2" s="2">
        <f>AnnualTeams[2000]/AnnualTeams4[[#This Row],['# of teams founded]]</f>
        <v>0.875</v>
      </c>
      <c r="L2" s="2">
        <f>AnnualTeams[2001]/AnnualTeams4[[#This Row],['# of teams founded]]</f>
        <v>0.875</v>
      </c>
      <c r="M2" s="2">
        <f>AnnualTeams[2002]/AnnualTeams4[[#This Row],['# of teams founded]]</f>
        <v>0.875</v>
      </c>
      <c r="N2" s="2">
        <f>AnnualTeams[2003]/AnnualTeams4[[#This Row],['# of teams founded]]</f>
        <v>0.875</v>
      </c>
      <c r="O2" s="2">
        <f>AnnualTeams[2004]/AnnualTeams4[[#This Row],['# of teams founded]]</f>
        <v>0.875</v>
      </c>
      <c r="P2" s="2">
        <f>AnnualTeams[2005]/AnnualTeams4[[#This Row],['# of teams founded]]</f>
        <v>1</v>
      </c>
      <c r="Q2" s="2">
        <f>AnnualTeams[2006]/AnnualTeams4[[#This Row],['# of teams founded]]</f>
        <v>0.875</v>
      </c>
      <c r="R2" s="2">
        <f>AnnualTeams[2007]/AnnualTeams4[[#This Row],['# of teams founded]]</f>
        <v>0.875</v>
      </c>
      <c r="S2" s="2">
        <f>AnnualTeams[2008]/AnnualTeams4[[#This Row],['# of teams founded]]</f>
        <v>0.875</v>
      </c>
      <c r="T2" s="2">
        <f>AnnualTeams[2009]/AnnualTeams4[[#This Row],['# of teams founded]]</f>
        <v>0.875</v>
      </c>
      <c r="U2" s="2">
        <f>AnnualTeams[2010]/AnnualTeams4[[#This Row],['# of teams founded]]</f>
        <v>0.875</v>
      </c>
      <c r="V2" s="2">
        <f>AnnualTeams[2011]/AnnualTeams4[[#This Row],['# of teams founded]]</f>
        <v>0.875</v>
      </c>
      <c r="W2" s="2">
        <f>AnnualTeams[2012]/AnnualTeams4[[#This Row],['# of teams founded]]</f>
        <v>0.875</v>
      </c>
      <c r="X2" s="2">
        <f>AnnualTeams[2013]/AnnualTeams4[[#This Row],['# of teams founded]]</f>
        <v>0.875</v>
      </c>
      <c r="Y2" s="2">
        <f>AnnualTeams[2014]/AnnualTeams4[[#This Row],['# of teams founded]]</f>
        <v>0.875</v>
      </c>
      <c r="Z2" s="2">
        <f>AnnualTeams[2015]/AnnualTeams4[[#This Row],['# of teams founded]]</f>
        <v>0.875</v>
      </c>
      <c r="AA2" s="2">
        <f>AnnualTeams[2016]/AnnualTeams4[[#This Row],['# of teams founded]]</f>
        <v>0.875</v>
      </c>
    </row>
    <row r="3" spans="1:27" x14ac:dyDescent="0.45">
      <c r="A3">
        <v>1994</v>
      </c>
      <c r="B3">
        <f>COUNTIF(raw[rookie year],AnnualTeams4[[#This Row],[Rookie Year]])</f>
        <v>6</v>
      </c>
      <c r="C3" s="2">
        <f>AnnualTeams[1992]/AnnualTeams4[[#This Row],['# of teams founded]]</f>
        <v>0</v>
      </c>
      <c r="D3" s="2">
        <f>AnnualTeams[1993]/AnnualTeams4[[#This Row],['# of teams founded]]</f>
        <v>0</v>
      </c>
      <c r="E3" s="2">
        <f>AnnualTeams[1994]/AnnualTeams4[[#This Row],['# of teams founded]]</f>
        <v>1</v>
      </c>
      <c r="F3" s="2">
        <f>AnnualTeams[1995]/AnnualTeams4[[#This Row],['# of teams founded]]</f>
        <v>0.83333333333333337</v>
      </c>
      <c r="G3" s="2">
        <f>AnnualTeams[1996]/AnnualTeams4[[#This Row],['# of teams founded]]</f>
        <v>0.83333333333333337</v>
      </c>
      <c r="H3" s="2">
        <f>AnnualTeams[1997]/AnnualTeams4[[#This Row],['# of teams founded]]</f>
        <v>0.83333333333333337</v>
      </c>
      <c r="I3" s="2">
        <f>AnnualTeams[1998]/AnnualTeams4[[#This Row],['# of teams founded]]</f>
        <v>0.83333333333333337</v>
      </c>
      <c r="J3" s="2">
        <f>AnnualTeams[1999]/AnnualTeams4[[#This Row],['# of teams founded]]</f>
        <v>0.83333333333333337</v>
      </c>
      <c r="K3" s="2">
        <f>AnnualTeams[2000]/AnnualTeams4[[#This Row],['# of teams founded]]</f>
        <v>0.83333333333333337</v>
      </c>
      <c r="L3" s="2">
        <f>AnnualTeams[2001]/AnnualTeams4[[#This Row],['# of teams founded]]</f>
        <v>0.66666666666666663</v>
      </c>
      <c r="M3" s="2">
        <f>AnnualTeams[2002]/AnnualTeams4[[#This Row],['# of teams founded]]</f>
        <v>0.83333333333333337</v>
      </c>
      <c r="N3" s="2">
        <f>AnnualTeams[2003]/AnnualTeams4[[#This Row],['# of teams founded]]</f>
        <v>0.83333333333333337</v>
      </c>
      <c r="O3" s="2">
        <f>AnnualTeams[2004]/AnnualTeams4[[#This Row],['# of teams founded]]</f>
        <v>0.5</v>
      </c>
      <c r="P3" s="2">
        <f>AnnualTeams[2005]/AnnualTeams4[[#This Row],['# of teams founded]]</f>
        <v>0.5</v>
      </c>
      <c r="Q3" s="2">
        <f>AnnualTeams[2006]/AnnualTeams4[[#This Row],['# of teams founded]]</f>
        <v>0.33333333333333331</v>
      </c>
      <c r="R3" s="2">
        <f>AnnualTeams[2007]/AnnualTeams4[[#This Row],['# of teams founded]]</f>
        <v>0.33333333333333331</v>
      </c>
      <c r="S3" s="2">
        <f>AnnualTeams[2008]/AnnualTeams4[[#This Row],['# of teams founded]]</f>
        <v>0.33333333333333331</v>
      </c>
      <c r="T3" s="2">
        <f>AnnualTeams[2009]/AnnualTeams4[[#This Row],['# of teams founded]]</f>
        <v>0.33333333333333331</v>
      </c>
      <c r="U3" s="2">
        <f>AnnualTeams[2010]/AnnualTeams4[[#This Row],['# of teams founded]]</f>
        <v>0.33333333333333331</v>
      </c>
      <c r="V3" s="2">
        <f>AnnualTeams[2011]/AnnualTeams4[[#This Row],['# of teams founded]]</f>
        <v>0.5</v>
      </c>
      <c r="W3" s="2">
        <f>AnnualTeams[2012]/AnnualTeams4[[#This Row],['# of teams founded]]</f>
        <v>0.5</v>
      </c>
      <c r="X3" s="2">
        <f>AnnualTeams[2013]/AnnualTeams4[[#This Row],['# of teams founded]]</f>
        <v>0.5</v>
      </c>
      <c r="Y3" s="2">
        <f>AnnualTeams[2014]/AnnualTeams4[[#This Row],['# of teams founded]]</f>
        <v>0.5</v>
      </c>
      <c r="Z3" s="2">
        <f>AnnualTeams[2015]/AnnualTeams4[[#This Row],['# of teams founded]]</f>
        <v>0.5</v>
      </c>
      <c r="AA3" s="2">
        <f>AnnualTeams[2016]/AnnualTeams4[[#This Row],['# of teams founded]]</f>
        <v>0.5</v>
      </c>
    </row>
    <row r="4" spans="1:27" x14ac:dyDescent="0.45">
      <c r="A4">
        <v>1995</v>
      </c>
      <c r="B4">
        <f>COUNTIF(raw[rookie year],AnnualTeams4[[#This Row],[Rookie Year]])</f>
        <v>19</v>
      </c>
      <c r="C4" s="2">
        <f>AnnualTeams[1992]/AnnualTeams4[[#This Row],['# of teams founded]]</f>
        <v>5.2631578947368418E-2</v>
      </c>
      <c r="D4" s="2">
        <f>AnnualTeams[1993]/AnnualTeams4[[#This Row],['# of teams founded]]</f>
        <v>0</v>
      </c>
      <c r="E4" s="2">
        <f>AnnualTeams[1994]/AnnualTeams4[[#This Row],['# of teams founded]]</f>
        <v>0.10526315789473684</v>
      </c>
      <c r="F4" s="2">
        <f>AnnualTeams[1995]/AnnualTeams4[[#This Row],['# of teams founded]]</f>
        <v>1</v>
      </c>
      <c r="G4" s="2">
        <f>AnnualTeams[1996]/AnnualTeams4[[#This Row],['# of teams founded]]</f>
        <v>0.89473684210526316</v>
      </c>
      <c r="H4" s="2">
        <f>AnnualTeams[1997]/AnnualTeams4[[#This Row],['# of teams founded]]</f>
        <v>0.84210526315789469</v>
      </c>
      <c r="I4" s="2">
        <f>AnnualTeams[1998]/AnnualTeams4[[#This Row],['# of teams founded]]</f>
        <v>0.84210526315789469</v>
      </c>
      <c r="J4" s="2">
        <f>AnnualTeams[1999]/AnnualTeams4[[#This Row],['# of teams founded]]</f>
        <v>0.73684210526315785</v>
      </c>
      <c r="K4" s="2">
        <f>AnnualTeams[2000]/AnnualTeams4[[#This Row],['# of teams founded]]</f>
        <v>0.73684210526315785</v>
      </c>
      <c r="L4" s="2">
        <f>AnnualTeams[2001]/AnnualTeams4[[#This Row],['# of teams founded]]</f>
        <v>0.57894736842105265</v>
      </c>
      <c r="M4" s="2">
        <f>AnnualTeams[2002]/AnnualTeams4[[#This Row],['# of teams founded]]</f>
        <v>0.63157894736842102</v>
      </c>
      <c r="N4" s="2">
        <f>AnnualTeams[2003]/AnnualTeams4[[#This Row],['# of teams founded]]</f>
        <v>0.68421052631578949</v>
      </c>
      <c r="O4" s="2">
        <f>AnnualTeams[2004]/AnnualTeams4[[#This Row],['# of teams founded]]</f>
        <v>0.68421052631578949</v>
      </c>
      <c r="P4" s="2">
        <f>AnnualTeams[2005]/AnnualTeams4[[#This Row],['# of teams founded]]</f>
        <v>0.68421052631578949</v>
      </c>
      <c r="Q4" s="2">
        <f>AnnualTeams[2006]/AnnualTeams4[[#This Row],['# of teams founded]]</f>
        <v>0.57894736842105265</v>
      </c>
      <c r="R4" s="2">
        <f>AnnualTeams[2007]/AnnualTeams4[[#This Row],['# of teams founded]]</f>
        <v>0.68421052631578949</v>
      </c>
      <c r="S4" s="2">
        <f>AnnualTeams[2008]/AnnualTeams4[[#This Row],['# of teams founded]]</f>
        <v>0.68421052631578949</v>
      </c>
      <c r="T4" s="2">
        <f>AnnualTeams[2009]/AnnualTeams4[[#This Row],['# of teams founded]]</f>
        <v>0.63157894736842102</v>
      </c>
      <c r="U4" s="2">
        <f>AnnualTeams[2010]/AnnualTeams4[[#This Row],['# of teams founded]]</f>
        <v>0.63157894736842102</v>
      </c>
      <c r="V4" s="2">
        <f>AnnualTeams[2011]/AnnualTeams4[[#This Row],['# of teams founded]]</f>
        <v>0.63157894736842102</v>
      </c>
      <c r="W4" s="2">
        <f>AnnualTeams[2012]/AnnualTeams4[[#This Row],['# of teams founded]]</f>
        <v>0.68421052631578949</v>
      </c>
      <c r="X4" s="2">
        <f>AnnualTeams[2013]/AnnualTeams4[[#This Row],['# of teams founded]]</f>
        <v>0.68421052631578949</v>
      </c>
      <c r="Y4" s="2">
        <f>AnnualTeams[2014]/AnnualTeams4[[#This Row],['# of teams founded]]</f>
        <v>0.63157894736842102</v>
      </c>
      <c r="Z4" s="2">
        <f>AnnualTeams[2015]/AnnualTeams4[[#This Row],['# of teams founded]]</f>
        <v>0.63157894736842102</v>
      </c>
      <c r="AA4" s="2">
        <f>AnnualTeams[2016]/AnnualTeams4[[#This Row],['# of teams founded]]</f>
        <v>0.57894736842105265</v>
      </c>
    </row>
    <row r="5" spans="1:27" x14ac:dyDescent="0.45">
      <c r="A5">
        <v>1996</v>
      </c>
      <c r="B5">
        <f>COUNTIF(raw[rookie year],AnnualTeams4[[#This Row],[Rookie Year]])</f>
        <v>25</v>
      </c>
      <c r="C5" s="2">
        <f>AnnualTeams[1992]/AnnualTeams4[[#This Row],['# of teams founded]]</f>
        <v>0.04</v>
      </c>
      <c r="D5" s="2">
        <f>AnnualTeams[1993]/AnnualTeams4[[#This Row],['# of teams founded]]</f>
        <v>0</v>
      </c>
      <c r="E5" s="2">
        <f>AnnualTeams[1994]/AnnualTeams4[[#This Row],['# of teams founded]]</f>
        <v>0</v>
      </c>
      <c r="F5" s="2">
        <f>AnnualTeams[1995]/AnnualTeams4[[#This Row],['# of teams founded]]</f>
        <v>0</v>
      </c>
      <c r="G5" s="2">
        <f>AnnualTeams[1996]/AnnualTeams4[[#This Row],['# of teams founded]]</f>
        <v>0.88</v>
      </c>
      <c r="H5" s="2">
        <f>AnnualTeams[1997]/AnnualTeams4[[#This Row],['# of teams founded]]</f>
        <v>0.8</v>
      </c>
      <c r="I5" s="2">
        <f>AnnualTeams[1998]/AnnualTeams4[[#This Row],['# of teams founded]]</f>
        <v>0.92</v>
      </c>
      <c r="J5" s="2">
        <f>AnnualTeams[1999]/AnnualTeams4[[#This Row],['# of teams founded]]</f>
        <v>0.92</v>
      </c>
      <c r="K5" s="2">
        <f>AnnualTeams[2000]/AnnualTeams4[[#This Row],['# of teams founded]]</f>
        <v>0.92</v>
      </c>
      <c r="L5" s="2">
        <f>AnnualTeams[2001]/AnnualTeams4[[#This Row],['# of teams founded]]</f>
        <v>0.8</v>
      </c>
      <c r="M5" s="2">
        <f>AnnualTeams[2002]/AnnualTeams4[[#This Row],['# of teams founded]]</f>
        <v>0.8</v>
      </c>
      <c r="N5" s="2">
        <f>AnnualTeams[2003]/AnnualTeams4[[#This Row],['# of teams founded]]</f>
        <v>0.76</v>
      </c>
      <c r="O5" s="2">
        <f>AnnualTeams[2004]/AnnualTeams4[[#This Row],['# of teams founded]]</f>
        <v>0.76</v>
      </c>
      <c r="P5" s="2">
        <f>AnnualTeams[2005]/AnnualTeams4[[#This Row],['# of teams founded]]</f>
        <v>0.76</v>
      </c>
      <c r="Q5" s="2">
        <f>AnnualTeams[2006]/AnnualTeams4[[#This Row],['# of teams founded]]</f>
        <v>0.72</v>
      </c>
      <c r="R5" s="2">
        <f>AnnualTeams[2007]/AnnualTeams4[[#This Row],['# of teams founded]]</f>
        <v>0.76</v>
      </c>
      <c r="S5" s="2">
        <f>AnnualTeams[2008]/AnnualTeams4[[#This Row],['# of teams founded]]</f>
        <v>0.72</v>
      </c>
      <c r="T5" s="2">
        <f>AnnualTeams[2009]/AnnualTeams4[[#This Row],['# of teams founded]]</f>
        <v>0.72</v>
      </c>
      <c r="U5" s="2">
        <f>AnnualTeams[2010]/AnnualTeams4[[#This Row],['# of teams founded]]</f>
        <v>0.76</v>
      </c>
      <c r="V5" s="2">
        <f>AnnualTeams[2011]/AnnualTeams4[[#This Row],['# of teams founded]]</f>
        <v>0.76</v>
      </c>
      <c r="W5" s="2">
        <f>AnnualTeams[2012]/AnnualTeams4[[#This Row],['# of teams founded]]</f>
        <v>0.76</v>
      </c>
      <c r="X5" s="2">
        <f>AnnualTeams[2013]/AnnualTeams4[[#This Row],['# of teams founded]]</f>
        <v>0.76</v>
      </c>
      <c r="Y5" s="2">
        <f>AnnualTeams[2014]/AnnualTeams4[[#This Row],['# of teams founded]]</f>
        <v>0.76</v>
      </c>
      <c r="Z5" s="2">
        <f>AnnualTeams[2015]/AnnualTeams4[[#This Row],['# of teams founded]]</f>
        <v>0.76</v>
      </c>
      <c r="AA5" s="2">
        <f>AnnualTeams[2016]/AnnualTeams4[[#This Row],['# of teams founded]]</f>
        <v>0.76</v>
      </c>
    </row>
    <row r="6" spans="1:27" x14ac:dyDescent="0.45">
      <c r="A6">
        <v>1997</v>
      </c>
      <c r="B6">
        <f>COUNTIF(raw[rookie year],AnnualTeams4[[#This Row],[Rookie Year]])</f>
        <v>50</v>
      </c>
      <c r="C6" s="2">
        <f>AnnualTeams[1992]/AnnualTeams4[[#This Row],['# of teams founded]]</f>
        <v>0</v>
      </c>
      <c r="D6" s="2">
        <f>AnnualTeams[1993]/AnnualTeams4[[#This Row],['# of teams founded]]</f>
        <v>0</v>
      </c>
      <c r="E6" s="2">
        <f>AnnualTeams[1994]/AnnualTeams4[[#This Row],['# of teams founded]]</f>
        <v>0</v>
      </c>
      <c r="F6" s="2">
        <f>AnnualTeams[1995]/AnnualTeams4[[#This Row],['# of teams founded]]</f>
        <v>0</v>
      </c>
      <c r="G6" s="2">
        <f>AnnualTeams[1996]/AnnualTeams4[[#This Row],['# of teams founded]]</f>
        <v>0</v>
      </c>
      <c r="H6" s="2">
        <f>AnnualTeams[1997]/AnnualTeams4[[#This Row],['# of teams founded]]</f>
        <v>0.96</v>
      </c>
      <c r="I6" s="2">
        <f>AnnualTeams[1998]/AnnualTeams4[[#This Row],['# of teams founded]]</f>
        <v>0.88</v>
      </c>
      <c r="J6" s="2">
        <f>AnnualTeams[1999]/AnnualTeams4[[#This Row],['# of teams founded]]</f>
        <v>0.8</v>
      </c>
      <c r="K6" s="2">
        <f>AnnualTeams[2000]/AnnualTeams4[[#This Row],['# of teams founded]]</f>
        <v>0.8</v>
      </c>
      <c r="L6" s="2">
        <f>AnnualTeams[2001]/AnnualTeams4[[#This Row],['# of teams founded]]</f>
        <v>0.8</v>
      </c>
      <c r="M6" s="2">
        <f>AnnualTeams[2002]/AnnualTeams4[[#This Row],['# of teams founded]]</f>
        <v>0.72</v>
      </c>
      <c r="N6" s="2">
        <f>AnnualTeams[2003]/AnnualTeams4[[#This Row],['# of teams founded]]</f>
        <v>0.74</v>
      </c>
      <c r="O6" s="2">
        <f>AnnualTeams[2004]/AnnualTeams4[[#This Row],['# of teams founded]]</f>
        <v>0.74</v>
      </c>
      <c r="P6" s="2">
        <f>AnnualTeams[2005]/AnnualTeams4[[#This Row],['# of teams founded]]</f>
        <v>0.68</v>
      </c>
      <c r="Q6" s="2">
        <f>AnnualTeams[2006]/AnnualTeams4[[#This Row],['# of teams founded]]</f>
        <v>0.66</v>
      </c>
      <c r="R6" s="2">
        <f>AnnualTeams[2007]/AnnualTeams4[[#This Row],['# of teams founded]]</f>
        <v>0.64</v>
      </c>
      <c r="S6" s="2">
        <f>AnnualTeams[2008]/AnnualTeams4[[#This Row],['# of teams founded]]</f>
        <v>0.64</v>
      </c>
      <c r="T6" s="2">
        <f>AnnualTeams[2009]/AnnualTeams4[[#This Row],['# of teams founded]]</f>
        <v>0.64</v>
      </c>
      <c r="U6" s="2">
        <f>AnnualTeams[2010]/AnnualTeams4[[#This Row],['# of teams founded]]</f>
        <v>0.6</v>
      </c>
      <c r="V6" s="2">
        <f>AnnualTeams[2011]/AnnualTeams4[[#This Row],['# of teams founded]]</f>
        <v>0.62</v>
      </c>
      <c r="W6" s="2">
        <f>AnnualTeams[2012]/AnnualTeams4[[#This Row],['# of teams founded]]</f>
        <v>0.64</v>
      </c>
      <c r="X6" s="2">
        <f>AnnualTeams[2013]/AnnualTeams4[[#This Row],['# of teams founded]]</f>
        <v>0.6</v>
      </c>
      <c r="Y6" s="2">
        <f>AnnualTeams[2014]/AnnualTeams4[[#This Row],['# of teams founded]]</f>
        <v>0.6</v>
      </c>
      <c r="Z6" s="2">
        <f>AnnualTeams[2015]/AnnualTeams4[[#This Row],['# of teams founded]]</f>
        <v>0.6</v>
      </c>
      <c r="AA6" s="2">
        <f>AnnualTeams[2016]/AnnualTeams4[[#This Row],['# of teams founded]]</f>
        <v>0.6</v>
      </c>
    </row>
    <row r="7" spans="1:27" x14ac:dyDescent="0.45">
      <c r="A7">
        <v>1998</v>
      </c>
      <c r="B7">
        <f>COUNTIF(raw[rookie year],AnnualTeams4[[#This Row],[Rookie Year]])</f>
        <v>55</v>
      </c>
      <c r="C7" s="2">
        <f>AnnualTeams[1992]/AnnualTeams4[[#This Row],['# of teams founded]]</f>
        <v>0</v>
      </c>
      <c r="D7" s="2">
        <f>AnnualTeams[1993]/AnnualTeams4[[#This Row],['# of teams founded]]</f>
        <v>0</v>
      </c>
      <c r="E7" s="2">
        <f>AnnualTeams[1994]/AnnualTeams4[[#This Row],['# of teams founded]]</f>
        <v>0</v>
      </c>
      <c r="F7" s="2">
        <f>AnnualTeams[1995]/AnnualTeams4[[#This Row],['# of teams founded]]</f>
        <v>1.8181818181818181E-2</v>
      </c>
      <c r="G7" s="2">
        <f>AnnualTeams[1996]/AnnualTeams4[[#This Row],['# of teams founded]]</f>
        <v>1.8181818181818181E-2</v>
      </c>
      <c r="H7" s="2">
        <f>AnnualTeams[1997]/AnnualTeams4[[#This Row],['# of teams founded]]</f>
        <v>3.6363636363636362E-2</v>
      </c>
      <c r="I7" s="2">
        <f>AnnualTeams[1998]/AnnualTeams4[[#This Row],['# of teams founded]]</f>
        <v>0.92727272727272725</v>
      </c>
      <c r="J7" s="2">
        <f>AnnualTeams[1999]/AnnualTeams4[[#This Row],['# of teams founded]]</f>
        <v>0.83636363636363631</v>
      </c>
      <c r="K7" s="2">
        <f>AnnualTeams[2000]/AnnualTeams4[[#This Row],['# of teams founded]]</f>
        <v>0.8545454545454545</v>
      </c>
      <c r="L7" s="2">
        <f>AnnualTeams[2001]/AnnualTeams4[[#This Row],['# of teams founded]]</f>
        <v>0.8</v>
      </c>
      <c r="M7" s="2">
        <f>AnnualTeams[2002]/AnnualTeams4[[#This Row],['# of teams founded]]</f>
        <v>0.83636363636363631</v>
      </c>
      <c r="N7" s="2">
        <f>AnnualTeams[2003]/AnnualTeams4[[#This Row],['# of teams founded]]</f>
        <v>0.8</v>
      </c>
      <c r="O7" s="2">
        <f>AnnualTeams[2004]/AnnualTeams4[[#This Row],['# of teams founded]]</f>
        <v>0.8</v>
      </c>
      <c r="P7" s="2">
        <f>AnnualTeams[2005]/AnnualTeams4[[#This Row],['# of teams founded]]</f>
        <v>0.74545454545454548</v>
      </c>
      <c r="Q7" s="2">
        <f>AnnualTeams[2006]/AnnualTeams4[[#This Row],['# of teams founded]]</f>
        <v>0.72727272727272729</v>
      </c>
      <c r="R7" s="2">
        <f>AnnualTeams[2007]/AnnualTeams4[[#This Row],['# of teams founded]]</f>
        <v>0.70909090909090911</v>
      </c>
      <c r="S7" s="2">
        <f>AnnualTeams[2008]/AnnualTeams4[[#This Row],['# of teams founded]]</f>
        <v>0.70909090909090911</v>
      </c>
      <c r="T7" s="2">
        <f>AnnualTeams[2009]/AnnualTeams4[[#This Row],['# of teams founded]]</f>
        <v>0.67272727272727273</v>
      </c>
      <c r="U7" s="2">
        <f>AnnualTeams[2010]/AnnualTeams4[[#This Row],['# of teams founded]]</f>
        <v>0.63636363636363635</v>
      </c>
      <c r="V7" s="2">
        <f>AnnualTeams[2011]/AnnualTeams4[[#This Row],['# of teams founded]]</f>
        <v>0.6</v>
      </c>
      <c r="W7" s="2">
        <f>AnnualTeams[2012]/AnnualTeams4[[#This Row],['# of teams founded]]</f>
        <v>0.5636363636363636</v>
      </c>
      <c r="X7" s="2">
        <f>AnnualTeams[2013]/AnnualTeams4[[#This Row],['# of teams founded]]</f>
        <v>0.54545454545454541</v>
      </c>
      <c r="Y7" s="2">
        <f>AnnualTeams[2014]/AnnualTeams4[[#This Row],['# of teams founded]]</f>
        <v>0.54545454545454541</v>
      </c>
      <c r="Z7" s="2">
        <f>AnnualTeams[2015]/AnnualTeams4[[#This Row],['# of teams founded]]</f>
        <v>0.5636363636363636</v>
      </c>
      <c r="AA7" s="2">
        <f>AnnualTeams[2016]/AnnualTeams4[[#This Row],['# of teams founded]]</f>
        <v>0.5636363636363636</v>
      </c>
    </row>
    <row r="8" spans="1:27" x14ac:dyDescent="0.45">
      <c r="A8">
        <v>1999</v>
      </c>
      <c r="B8">
        <f>COUNTIF(raw[rookie year],AnnualTeams4[[#This Row],[Rookie Year]])</f>
        <v>98</v>
      </c>
      <c r="C8" s="2">
        <f>AnnualTeams[1992]/AnnualTeams4[[#This Row],['# of teams founded]]</f>
        <v>0</v>
      </c>
      <c r="D8" s="2">
        <f>AnnualTeams[1993]/AnnualTeams4[[#This Row],['# of teams founded]]</f>
        <v>0</v>
      </c>
      <c r="E8" s="2">
        <f>AnnualTeams[1994]/AnnualTeams4[[#This Row],['# of teams founded]]</f>
        <v>1.020408163265306E-2</v>
      </c>
      <c r="F8" s="2">
        <f>AnnualTeams[1995]/AnnualTeams4[[#This Row],['# of teams founded]]</f>
        <v>1.020408163265306E-2</v>
      </c>
      <c r="G8" s="2">
        <f>AnnualTeams[1996]/AnnualTeams4[[#This Row],['# of teams founded]]</f>
        <v>0</v>
      </c>
      <c r="H8" s="2">
        <f>AnnualTeams[1997]/AnnualTeams4[[#This Row],['# of teams founded]]</f>
        <v>1.020408163265306E-2</v>
      </c>
      <c r="I8" s="2">
        <f>AnnualTeams[1998]/AnnualTeams4[[#This Row],['# of teams founded]]</f>
        <v>0</v>
      </c>
      <c r="J8" s="2">
        <f>AnnualTeams[1999]/AnnualTeams4[[#This Row],['# of teams founded]]</f>
        <v>0.94897959183673475</v>
      </c>
      <c r="K8" s="2">
        <f>AnnualTeams[2000]/AnnualTeams4[[#This Row],['# of teams founded]]</f>
        <v>0.8571428571428571</v>
      </c>
      <c r="L8" s="2">
        <f>AnnualTeams[2001]/AnnualTeams4[[#This Row],['# of teams founded]]</f>
        <v>0.83673469387755106</v>
      </c>
      <c r="M8" s="2">
        <f>AnnualTeams[2002]/AnnualTeams4[[#This Row],['# of teams founded]]</f>
        <v>0.79591836734693877</v>
      </c>
      <c r="N8" s="2">
        <f>AnnualTeams[2003]/AnnualTeams4[[#This Row],['# of teams founded]]</f>
        <v>0.75510204081632648</v>
      </c>
      <c r="O8" s="2">
        <f>AnnualTeams[2004]/AnnualTeams4[[#This Row],['# of teams founded]]</f>
        <v>0.7142857142857143</v>
      </c>
      <c r="P8" s="2">
        <f>AnnualTeams[2005]/AnnualTeams4[[#This Row],['# of teams founded]]</f>
        <v>0.67346938775510201</v>
      </c>
      <c r="Q8" s="2">
        <f>AnnualTeams[2006]/AnnualTeams4[[#This Row],['# of teams founded]]</f>
        <v>0.63265306122448983</v>
      </c>
      <c r="R8" s="2">
        <f>AnnualTeams[2007]/AnnualTeams4[[#This Row],['# of teams founded]]</f>
        <v>0.62244897959183676</v>
      </c>
      <c r="S8" s="2">
        <f>AnnualTeams[2008]/AnnualTeams4[[#This Row],['# of teams founded]]</f>
        <v>0.62244897959183676</v>
      </c>
      <c r="T8" s="2">
        <f>AnnualTeams[2009]/AnnualTeams4[[#This Row],['# of teams founded]]</f>
        <v>0.6428571428571429</v>
      </c>
      <c r="U8" s="2">
        <f>AnnualTeams[2010]/AnnualTeams4[[#This Row],['# of teams founded]]</f>
        <v>0.62244897959183676</v>
      </c>
      <c r="V8" s="2">
        <f>AnnualTeams[2011]/AnnualTeams4[[#This Row],['# of teams founded]]</f>
        <v>0.63265306122448983</v>
      </c>
      <c r="W8" s="2">
        <f>AnnualTeams[2012]/AnnualTeams4[[#This Row],['# of teams founded]]</f>
        <v>0.59183673469387754</v>
      </c>
      <c r="X8" s="2">
        <f>AnnualTeams[2013]/AnnualTeams4[[#This Row],['# of teams founded]]</f>
        <v>0.59183673469387754</v>
      </c>
      <c r="Y8" s="2">
        <f>AnnualTeams[2014]/AnnualTeams4[[#This Row],['# of teams founded]]</f>
        <v>0.59183673469387754</v>
      </c>
      <c r="Z8" s="2">
        <f>AnnualTeams[2015]/AnnualTeams4[[#This Row],['# of teams founded]]</f>
        <v>0.60204081632653061</v>
      </c>
      <c r="AA8" s="2">
        <f>AnnualTeams[2016]/AnnualTeams4[[#This Row],['# of teams founded]]</f>
        <v>0.58163265306122447</v>
      </c>
    </row>
    <row r="9" spans="1:27" x14ac:dyDescent="0.45">
      <c r="A9">
        <v>2000</v>
      </c>
      <c r="B9">
        <f>COUNTIF(raw[rookie year],AnnualTeams4[[#This Row],[Rookie Year]])</f>
        <v>122</v>
      </c>
      <c r="C9" s="2">
        <f>AnnualTeams[1992]/AnnualTeams4[[#This Row],['# of teams founded]]</f>
        <v>0</v>
      </c>
      <c r="D9" s="2">
        <f>AnnualTeams[1993]/AnnualTeams4[[#This Row],['# of teams founded]]</f>
        <v>0</v>
      </c>
      <c r="E9" s="2">
        <f>AnnualTeams[1994]/AnnualTeams4[[#This Row],['# of teams founded]]</f>
        <v>0</v>
      </c>
      <c r="F9" s="2">
        <f>AnnualTeams[1995]/AnnualTeams4[[#This Row],['# of teams founded]]</f>
        <v>0</v>
      </c>
      <c r="G9" s="2">
        <f>AnnualTeams[1996]/AnnualTeams4[[#This Row],['# of teams founded]]</f>
        <v>0</v>
      </c>
      <c r="H9" s="2">
        <f>AnnualTeams[1997]/AnnualTeams4[[#This Row],['# of teams founded]]</f>
        <v>0</v>
      </c>
      <c r="I9" s="2">
        <f>AnnualTeams[1998]/AnnualTeams4[[#This Row],['# of teams founded]]</f>
        <v>0</v>
      </c>
      <c r="J9" s="2">
        <f>AnnualTeams[1999]/AnnualTeams4[[#This Row],['# of teams founded]]</f>
        <v>0</v>
      </c>
      <c r="K9" s="2">
        <f>AnnualTeams[2000]/AnnualTeams4[[#This Row],['# of teams founded]]</f>
        <v>0.97540983606557374</v>
      </c>
      <c r="L9" s="2">
        <f>AnnualTeams[2001]/AnnualTeams4[[#This Row],['# of teams founded]]</f>
        <v>0.88524590163934425</v>
      </c>
      <c r="M9" s="2">
        <f>AnnualTeams[2002]/AnnualTeams4[[#This Row],['# of teams founded]]</f>
        <v>0.76229508196721307</v>
      </c>
      <c r="N9" s="2">
        <f>AnnualTeams[2003]/AnnualTeams4[[#This Row],['# of teams founded]]</f>
        <v>0.75409836065573765</v>
      </c>
      <c r="O9" s="2">
        <f>AnnualTeams[2004]/AnnualTeams4[[#This Row],['# of teams founded]]</f>
        <v>0.68032786885245899</v>
      </c>
      <c r="P9" s="2">
        <f>AnnualTeams[2005]/AnnualTeams4[[#This Row],['# of teams founded]]</f>
        <v>0.64754098360655743</v>
      </c>
      <c r="Q9" s="2">
        <f>AnnualTeams[2006]/AnnualTeams4[[#This Row],['# of teams founded]]</f>
        <v>0.63934426229508201</v>
      </c>
      <c r="R9" s="2">
        <f>AnnualTeams[2007]/AnnualTeams4[[#This Row],['# of teams founded]]</f>
        <v>0.60655737704918034</v>
      </c>
      <c r="S9" s="2">
        <f>AnnualTeams[2008]/AnnualTeams4[[#This Row],['# of teams founded]]</f>
        <v>0.61475409836065575</v>
      </c>
      <c r="T9" s="2">
        <f>AnnualTeams[2009]/AnnualTeams4[[#This Row],['# of teams founded]]</f>
        <v>0.57377049180327866</v>
      </c>
      <c r="U9" s="2">
        <f>AnnualTeams[2010]/AnnualTeams4[[#This Row],['# of teams founded]]</f>
        <v>0.53278688524590168</v>
      </c>
      <c r="V9" s="2">
        <f>AnnualTeams[2011]/AnnualTeams4[[#This Row],['# of teams founded]]</f>
        <v>0.49180327868852458</v>
      </c>
      <c r="W9" s="2">
        <f>AnnualTeams[2012]/AnnualTeams4[[#This Row],['# of teams founded]]</f>
        <v>0.49180327868852458</v>
      </c>
      <c r="X9" s="2">
        <f>AnnualTeams[2013]/AnnualTeams4[[#This Row],['# of teams founded]]</f>
        <v>0.44262295081967212</v>
      </c>
      <c r="Y9" s="2">
        <f>AnnualTeams[2014]/AnnualTeams4[[#This Row],['# of teams founded]]</f>
        <v>0.42622950819672129</v>
      </c>
      <c r="Z9" s="2">
        <f>AnnualTeams[2015]/AnnualTeams4[[#This Row],['# of teams founded]]</f>
        <v>0.42622950819672129</v>
      </c>
      <c r="AA9" s="2">
        <f>AnnualTeams[2016]/AnnualTeams4[[#This Row],['# of teams founded]]</f>
        <v>0.40163934426229508</v>
      </c>
    </row>
    <row r="10" spans="1:27" x14ac:dyDescent="0.45">
      <c r="A10">
        <v>2001</v>
      </c>
      <c r="B10">
        <f>COUNTIF(raw[rookie year],AnnualTeams4[[#This Row],[Rookie Year]])</f>
        <v>186</v>
      </c>
      <c r="C10" s="2">
        <f>AnnualTeams[1992]/AnnualTeams4[[#This Row],['# of teams founded]]</f>
        <v>0</v>
      </c>
      <c r="D10" s="2">
        <f>AnnualTeams[1993]/AnnualTeams4[[#This Row],['# of teams founded]]</f>
        <v>0</v>
      </c>
      <c r="E10" s="2">
        <f>AnnualTeams[1994]/AnnualTeams4[[#This Row],['# of teams founded]]</f>
        <v>0</v>
      </c>
      <c r="F10" s="2">
        <f>AnnualTeams[1995]/AnnualTeams4[[#This Row],['# of teams founded]]</f>
        <v>0</v>
      </c>
      <c r="G10" s="2">
        <f>AnnualTeams[1996]/AnnualTeams4[[#This Row],['# of teams founded]]</f>
        <v>0</v>
      </c>
      <c r="H10" s="2">
        <f>AnnualTeams[1997]/AnnualTeams4[[#This Row],['# of teams founded]]</f>
        <v>0</v>
      </c>
      <c r="I10" s="2">
        <f>AnnualTeams[1998]/AnnualTeams4[[#This Row],['# of teams founded]]</f>
        <v>0</v>
      </c>
      <c r="J10" s="2">
        <f>AnnualTeams[1999]/AnnualTeams4[[#This Row],['# of teams founded]]</f>
        <v>0</v>
      </c>
      <c r="K10" s="2">
        <f>AnnualTeams[2000]/AnnualTeams4[[#This Row],['# of teams founded]]</f>
        <v>5.3763440860215058E-3</v>
      </c>
      <c r="L10" s="2">
        <f>AnnualTeams[2001]/AnnualTeams4[[#This Row],['# of teams founded]]</f>
        <v>0.967741935483871</v>
      </c>
      <c r="M10" s="2">
        <f>AnnualTeams[2002]/AnnualTeams4[[#This Row],['# of teams founded]]</f>
        <v>0.83333333333333337</v>
      </c>
      <c r="N10" s="2">
        <f>AnnualTeams[2003]/AnnualTeams4[[#This Row],['# of teams founded]]</f>
        <v>0.70967741935483875</v>
      </c>
      <c r="O10" s="2">
        <f>AnnualTeams[2004]/AnnualTeams4[[#This Row],['# of teams founded]]</f>
        <v>0.62365591397849462</v>
      </c>
      <c r="P10" s="2">
        <f>AnnualTeams[2005]/AnnualTeams4[[#This Row],['# of teams founded]]</f>
        <v>0.60215053763440862</v>
      </c>
      <c r="Q10" s="2">
        <f>AnnualTeams[2006]/AnnualTeams4[[#This Row],['# of teams founded]]</f>
        <v>0.55913978494623651</v>
      </c>
      <c r="R10" s="2">
        <f>AnnualTeams[2007]/AnnualTeams4[[#This Row],['# of teams founded]]</f>
        <v>0.521505376344086</v>
      </c>
      <c r="S10" s="2">
        <f>AnnualTeams[2008]/AnnualTeams4[[#This Row],['# of teams founded]]</f>
        <v>0.5</v>
      </c>
      <c r="T10" s="2">
        <f>AnnualTeams[2009]/AnnualTeams4[[#This Row],['# of teams founded]]</f>
        <v>0.4731182795698925</v>
      </c>
      <c r="U10" s="2">
        <f>AnnualTeams[2010]/AnnualTeams4[[#This Row],['# of teams founded]]</f>
        <v>0.44623655913978494</v>
      </c>
      <c r="V10" s="2">
        <f>AnnualTeams[2011]/AnnualTeams4[[#This Row],['# of teams founded]]</f>
        <v>0.45161290322580644</v>
      </c>
      <c r="W10" s="2">
        <f>AnnualTeams[2012]/AnnualTeams4[[#This Row],['# of teams founded]]</f>
        <v>0.44086021505376344</v>
      </c>
      <c r="X10" s="2">
        <f>AnnualTeams[2013]/AnnualTeams4[[#This Row],['# of teams founded]]</f>
        <v>0.44086021505376344</v>
      </c>
      <c r="Y10" s="2">
        <f>AnnualTeams[2014]/AnnualTeams4[[#This Row],['# of teams founded]]</f>
        <v>0.41935483870967744</v>
      </c>
      <c r="Z10" s="2">
        <f>AnnualTeams[2015]/AnnualTeams4[[#This Row],['# of teams founded]]</f>
        <v>0.41397849462365593</v>
      </c>
      <c r="AA10" s="2">
        <f>AnnualTeams[2016]/AnnualTeams4[[#This Row],['# of teams founded]]</f>
        <v>0.40860215053763443</v>
      </c>
    </row>
    <row r="11" spans="1:27" x14ac:dyDescent="0.45">
      <c r="A11">
        <v>2002</v>
      </c>
      <c r="B11">
        <f>COUNTIF(raw[rookie year],AnnualTeams4[[#This Row],[Rookie Year]])</f>
        <v>193</v>
      </c>
      <c r="C11" s="2">
        <f>AnnualTeams[1992]/AnnualTeams4[[#This Row],['# of teams founded]]</f>
        <v>0</v>
      </c>
      <c r="D11" s="2">
        <f>AnnualTeams[1993]/AnnualTeams4[[#This Row],['# of teams founded]]</f>
        <v>0</v>
      </c>
      <c r="E11" s="2">
        <f>AnnualTeams[1994]/AnnualTeams4[[#This Row],['# of teams founded]]</f>
        <v>0</v>
      </c>
      <c r="F11" s="2">
        <f>AnnualTeams[1995]/AnnualTeams4[[#This Row],['# of teams founded]]</f>
        <v>0</v>
      </c>
      <c r="G11" s="2">
        <f>AnnualTeams[1996]/AnnualTeams4[[#This Row],['# of teams founded]]</f>
        <v>0</v>
      </c>
      <c r="H11" s="2">
        <f>AnnualTeams[1997]/AnnualTeams4[[#This Row],['# of teams founded]]</f>
        <v>0</v>
      </c>
      <c r="I11" s="2">
        <f>AnnualTeams[1998]/AnnualTeams4[[#This Row],['# of teams founded]]</f>
        <v>0</v>
      </c>
      <c r="J11" s="2">
        <f>AnnualTeams[1999]/AnnualTeams4[[#This Row],['# of teams founded]]</f>
        <v>0</v>
      </c>
      <c r="K11" s="2">
        <f>AnnualTeams[2000]/AnnualTeams4[[#This Row],['# of teams founded]]</f>
        <v>0</v>
      </c>
      <c r="L11" s="2">
        <f>AnnualTeams[2001]/AnnualTeams4[[#This Row],['# of teams founded]]</f>
        <v>0</v>
      </c>
      <c r="M11" s="2">
        <f>AnnualTeams[2002]/AnnualTeams4[[#This Row],['# of teams founded]]</f>
        <v>0.97927461139896377</v>
      </c>
      <c r="N11" s="2">
        <f>AnnualTeams[2003]/AnnualTeams4[[#This Row],['# of teams founded]]</f>
        <v>0.85492227979274615</v>
      </c>
      <c r="O11" s="2">
        <f>AnnualTeams[2004]/AnnualTeams4[[#This Row],['# of teams founded]]</f>
        <v>0.772020725388601</v>
      </c>
      <c r="P11" s="2">
        <f>AnnualTeams[2005]/AnnualTeams4[[#This Row],['# of teams founded]]</f>
        <v>0.65284974093264247</v>
      </c>
      <c r="Q11" s="2">
        <f>AnnualTeams[2006]/AnnualTeams4[[#This Row],['# of teams founded]]</f>
        <v>0.59585492227979275</v>
      </c>
      <c r="R11" s="2">
        <f>AnnualTeams[2007]/AnnualTeams4[[#This Row],['# of teams founded]]</f>
        <v>0.54404145077720212</v>
      </c>
      <c r="S11" s="2">
        <f>AnnualTeams[2008]/AnnualTeams4[[#This Row],['# of teams founded]]</f>
        <v>0.51295336787564771</v>
      </c>
      <c r="T11" s="2">
        <f>AnnualTeams[2009]/AnnualTeams4[[#This Row],['# of teams founded]]</f>
        <v>0.47668393782383417</v>
      </c>
      <c r="U11" s="2">
        <f>AnnualTeams[2010]/AnnualTeams4[[#This Row],['# of teams founded]]</f>
        <v>0.47150259067357514</v>
      </c>
      <c r="V11" s="2">
        <f>AnnualTeams[2011]/AnnualTeams4[[#This Row],['# of teams founded]]</f>
        <v>0.44559585492227977</v>
      </c>
      <c r="W11" s="2">
        <f>AnnualTeams[2012]/AnnualTeams4[[#This Row],['# of teams founded]]</f>
        <v>0.42487046632124353</v>
      </c>
      <c r="X11" s="2">
        <f>AnnualTeams[2013]/AnnualTeams4[[#This Row],['# of teams founded]]</f>
        <v>0.41968911917098445</v>
      </c>
      <c r="Y11" s="2">
        <f>AnnualTeams[2014]/AnnualTeams4[[#This Row],['# of teams founded]]</f>
        <v>0.41450777202072536</v>
      </c>
      <c r="Z11" s="2">
        <f>AnnualTeams[2015]/AnnualTeams4[[#This Row],['# of teams founded]]</f>
        <v>0.41450777202072536</v>
      </c>
      <c r="AA11" s="2">
        <f>AnnualTeams[2016]/AnnualTeams4[[#This Row],['# of teams founded]]</f>
        <v>0.39378238341968913</v>
      </c>
    </row>
    <row r="12" spans="1:27" x14ac:dyDescent="0.45">
      <c r="A12">
        <v>2003</v>
      </c>
      <c r="B12">
        <f>COUNTIF(raw[rookie year],AnnualTeams4[[#This Row],[Rookie Year]])</f>
        <v>203</v>
      </c>
      <c r="C12" s="2">
        <f>AnnualTeams[1992]/AnnualTeams4[[#This Row],['# of teams founded]]</f>
        <v>0</v>
      </c>
      <c r="D12" s="2">
        <f>AnnualTeams[1993]/AnnualTeams4[[#This Row],['# of teams founded]]</f>
        <v>0</v>
      </c>
      <c r="E12" s="2">
        <f>AnnualTeams[1994]/AnnualTeams4[[#This Row],['# of teams founded]]</f>
        <v>0</v>
      </c>
      <c r="F12" s="2">
        <f>AnnualTeams[1995]/AnnualTeams4[[#This Row],['# of teams founded]]</f>
        <v>0</v>
      </c>
      <c r="G12" s="2">
        <f>AnnualTeams[1996]/AnnualTeams4[[#This Row],['# of teams founded]]</f>
        <v>0</v>
      </c>
      <c r="H12" s="2">
        <f>AnnualTeams[1997]/AnnualTeams4[[#This Row],['# of teams founded]]</f>
        <v>0</v>
      </c>
      <c r="I12" s="2">
        <f>AnnualTeams[1998]/AnnualTeams4[[#This Row],['# of teams founded]]</f>
        <v>0</v>
      </c>
      <c r="J12" s="2">
        <f>AnnualTeams[1999]/AnnualTeams4[[#This Row],['# of teams founded]]</f>
        <v>0</v>
      </c>
      <c r="K12" s="2">
        <f>AnnualTeams[2000]/AnnualTeams4[[#This Row],['# of teams founded]]</f>
        <v>0</v>
      </c>
      <c r="L12" s="2">
        <f>AnnualTeams[2001]/AnnualTeams4[[#This Row],['# of teams founded]]</f>
        <v>0</v>
      </c>
      <c r="M12" s="2">
        <f>AnnualTeams[2002]/AnnualTeams4[[#This Row],['# of teams founded]]</f>
        <v>0</v>
      </c>
      <c r="N12" s="2">
        <f>AnnualTeams[2003]/AnnualTeams4[[#This Row],['# of teams founded]]</f>
        <v>0.97044334975369462</v>
      </c>
      <c r="O12" s="2">
        <f>AnnualTeams[2004]/AnnualTeams4[[#This Row],['# of teams founded]]</f>
        <v>0.83251231527093594</v>
      </c>
      <c r="P12" s="2">
        <f>AnnualTeams[2005]/AnnualTeams4[[#This Row],['# of teams founded]]</f>
        <v>0.63054187192118227</v>
      </c>
      <c r="Q12" s="2">
        <f>AnnualTeams[2006]/AnnualTeams4[[#This Row],['# of teams founded]]</f>
        <v>0.55665024630541871</v>
      </c>
      <c r="R12" s="2">
        <f>AnnualTeams[2007]/AnnualTeams4[[#This Row],['# of teams founded]]</f>
        <v>0.46798029556650245</v>
      </c>
      <c r="S12" s="2">
        <f>AnnualTeams[2008]/AnnualTeams4[[#This Row],['# of teams founded]]</f>
        <v>0.43349753694581283</v>
      </c>
      <c r="T12" s="2">
        <f>AnnualTeams[2009]/AnnualTeams4[[#This Row],['# of teams founded]]</f>
        <v>0.41379310344827586</v>
      </c>
      <c r="U12" s="2">
        <f>AnnualTeams[2010]/AnnualTeams4[[#This Row],['# of teams founded]]</f>
        <v>0.36945812807881773</v>
      </c>
      <c r="V12" s="2">
        <f>AnnualTeams[2011]/AnnualTeams4[[#This Row],['# of teams founded]]</f>
        <v>0.36945812807881773</v>
      </c>
      <c r="W12" s="2">
        <f>AnnualTeams[2012]/AnnualTeams4[[#This Row],['# of teams founded]]</f>
        <v>0.33497536945812806</v>
      </c>
      <c r="X12" s="2">
        <f>AnnualTeams[2013]/AnnualTeams4[[#This Row],['# of teams founded]]</f>
        <v>0.30541871921182268</v>
      </c>
      <c r="Y12" s="2">
        <f>AnnualTeams[2014]/AnnualTeams4[[#This Row],['# of teams founded]]</f>
        <v>0.30049261083743845</v>
      </c>
      <c r="Z12" s="2">
        <f>AnnualTeams[2015]/AnnualTeams4[[#This Row],['# of teams founded]]</f>
        <v>0.2857142857142857</v>
      </c>
      <c r="AA12" s="2">
        <f>AnnualTeams[2016]/AnnualTeams4[[#This Row],['# of teams founded]]</f>
        <v>0.28078817733990147</v>
      </c>
    </row>
    <row r="13" spans="1:27" x14ac:dyDescent="0.45">
      <c r="A13">
        <v>2004</v>
      </c>
      <c r="B13">
        <f>COUNTIF(raw[rookie year],AnnualTeams4[[#This Row],[Rookie Year]])</f>
        <v>219</v>
      </c>
      <c r="C13" s="2">
        <f>AnnualTeams[1992]/AnnualTeams4[[#This Row],['# of teams founded]]</f>
        <v>0</v>
      </c>
      <c r="D13" s="2">
        <f>AnnualTeams[1993]/AnnualTeams4[[#This Row],['# of teams founded]]</f>
        <v>0</v>
      </c>
      <c r="E13" s="2">
        <f>AnnualTeams[1994]/AnnualTeams4[[#This Row],['# of teams founded]]</f>
        <v>0</v>
      </c>
      <c r="F13" s="2">
        <f>AnnualTeams[1995]/AnnualTeams4[[#This Row],['# of teams founded]]</f>
        <v>0</v>
      </c>
      <c r="G13" s="2">
        <f>AnnualTeams[1996]/AnnualTeams4[[#This Row],['# of teams founded]]</f>
        <v>0</v>
      </c>
      <c r="H13" s="2">
        <f>AnnualTeams[1997]/AnnualTeams4[[#This Row],['# of teams founded]]</f>
        <v>0</v>
      </c>
      <c r="I13" s="2">
        <f>AnnualTeams[1998]/AnnualTeams4[[#This Row],['# of teams founded]]</f>
        <v>0</v>
      </c>
      <c r="J13" s="2">
        <f>AnnualTeams[1999]/AnnualTeams4[[#This Row],['# of teams founded]]</f>
        <v>0</v>
      </c>
      <c r="K13" s="2">
        <f>AnnualTeams[2000]/AnnualTeams4[[#This Row],['# of teams founded]]</f>
        <v>0</v>
      </c>
      <c r="L13" s="2">
        <f>AnnualTeams[2001]/AnnualTeams4[[#This Row],['# of teams founded]]</f>
        <v>0</v>
      </c>
      <c r="M13" s="2">
        <f>AnnualTeams[2002]/AnnualTeams4[[#This Row],['# of teams founded]]</f>
        <v>0</v>
      </c>
      <c r="N13" s="2">
        <f>AnnualTeams[2003]/AnnualTeams4[[#This Row],['# of teams founded]]</f>
        <v>0</v>
      </c>
      <c r="O13" s="2">
        <f>AnnualTeams[2004]/AnnualTeams4[[#This Row],['# of teams founded]]</f>
        <v>0.98630136986301364</v>
      </c>
      <c r="P13" s="2">
        <f>AnnualTeams[2005]/AnnualTeams4[[#This Row],['# of teams founded]]</f>
        <v>0.79908675799086759</v>
      </c>
      <c r="Q13" s="2">
        <f>AnnualTeams[2006]/AnnualTeams4[[#This Row],['# of teams founded]]</f>
        <v>0.68949771689497719</v>
      </c>
      <c r="R13" s="2">
        <f>AnnualTeams[2007]/AnnualTeams4[[#This Row],['# of teams founded]]</f>
        <v>0.59360730593607303</v>
      </c>
      <c r="S13" s="2">
        <f>AnnualTeams[2008]/AnnualTeams4[[#This Row],['# of teams founded]]</f>
        <v>0.53881278538812782</v>
      </c>
      <c r="T13" s="2">
        <f>AnnualTeams[2009]/AnnualTeams4[[#This Row],['# of teams founded]]</f>
        <v>0.51141552511415522</v>
      </c>
      <c r="U13" s="2">
        <f>AnnualTeams[2010]/AnnualTeams4[[#This Row],['# of teams founded]]</f>
        <v>0.47945205479452052</v>
      </c>
      <c r="V13" s="2">
        <f>AnnualTeams[2011]/AnnualTeams4[[#This Row],['# of teams founded]]</f>
        <v>0.44748858447488582</v>
      </c>
      <c r="W13" s="2">
        <f>AnnualTeams[2012]/AnnualTeams4[[#This Row],['# of teams founded]]</f>
        <v>0.42009132420091322</v>
      </c>
      <c r="X13" s="2">
        <f>AnnualTeams[2013]/AnnualTeams4[[#This Row],['# of teams founded]]</f>
        <v>0.41095890410958902</v>
      </c>
      <c r="Y13" s="2">
        <f>AnnualTeams[2014]/AnnualTeams4[[#This Row],['# of teams founded]]</f>
        <v>0.39726027397260272</v>
      </c>
      <c r="Z13" s="2">
        <f>AnnualTeams[2015]/AnnualTeams4[[#This Row],['# of teams founded]]</f>
        <v>0.38356164383561642</v>
      </c>
      <c r="AA13" s="2">
        <f>AnnualTeams[2016]/AnnualTeams4[[#This Row],['# of teams founded]]</f>
        <v>0.38356164383561642</v>
      </c>
    </row>
    <row r="14" spans="1:27" x14ac:dyDescent="0.45">
      <c r="A14">
        <v>2005</v>
      </c>
      <c r="B14">
        <f>COUNTIF(raw[rookie year],AnnualTeams4[[#This Row],[Rookie Year]])</f>
        <v>186</v>
      </c>
      <c r="C14" s="2">
        <f>AnnualTeams[1992]/AnnualTeams4[[#This Row],['# of teams founded]]</f>
        <v>0</v>
      </c>
      <c r="D14" s="2">
        <f>AnnualTeams[1993]/AnnualTeams4[[#This Row],['# of teams founded]]</f>
        <v>0</v>
      </c>
      <c r="E14" s="2">
        <f>AnnualTeams[1994]/AnnualTeams4[[#This Row],['# of teams founded]]</f>
        <v>0</v>
      </c>
      <c r="F14" s="2">
        <f>AnnualTeams[1995]/AnnualTeams4[[#This Row],['# of teams founded]]</f>
        <v>0</v>
      </c>
      <c r="G14" s="2">
        <f>AnnualTeams[1996]/AnnualTeams4[[#This Row],['# of teams founded]]</f>
        <v>0</v>
      </c>
      <c r="H14" s="2">
        <f>AnnualTeams[1997]/AnnualTeams4[[#This Row],['# of teams founded]]</f>
        <v>0</v>
      </c>
      <c r="I14" s="2">
        <f>AnnualTeams[1998]/AnnualTeams4[[#This Row],['# of teams founded]]</f>
        <v>0</v>
      </c>
      <c r="J14" s="2">
        <f>AnnualTeams[1999]/AnnualTeams4[[#This Row],['# of teams founded]]</f>
        <v>0</v>
      </c>
      <c r="K14" s="2">
        <f>AnnualTeams[2000]/AnnualTeams4[[#This Row],['# of teams founded]]</f>
        <v>0</v>
      </c>
      <c r="L14" s="2">
        <f>AnnualTeams[2001]/AnnualTeams4[[#This Row],['# of teams founded]]</f>
        <v>0</v>
      </c>
      <c r="M14" s="2">
        <f>AnnualTeams[2002]/AnnualTeams4[[#This Row],['# of teams founded]]</f>
        <v>0</v>
      </c>
      <c r="N14" s="2">
        <f>AnnualTeams[2003]/AnnualTeams4[[#This Row],['# of teams founded]]</f>
        <v>0</v>
      </c>
      <c r="O14" s="2">
        <f>AnnualTeams[2004]/AnnualTeams4[[#This Row],['# of teams founded]]</f>
        <v>0</v>
      </c>
      <c r="P14" s="2">
        <f>AnnualTeams[2005]/AnnualTeams4[[#This Row],['# of teams founded]]</f>
        <v>0.94086021505376349</v>
      </c>
      <c r="Q14" s="2">
        <f>AnnualTeams[2006]/AnnualTeams4[[#This Row],['# of teams founded]]</f>
        <v>0.83870967741935487</v>
      </c>
      <c r="R14" s="2">
        <f>AnnualTeams[2007]/AnnualTeams4[[#This Row],['# of teams founded]]</f>
        <v>0.81182795698924726</v>
      </c>
      <c r="S14" s="2">
        <f>AnnualTeams[2008]/AnnualTeams4[[#This Row],['# of teams founded]]</f>
        <v>0.76881720430107525</v>
      </c>
      <c r="T14" s="2">
        <f>AnnualTeams[2009]/AnnualTeams4[[#This Row],['# of teams founded]]</f>
        <v>0.71505376344086025</v>
      </c>
      <c r="U14" s="2">
        <f>AnnualTeams[2010]/AnnualTeams4[[#This Row],['# of teams founded]]</f>
        <v>0.63440860215053763</v>
      </c>
      <c r="V14" s="2">
        <f>AnnualTeams[2011]/AnnualTeams4[[#This Row],['# of teams founded]]</f>
        <v>0.58064516129032262</v>
      </c>
      <c r="W14" s="2">
        <f>AnnualTeams[2012]/AnnualTeams4[[#This Row],['# of teams founded]]</f>
        <v>0.55913978494623651</v>
      </c>
      <c r="X14" s="2">
        <f>AnnualTeams[2013]/AnnualTeams4[[#This Row],['# of teams founded]]</f>
        <v>0.5376344086021505</v>
      </c>
      <c r="Y14" s="2">
        <f>AnnualTeams[2014]/AnnualTeams4[[#This Row],['# of teams founded]]</f>
        <v>0.5053763440860215</v>
      </c>
      <c r="Z14" s="2">
        <f>AnnualTeams[2015]/AnnualTeams4[[#This Row],['# of teams founded]]</f>
        <v>0.46774193548387094</v>
      </c>
      <c r="AA14" s="2">
        <f>AnnualTeams[2016]/AnnualTeams4[[#This Row],['# of teams founded]]</f>
        <v>0.5</v>
      </c>
    </row>
    <row r="15" spans="1:27" x14ac:dyDescent="0.45">
      <c r="A15">
        <v>2006</v>
      </c>
      <c r="B15">
        <f>COUNTIF(raw[rookie year],AnnualTeams4[[#This Row],[Rookie Year]])</f>
        <v>240</v>
      </c>
      <c r="C15" s="2">
        <f>AnnualTeams[1992]/AnnualTeams4[[#This Row],['# of teams founded]]</f>
        <v>0</v>
      </c>
      <c r="D15" s="2">
        <f>AnnualTeams[1993]/AnnualTeams4[[#This Row],['# of teams founded]]</f>
        <v>0</v>
      </c>
      <c r="E15" s="2">
        <f>AnnualTeams[1994]/AnnualTeams4[[#This Row],['# of teams founded]]</f>
        <v>0</v>
      </c>
      <c r="F15" s="2">
        <f>AnnualTeams[1995]/AnnualTeams4[[#This Row],['# of teams founded]]</f>
        <v>0</v>
      </c>
      <c r="G15" s="2">
        <f>AnnualTeams[1996]/AnnualTeams4[[#This Row],['# of teams founded]]</f>
        <v>4.1666666666666666E-3</v>
      </c>
      <c r="H15" s="2">
        <f>AnnualTeams[1997]/AnnualTeams4[[#This Row],['# of teams founded]]</f>
        <v>8.3333333333333332E-3</v>
      </c>
      <c r="I15" s="2">
        <f>AnnualTeams[1998]/AnnualTeams4[[#This Row],['# of teams founded]]</f>
        <v>0</v>
      </c>
      <c r="J15" s="2">
        <f>AnnualTeams[1999]/AnnualTeams4[[#This Row],['# of teams founded]]</f>
        <v>0</v>
      </c>
      <c r="K15" s="2">
        <f>AnnualTeams[2000]/AnnualTeams4[[#This Row],['# of teams founded]]</f>
        <v>0</v>
      </c>
      <c r="L15" s="2">
        <f>AnnualTeams[2001]/AnnualTeams4[[#This Row],['# of teams founded]]</f>
        <v>0</v>
      </c>
      <c r="M15" s="2">
        <f>AnnualTeams[2002]/AnnualTeams4[[#This Row],['# of teams founded]]</f>
        <v>0</v>
      </c>
      <c r="N15" s="2">
        <f>AnnualTeams[2003]/AnnualTeams4[[#This Row],['# of teams founded]]</f>
        <v>0</v>
      </c>
      <c r="O15" s="2">
        <f>AnnualTeams[2004]/AnnualTeams4[[#This Row],['# of teams founded]]</f>
        <v>4.1666666666666666E-3</v>
      </c>
      <c r="P15" s="2">
        <f>AnnualTeams[2005]/AnnualTeams4[[#This Row],['# of teams founded]]</f>
        <v>0</v>
      </c>
      <c r="Q15" s="2">
        <f>AnnualTeams[2006]/AnnualTeams4[[#This Row],['# of teams founded]]</f>
        <v>0.9458333333333333</v>
      </c>
      <c r="R15" s="2">
        <f>AnnualTeams[2007]/AnnualTeams4[[#This Row],['# of teams founded]]</f>
        <v>0.81666666666666665</v>
      </c>
      <c r="S15" s="2">
        <f>AnnualTeams[2008]/AnnualTeams4[[#This Row],['# of teams founded]]</f>
        <v>0.71666666666666667</v>
      </c>
      <c r="T15" s="2">
        <f>AnnualTeams[2009]/AnnualTeams4[[#This Row],['# of teams founded]]</f>
        <v>0.65416666666666667</v>
      </c>
      <c r="U15" s="2">
        <f>AnnualTeams[2010]/AnnualTeams4[[#This Row],['# of teams founded]]</f>
        <v>0.62083333333333335</v>
      </c>
      <c r="V15" s="2">
        <f>AnnualTeams[2011]/AnnualTeams4[[#This Row],['# of teams founded]]</f>
        <v>0.56666666666666665</v>
      </c>
      <c r="W15" s="2">
        <f>AnnualTeams[2012]/AnnualTeams4[[#This Row],['# of teams founded]]</f>
        <v>0.52083333333333337</v>
      </c>
      <c r="X15" s="2">
        <f>AnnualTeams[2013]/AnnualTeams4[[#This Row],['# of teams founded]]</f>
        <v>0.49166666666666664</v>
      </c>
      <c r="Y15" s="2">
        <f>AnnualTeams[2014]/AnnualTeams4[[#This Row],['# of teams founded]]</f>
        <v>0.45416666666666666</v>
      </c>
      <c r="Z15" s="2">
        <f>AnnualTeams[2015]/AnnualTeams4[[#This Row],['# of teams founded]]</f>
        <v>0.44166666666666665</v>
      </c>
      <c r="AA15" s="2">
        <f>AnnualTeams[2016]/AnnualTeams4[[#This Row],['# of teams founded]]</f>
        <v>0.4375</v>
      </c>
    </row>
    <row r="16" spans="1:27" x14ac:dyDescent="0.45">
      <c r="A16">
        <v>2007</v>
      </c>
      <c r="B16">
        <f>COUNTIF(raw[rookie year],AnnualTeams4[[#This Row],[Rookie Year]])</f>
        <v>265</v>
      </c>
      <c r="C16" s="2">
        <f>AnnualTeams[1992]/AnnualTeams4[[#This Row],['# of teams founded]]</f>
        <v>0</v>
      </c>
      <c r="D16" s="2">
        <f>AnnualTeams[1993]/AnnualTeams4[[#This Row],['# of teams founded]]</f>
        <v>0</v>
      </c>
      <c r="E16" s="2">
        <f>AnnualTeams[1994]/AnnualTeams4[[#This Row],['# of teams founded]]</f>
        <v>0</v>
      </c>
      <c r="F16" s="2">
        <f>AnnualTeams[1995]/AnnualTeams4[[#This Row],['# of teams founded]]</f>
        <v>0</v>
      </c>
      <c r="G16" s="2">
        <f>AnnualTeams[1996]/AnnualTeams4[[#This Row],['# of teams founded]]</f>
        <v>0</v>
      </c>
      <c r="H16" s="2">
        <f>AnnualTeams[1997]/AnnualTeams4[[#This Row],['# of teams founded]]</f>
        <v>0</v>
      </c>
      <c r="I16" s="2">
        <f>AnnualTeams[1998]/AnnualTeams4[[#This Row],['# of teams founded]]</f>
        <v>0</v>
      </c>
      <c r="J16" s="2">
        <f>AnnualTeams[1999]/AnnualTeams4[[#This Row],['# of teams founded]]</f>
        <v>0</v>
      </c>
      <c r="K16" s="2">
        <f>AnnualTeams[2000]/AnnualTeams4[[#This Row],['# of teams founded]]</f>
        <v>0</v>
      </c>
      <c r="L16" s="2">
        <f>AnnualTeams[2001]/AnnualTeams4[[#This Row],['# of teams founded]]</f>
        <v>0</v>
      </c>
      <c r="M16" s="2">
        <f>AnnualTeams[2002]/AnnualTeams4[[#This Row],['# of teams founded]]</f>
        <v>0</v>
      </c>
      <c r="N16" s="2">
        <f>AnnualTeams[2003]/AnnualTeams4[[#This Row],['# of teams founded]]</f>
        <v>0</v>
      </c>
      <c r="O16" s="2">
        <f>AnnualTeams[2004]/AnnualTeams4[[#This Row],['# of teams founded]]</f>
        <v>7.5471698113207548E-3</v>
      </c>
      <c r="P16" s="2">
        <f>AnnualTeams[2005]/AnnualTeams4[[#This Row],['# of teams founded]]</f>
        <v>0</v>
      </c>
      <c r="Q16" s="2">
        <f>AnnualTeams[2006]/AnnualTeams4[[#This Row],['# of teams founded]]</f>
        <v>0</v>
      </c>
      <c r="R16" s="2">
        <f>AnnualTeams[2007]/AnnualTeams4[[#This Row],['# of teams founded]]</f>
        <v>0.95471698113207548</v>
      </c>
      <c r="S16" s="2">
        <f>AnnualTeams[2008]/AnnualTeams4[[#This Row],['# of teams founded]]</f>
        <v>0.84528301886792456</v>
      </c>
      <c r="T16" s="2">
        <f>AnnualTeams[2009]/AnnualTeams4[[#This Row],['# of teams founded]]</f>
        <v>0.72075471698113203</v>
      </c>
      <c r="U16" s="2">
        <f>AnnualTeams[2010]/AnnualTeams4[[#This Row],['# of teams founded]]</f>
        <v>0.6452830188679245</v>
      </c>
      <c r="V16" s="2">
        <f>AnnualTeams[2011]/AnnualTeams4[[#This Row],['# of teams founded]]</f>
        <v>0.55849056603773584</v>
      </c>
      <c r="W16" s="2">
        <f>AnnualTeams[2012]/AnnualTeams4[[#This Row],['# of teams founded]]</f>
        <v>0.51698113207547169</v>
      </c>
      <c r="X16" s="2">
        <f>AnnualTeams[2013]/AnnualTeams4[[#This Row],['# of teams founded]]</f>
        <v>0.50566037735849056</v>
      </c>
      <c r="Y16" s="2">
        <f>AnnualTeams[2014]/AnnualTeams4[[#This Row],['# of teams founded]]</f>
        <v>0.47924528301886793</v>
      </c>
      <c r="Z16" s="2">
        <f>AnnualTeams[2015]/AnnualTeams4[[#This Row],['# of teams founded]]</f>
        <v>0.46415094339622642</v>
      </c>
      <c r="AA16" s="2">
        <f>AnnualTeams[2016]/AnnualTeams4[[#This Row],['# of teams founded]]</f>
        <v>0.43773584905660379</v>
      </c>
    </row>
    <row r="17" spans="1:27" x14ac:dyDescent="0.45">
      <c r="A17">
        <v>2008</v>
      </c>
      <c r="B17">
        <f>COUNTIF(raw[rookie year],AnnualTeams4[[#This Row],[Rookie Year]])</f>
        <v>327</v>
      </c>
      <c r="C17" s="2">
        <f>AnnualTeams[1992]/AnnualTeams4[[#This Row],['# of teams founded]]</f>
        <v>0</v>
      </c>
      <c r="D17" s="2">
        <f>AnnualTeams[1993]/AnnualTeams4[[#This Row],['# of teams founded]]</f>
        <v>0</v>
      </c>
      <c r="E17" s="2">
        <f>AnnualTeams[1994]/AnnualTeams4[[#This Row],['# of teams founded]]</f>
        <v>0</v>
      </c>
      <c r="F17" s="2">
        <f>AnnualTeams[1995]/AnnualTeams4[[#This Row],['# of teams founded]]</f>
        <v>0</v>
      </c>
      <c r="G17" s="2">
        <f>AnnualTeams[1996]/AnnualTeams4[[#This Row],['# of teams founded]]</f>
        <v>0</v>
      </c>
      <c r="H17" s="2">
        <f>AnnualTeams[1997]/AnnualTeams4[[#This Row],['# of teams founded]]</f>
        <v>0</v>
      </c>
      <c r="I17" s="2">
        <f>AnnualTeams[1998]/AnnualTeams4[[#This Row],['# of teams founded]]</f>
        <v>0</v>
      </c>
      <c r="J17" s="2">
        <f>AnnualTeams[1999]/AnnualTeams4[[#This Row],['# of teams founded]]</f>
        <v>0</v>
      </c>
      <c r="K17" s="2">
        <f>AnnualTeams[2000]/AnnualTeams4[[#This Row],['# of teams founded]]</f>
        <v>0</v>
      </c>
      <c r="L17" s="2">
        <f>AnnualTeams[2001]/AnnualTeams4[[#This Row],['# of teams founded]]</f>
        <v>0</v>
      </c>
      <c r="M17" s="2">
        <f>AnnualTeams[2002]/AnnualTeams4[[#This Row],['# of teams founded]]</f>
        <v>0</v>
      </c>
      <c r="N17" s="2">
        <f>AnnualTeams[2003]/AnnualTeams4[[#This Row],['# of teams founded]]</f>
        <v>0</v>
      </c>
      <c r="O17" s="2">
        <f>AnnualTeams[2004]/AnnualTeams4[[#This Row],['# of teams founded]]</f>
        <v>3.0581039755351682E-3</v>
      </c>
      <c r="P17" s="2">
        <f>AnnualTeams[2005]/AnnualTeams4[[#This Row],['# of teams founded]]</f>
        <v>0</v>
      </c>
      <c r="Q17" s="2">
        <f>AnnualTeams[2006]/AnnualTeams4[[#This Row],['# of teams founded]]</f>
        <v>0</v>
      </c>
      <c r="R17" s="2">
        <f>AnnualTeams[2007]/AnnualTeams4[[#This Row],['# of teams founded]]</f>
        <v>0</v>
      </c>
      <c r="S17" s="2">
        <f>AnnualTeams[2008]/AnnualTeams4[[#This Row],['# of teams founded]]</f>
        <v>0.9785932721712538</v>
      </c>
      <c r="T17" s="2">
        <f>AnnualTeams[2009]/AnnualTeams4[[#This Row],['# of teams founded]]</f>
        <v>0.80428134556574926</v>
      </c>
      <c r="U17" s="2">
        <f>AnnualTeams[2010]/AnnualTeams4[[#This Row],['# of teams founded]]</f>
        <v>0.70642201834862384</v>
      </c>
      <c r="V17" s="2">
        <f>AnnualTeams[2011]/AnnualTeams4[[#This Row],['# of teams founded]]</f>
        <v>0.65137614678899081</v>
      </c>
      <c r="W17" s="2">
        <f>AnnualTeams[2012]/AnnualTeams4[[#This Row],['# of teams founded]]</f>
        <v>0.60856269113149852</v>
      </c>
      <c r="X17" s="2">
        <f>AnnualTeams[2013]/AnnualTeams4[[#This Row],['# of teams founded]]</f>
        <v>0.58409785932721714</v>
      </c>
      <c r="Y17" s="2">
        <f>AnnualTeams[2014]/AnnualTeams4[[#This Row],['# of teams founded]]</f>
        <v>0.55963302752293576</v>
      </c>
      <c r="Z17" s="2">
        <f>AnnualTeams[2015]/AnnualTeams4[[#This Row],['# of teams founded]]</f>
        <v>0.54128440366972475</v>
      </c>
      <c r="AA17" s="2">
        <f>AnnualTeams[2016]/AnnualTeams4[[#This Row],['# of teams founded]]</f>
        <v>0.5321100917431193</v>
      </c>
    </row>
    <row r="18" spans="1:27" x14ac:dyDescent="0.45">
      <c r="A18">
        <v>2009</v>
      </c>
      <c r="B18">
        <f>COUNTIF(raw[rookie year],AnnualTeams4[[#This Row],[Rookie Year]])</f>
        <v>324</v>
      </c>
      <c r="C18" s="2">
        <f>AnnualTeams[1992]/AnnualTeams4[[#This Row],['# of teams founded]]</f>
        <v>0</v>
      </c>
      <c r="D18" s="2">
        <f>AnnualTeams[1993]/AnnualTeams4[[#This Row],['# of teams founded]]</f>
        <v>0</v>
      </c>
      <c r="E18" s="2">
        <f>AnnualTeams[1994]/AnnualTeams4[[#This Row],['# of teams founded]]</f>
        <v>0</v>
      </c>
      <c r="F18" s="2">
        <f>AnnualTeams[1995]/AnnualTeams4[[#This Row],['# of teams founded]]</f>
        <v>0</v>
      </c>
      <c r="G18" s="2">
        <f>AnnualTeams[1996]/AnnualTeams4[[#This Row],['# of teams founded]]</f>
        <v>0</v>
      </c>
      <c r="H18" s="2">
        <f>AnnualTeams[1997]/AnnualTeams4[[#This Row],['# of teams founded]]</f>
        <v>0</v>
      </c>
      <c r="I18" s="2">
        <f>AnnualTeams[1998]/AnnualTeams4[[#This Row],['# of teams founded]]</f>
        <v>0</v>
      </c>
      <c r="J18" s="2">
        <f>AnnualTeams[1999]/AnnualTeams4[[#This Row],['# of teams founded]]</f>
        <v>0</v>
      </c>
      <c r="K18" s="2">
        <f>AnnualTeams[2000]/AnnualTeams4[[#This Row],['# of teams founded]]</f>
        <v>0</v>
      </c>
      <c r="L18" s="2">
        <f>AnnualTeams[2001]/AnnualTeams4[[#This Row],['# of teams founded]]</f>
        <v>0</v>
      </c>
      <c r="M18" s="2">
        <f>AnnualTeams[2002]/AnnualTeams4[[#This Row],['# of teams founded]]</f>
        <v>0</v>
      </c>
      <c r="N18" s="2">
        <f>AnnualTeams[2003]/AnnualTeams4[[#This Row],['# of teams founded]]</f>
        <v>0</v>
      </c>
      <c r="O18" s="2">
        <f>AnnualTeams[2004]/AnnualTeams4[[#This Row],['# of teams founded]]</f>
        <v>3.0864197530864196E-3</v>
      </c>
      <c r="P18" s="2">
        <f>AnnualTeams[2005]/AnnualTeams4[[#This Row],['# of teams founded]]</f>
        <v>0</v>
      </c>
      <c r="Q18" s="2">
        <f>AnnualTeams[2006]/AnnualTeams4[[#This Row],['# of teams founded]]</f>
        <v>0</v>
      </c>
      <c r="R18" s="2">
        <f>AnnualTeams[2007]/AnnualTeams4[[#This Row],['# of teams founded]]</f>
        <v>0</v>
      </c>
      <c r="S18" s="2">
        <f>AnnualTeams[2008]/AnnualTeams4[[#This Row],['# of teams founded]]</f>
        <v>3.0864197530864196E-3</v>
      </c>
      <c r="T18" s="2">
        <f>AnnualTeams[2009]/AnnualTeams4[[#This Row],['# of teams founded]]</f>
        <v>0.98456790123456794</v>
      </c>
      <c r="U18" s="2">
        <f>AnnualTeams[2010]/AnnualTeams4[[#This Row],['# of teams founded]]</f>
        <v>0.85802469135802473</v>
      </c>
      <c r="V18" s="2">
        <f>AnnualTeams[2011]/AnnualTeams4[[#This Row],['# of teams founded]]</f>
        <v>0.75617283950617287</v>
      </c>
      <c r="W18" s="2">
        <f>AnnualTeams[2012]/AnnualTeams4[[#This Row],['# of teams founded]]</f>
        <v>0.66975308641975306</v>
      </c>
      <c r="X18" s="2">
        <f>AnnualTeams[2013]/AnnualTeams4[[#This Row],['# of teams founded]]</f>
        <v>0.62037037037037035</v>
      </c>
      <c r="Y18" s="2">
        <f>AnnualTeams[2014]/AnnualTeams4[[#This Row],['# of teams founded]]</f>
        <v>0.58950617283950613</v>
      </c>
      <c r="Z18" s="2">
        <f>AnnualTeams[2015]/AnnualTeams4[[#This Row],['# of teams founded]]</f>
        <v>0.54012345679012341</v>
      </c>
      <c r="AA18" s="2">
        <f>AnnualTeams[2016]/AnnualTeams4[[#This Row],['# of teams founded]]</f>
        <v>0.54938271604938271</v>
      </c>
    </row>
    <row r="19" spans="1:27" x14ac:dyDescent="0.45">
      <c r="A19">
        <v>2010</v>
      </c>
      <c r="B19">
        <f>COUNTIF(raw[rookie year],AnnualTeams4[[#This Row],[Rookie Year]])</f>
        <v>279</v>
      </c>
      <c r="C19" s="2">
        <f>AnnualTeams[1992]/AnnualTeams4[[#This Row],['# of teams founded]]</f>
        <v>0</v>
      </c>
      <c r="D19" s="2">
        <f>AnnualTeams[1993]/AnnualTeams4[[#This Row],['# of teams founded]]</f>
        <v>0</v>
      </c>
      <c r="E19" s="2">
        <f>AnnualTeams[1994]/AnnualTeams4[[#This Row],['# of teams founded]]</f>
        <v>0</v>
      </c>
      <c r="F19" s="2">
        <f>AnnualTeams[1995]/AnnualTeams4[[#This Row],['# of teams founded]]</f>
        <v>0</v>
      </c>
      <c r="G19" s="2">
        <f>AnnualTeams[1996]/AnnualTeams4[[#This Row],['# of teams founded]]</f>
        <v>0</v>
      </c>
      <c r="H19" s="2">
        <f>AnnualTeams[1997]/AnnualTeams4[[#This Row],['# of teams founded]]</f>
        <v>0</v>
      </c>
      <c r="I19" s="2">
        <f>AnnualTeams[1998]/AnnualTeams4[[#This Row],['# of teams founded]]</f>
        <v>0</v>
      </c>
      <c r="J19" s="2">
        <f>AnnualTeams[1999]/AnnualTeams4[[#This Row],['# of teams founded]]</f>
        <v>0</v>
      </c>
      <c r="K19" s="2">
        <f>AnnualTeams[2000]/AnnualTeams4[[#This Row],['# of teams founded]]</f>
        <v>0</v>
      </c>
      <c r="L19" s="2">
        <f>AnnualTeams[2001]/AnnualTeams4[[#This Row],['# of teams founded]]</f>
        <v>0</v>
      </c>
      <c r="M19" s="2">
        <f>AnnualTeams[2002]/AnnualTeams4[[#This Row],['# of teams founded]]</f>
        <v>0</v>
      </c>
      <c r="N19" s="2">
        <f>AnnualTeams[2003]/AnnualTeams4[[#This Row],['# of teams founded]]</f>
        <v>0</v>
      </c>
      <c r="O19" s="2">
        <f>AnnualTeams[2004]/AnnualTeams4[[#This Row],['# of teams founded]]</f>
        <v>0</v>
      </c>
      <c r="P19" s="2">
        <f>AnnualTeams[2005]/AnnualTeams4[[#This Row],['# of teams founded]]</f>
        <v>0</v>
      </c>
      <c r="Q19" s="2">
        <f>AnnualTeams[2006]/AnnualTeams4[[#This Row],['# of teams founded]]</f>
        <v>0</v>
      </c>
      <c r="R19" s="2">
        <f>AnnualTeams[2007]/AnnualTeams4[[#This Row],['# of teams founded]]</f>
        <v>0</v>
      </c>
      <c r="S19" s="2">
        <f>AnnualTeams[2008]/AnnualTeams4[[#This Row],['# of teams founded]]</f>
        <v>0</v>
      </c>
      <c r="T19" s="2">
        <f>AnnualTeams[2009]/AnnualTeams4[[#This Row],['# of teams founded]]</f>
        <v>3.5842293906810036E-3</v>
      </c>
      <c r="U19" s="2">
        <f>AnnualTeams[2010]/AnnualTeams4[[#This Row],['# of teams founded]]</f>
        <v>0.98566308243727596</v>
      </c>
      <c r="V19" s="2">
        <f>AnnualTeams[2011]/AnnualTeams4[[#This Row],['# of teams founded]]</f>
        <v>0.86021505376344087</v>
      </c>
      <c r="W19" s="2">
        <f>AnnualTeams[2012]/AnnualTeams4[[#This Row],['# of teams founded]]</f>
        <v>0.74910394265232971</v>
      </c>
      <c r="X19" s="2">
        <f>AnnualTeams[2013]/AnnualTeams4[[#This Row],['# of teams founded]]</f>
        <v>0.68458781362007171</v>
      </c>
      <c r="Y19" s="2">
        <f>AnnualTeams[2014]/AnnualTeams4[[#This Row],['# of teams founded]]</f>
        <v>0.64874551971326166</v>
      </c>
      <c r="Z19" s="2">
        <f>AnnualTeams[2015]/AnnualTeams4[[#This Row],['# of teams founded]]</f>
        <v>0.60573476702508966</v>
      </c>
      <c r="AA19" s="2">
        <f>AnnualTeams[2016]/AnnualTeams4[[#This Row],['# of teams founded]]</f>
        <v>0.59139784946236562</v>
      </c>
    </row>
    <row r="20" spans="1:27" x14ac:dyDescent="0.45">
      <c r="A20">
        <v>2011</v>
      </c>
      <c r="B20">
        <f>COUNTIF(raw[rookie year],AnnualTeams4[[#This Row],[Rookie Year]])</f>
        <v>424</v>
      </c>
      <c r="C20" s="2">
        <f>AnnualTeams[1992]/AnnualTeams4[[#This Row],['# of teams founded]]</f>
        <v>0</v>
      </c>
      <c r="D20" s="2">
        <f>AnnualTeams[1993]/AnnualTeams4[[#This Row],['# of teams founded]]</f>
        <v>0</v>
      </c>
      <c r="E20" s="2">
        <f>AnnualTeams[1994]/AnnualTeams4[[#This Row],['# of teams founded]]</f>
        <v>0</v>
      </c>
      <c r="F20" s="2">
        <f>AnnualTeams[1995]/AnnualTeams4[[#This Row],['# of teams founded]]</f>
        <v>0</v>
      </c>
      <c r="G20" s="2">
        <f>AnnualTeams[1996]/AnnualTeams4[[#This Row],['# of teams founded]]</f>
        <v>0</v>
      </c>
      <c r="H20" s="2">
        <f>AnnualTeams[1997]/AnnualTeams4[[#This Row],['# of teams founded]]</f>
        <v>0</v>
      </c>
      <c r="I20" s="2">
        <f>AnnualTeams[1998]/AnnualTeams4[[#This Row],['# of teams founded]]</f>
        <v>0</v>
      </c>
      <c r="J20" s="2">
        <f>AnnualTeams[1999]/AnnualTeams4[[#This Row],['# of teams founded]]</f>
        <v>0</v>
      </c>
      <c r="K20" s="2">
        <f>AnnualTeams[2000]/AnnualTeams4[[#This Row],['# of teams founded]]</f>
        <v>0</v>
      </c>
      <c r="L20" s="2">
        <f>AnnualTeams[2001]/AnnualTeams4[[#This Row],['# of teams founded]]</f>
        <v>0</v>
      </c>
      <c r="M20" s="2">
        <f>AnnualTeams[2002]/AnnualTeams4[[#This Row],['# of teams founded]]</f>
        <v>0</v>
      </c>
      <c r="N20" s="2">
        <f>AnnualTeams[2003]/AnnualTeams4[[#This Row],['# of teams founded]]</f>
        <v>0</v>
      </c>
      <c r="O20" s="2">
        <f>AnnualTeams[2004]/AnnualTeams4[[#This Row],['# of teams founded]]</f>
        <v>0</v>
      </c>
      <c r="P20" s="2">
        <f>AnnualTeams[2005]/AnnualTeams4[[#This Row],['# of teams founded]]</f>
        <v>0</v>
      </c>
      <c r="Q20" s="2">
        <f>AnnualTeams[2006]/AnnualTeams4[[#This Row],['# of teams founded]]</f>
        <v>0</v>
      </c>
      <c r="R20" s="2">
        <f>AnnualTeams[2007]/AnnualTeams4[[#This Row],['# of teams founded]]</f>
        <v>0</v>
      </c>
      <c r="S20" s="2">
        <f>AnnualTeams[2008]/AnnualTeams4[[#This Row],['# of teams founded]]</f>
        <v>0</v>
      </c>
      <c r="T20" s="2">
        <f>AnnualTeams[2009]/AnnualTeams4[[#This Row],['# of teams founded]]</f>
        <v>0</v>
      </c>
      <c r="U20" s="2">
        <f>AnnualTeams[2010]/AnnualTeams4[[#This Row],['# of teams founded]]</f>
        <v>0</v>
      </c>
      <c r="V20" s="2">
        <f>AnnualTeams[2011]/AnnualTeams4[[#This Row],['# of teams founded]]</f>
        <v>0.95754716981132071</v>
      </c>
      <c r="W20" s="2">
        <f>AnnualTeams[2012]/AnnualTeams4[[#This Row],['# of teams founded]]</f>
        <v>0.80660377358490565</v>
      </c>
      <c r="X20" s="2">
        <f>AnnualTeams[2013]/AnnualTeams4[[#This Row],['# of teams founded]]</f>
        <v>0.70518867924528306</v>
      </c>
      <c r="Y20" s="2">
        <f>AnnualTeams[2014]/AnnualTeams4[[#This Row],['# of teams founded]]</f>
        <v>0.63443396226415094</v>
      </c>
      <c r="Z20" s="2">
        <f>AnnualTeams[2015]/AnnualTeams4[[#This Row],['# of teams founded]]</f>
        <v>0.59198113207547165</v>
      </c>
      <c r="AA20" s="2">
        <f>AnnualTeams[2016]/AnnualTeams4[[#This Row],['# of teams founded]]</f>
        <v>0.54716981132075471</v>
      </c>
    </row>
    <row r="21" spans="1:27" x14ac:dyDescent="0.45">
      <c r="A21">
        <v>2012</v>
      </c>
      <c r="B21">
        <f>COUNTIF(raw[rookie year],AnnualTeams4[[#This Row],[Rookie Year]])</f>
        <v>476</v>
      </c>
      <c r="C21" s="2">
        <f>AnnualTeams[1992]/AnnualTeams4[[#This Row],['# of teams founded]]</f>
        <v>0</v>
      </c>
      <c r="D21" s="2">
        <f>AnnualTeams[1993]/AnnualTeams4[[#This Row],['# of teams founded]]</f>
        <v>0</v>
      </c>
      <c r="E21" s="2">
        <f>AnnualTeams[1994]/AnnualTeams4[[#This Row],['# of teams founded]]</f>
        <v>0</v>
      </c>
      <c r="F21" s="2">
        <f>AnnualTeams[1995]/AnnualTeams4[[#This Row],['# of teams founded]]</f>
        <v>0</v>
      </c>
      <c r="G21" s="2">
        <f>AnnualTeams[1996]/AnnualTeams4[[#This Row],['# of teams founded]]</f>
        <v>0</v>
      </c>
      <c r="H21" s="2">
        <f>AnnualTeams[1997]/AnnualTeams4[[#This Row],['# of teams founded]]</f>
        <v>0</v>
      </c>
      <c r="I21" s="2">
        <f>AnnualTeams[1998]/AnnualTeams4[[#This Row],['# of teams founded]]</f>
        <v>0</v>
      </c>
      <c r="J21" s="2">
        <f>AnnualTeams[1999]/AnnualTeams4[[#This Row],['# of teams founded]]</f>
        <v>0</v>
      </c>
      <c r="K21" s="2">
        <f>AnnualTeams[2000]/AnnualTeams4[[#This Row],['# of teams founded]]</f>
        <v>0</v>
      </c>
      <c r="L21" s="2">
        <f>AnnualTeams[2001]/AnnualTeams4[[#This Row],['# of teams founded]]</f>
        <v>0</v>
      </c>
      <c r="M21" s="2">
        <f>AnnualTeams[2002]/AnnualTeams4[[#This Row],['# of teams founded]]</f>
        <v>0</v>
      </c>
      <c r="N21" s="2">
        <f>AnnualTeams[2003]/AnnualTeams4[[#This Row],['# of teams founded]]</f>
        <v>0</v>
      </c>
      <c r="O21" s="2">
        <f>AnnualTeams[2004]/AnnualTeams4[[#This Row],['# of teams founded]]</f>
        <v>0</v>
      </c>
      <c r="P21" s="2">
        <f>AnnualTeams[2005]/AnnualTeams4[[#This Row],['# of teams founded]]</f>
        <v>0</v>
      </c>
      <c r="Q21" s="2">
        <f>AnnualTeams[2006]/AnnualTeams4[[#This Row],['# of teams founded]]</f>
        <v>0</v>
      </c>
      <c r="R21" s="2">
        <f>AnnualTeams[2007]/AnnualTeams4[[#This Row],['# of teams founded]]</f>
        <v>0</v>
      </c>
      <c r="S21" s="2">
        <f>AnnualTeams[2008]/AnnualTeams4[[#This Row],['# of teams founded]]</f>
        <v>0</v>
      </c>
      <c r="T21" s="2">
        <f>AnnualTeams[2009]/AnnualTeams4[[#This Row],['# of teams founded]]</f>
        <v>0</v>
      </c>
      <c r="U21" s="2">
        <f>AnnualTeams[2010]/AnnualTeams4[[#This Row],['# of teams founded]]</f>
        <v>0</v>
      </c>
      <c r="V21" s="2">
        <f>AnnualTeams[2011]/AnnualTeams4[[#This Row],['# of teams founded]]</f>
        <v>6.3025210084033615E-3</v>
      </c>
      <c r="W21" s="2">
        <f>AnnualTeams[2012]/AnnualTeams4[[#This Row],['# of teams founded]]</f>
        <v>0.96218487394957986</v>
      </c>
      <c r="X21" s="2">
        <f>AnnualTeams[2013]/AnnualTeams4[[#This Row],['# of teams founded]]</f>
        <v>0.84873949579831931</v>
      </c>
      <c r="Y21" s="2">
        <f>AnnualTeams[2014]/AnnualTeams4[[#This Row],['# of teams founded]]</f>
        <v>0.73109243697478987</v>
      </c>
      <c r="Z21" s="2">
        <f>AnnualTeams[2015]/AnnualTeams4[[#This Row],['# of teams founded]]</f>
        <v>0.67436974789915971</v>
      </c>
      <c r="AA21" s="2">
        <f>AnnualTeams[2016]/AnnualTeams4[[#This Row],['# of teams founded]]</f>
        <v>0.61974789915966388</v>
      </c>
    </row>
    <row r="22" spans="1:27" x14ac:dyDescent="0.45">
      <c r="A22">
        <v>2013</v>
      </c>
      <c r="B22">
        <f>COUNTIF(raw[rookie year],AnnualTeams4[[#This Row],[Rookie Year]])</f>
        <v>411</v>
      </c>
      <c r="C22" s="2">
        <f>AnnualTeams[1992]/AnnualTeams4[[#This Row],['# of teams founded]]</f>
        <v>0</v>
      </c>
      <c r="D22" s="2">
        <f>AnnualTeams[1993]/AnnualTeams4[[#This Row],['# of teams founded]]</f>
        <v>0</v>
      </c>
      <c r="E22" s="2">
        <f>AnnualTeams[1994]/AnnualTeams4[[#This Row],['# of teams founded]]</f>
        <v>0</v>
      </c>
      <c r="F22" s="2">
        <f>AnnualTeams[1995]/AnnualTeams4[[#This Row],['# of teams founded]]</f>
        <v>0</v>
      </c>
      <c r="G22" s="2">
        <f>AnnualTeams[1996]/AnnualTeams4[[#This Row],['# of teams founded]]</f>
        <v>0</v>
      </c>
      <c r="H22" s="2">
        <f>AnnualTeams[1997]/AnnualTeams4[[#This Row],['# of teams founded]]</f>
        <v>0</v>
      </c>
      <c r="I22" s="2">
        <f>AnnualTeams[1998]/AnnualTeams4[[#This Row],['# of teams founded]]</f>
        <v>0</v>
      </c>
      <c r="J22" s="2">
        <f>AnnualTeams[1999]/AnnualTeams4[[#This Row],['# of teams founded]]</f>
        <v>0</v>
      </c>
      <c r="K22" s="2">
        <f>AnnualTeams[2000]/AnnualTeams4[[#This Row],['# of teams founded]]</f>
        <v>0</v>
      </c>
      <c r="L22" s="2">
        <f>AnnualTeams[2001]/AnnualTeams4[[#This Row],['# of teams founded]]</f>
        <v>0</v>
      </c>
      <c r="M22" s="2">
        <f>AnnualTeams[2002]/AnnualTeams4[[#This Row],['# of teams founded]]</f>
        <v>0</v>
      </c>
      <c r="N22" s="2">
        <f>AnnualTeams[2003]/AnnualTeams4[[#This Row],['# of teams founded]]</f>
        <v>0</v>
      </c>
      <c r="O22" s="2">
        <f>AnnualTeams[2004]/AnnualTeams4[[#This Row],['# of teams founded]]</f>
        <v>0</v>
      </c>
      <c r="P22" s="2">
        <f>AnnualTeams[2005]/AnnualTeams4[[#This Row],['# of teams founded]]</f>
        <v>0</v>
      </c>
      <c r="Q22" s="2">
        <f>AnnualTeams[2006]/AnnualTeams4[[#This Row],['# of teams founded]]</f>
        <v>0</v>
      </c>
      <c r="R22" s="2">
        <f>AnnualTeams[2007]/AnnualTeams4[[#This Row],['# of teams founded]]</f>
        <v>0</v>
      </c>
      <c r="S22" s="2">
        <f>AnnualTeams[2008]/AnnualTeams4[[#This Row],['# of teams founded]]</f>
        <v>0</v>
      </c>
      <c r="T22" s="2">
        <f>AnnualTeams[2009]/AnnualTeams4[[#This Row],['# of teams founded]]</f>
        <v>0</v>
      </c>
      <c r="U22" s="2">
        <f>AnnualTeams[2010]/AnnualTeams4[[#This Row],['# of teams founded]]</f>
        <v>0</v>
      </c>
      <c r="V22" s="2">
        <f>AnnualTeams[2011]/AnnualTeams4[[#This Row],['# of teams founded]]</f>
        <v>0</v>
      </c>
      <c r="W22" s="2">
        <f>AnnualTeams[2012]/AnnualTeams4[[#This Row],['# of teams founded]]</f>
        <v>2.4330900243309003E-3</v>
      </c>
      <c r="X22" s="2">
        <f>AnnualTeams[2013]/AnnualTeams4[[#This Row],['# of teams founded]]</f>
        <v>0.87834549878345503</v>
      </c>
      <c r="Y22" s="2">
        <f>AnnualTeams[2014]/AnnualTeams4[[#This Row],['# of teams founded]]</f>
        <v>0.73722627737226276</v>
      </c>
      <c r="Z22" s="2">
        <f>AnnualTeams[2015]/AnnualTeams4[[#This Row],['# of teams founded]]</f>
        <v>0.66909975669099753</v>
      </c>
      <c r="AA22" s="2">
        <f>AnnualTeams[2016]/AnnualTeams4[[#This Row],['# of teams founded]]</f>
        <v>0.62773722627737227</v>
      </c>
    </row>
    <row r="23" spans="1:27" x14ac:dyDescent="0.45">
      <c r="A23">
        <v>2014</v>
      </c>
      <c r="B23">
        <f>COUNTIF(raw[rookie year],AnnualTeams4[[#This Row],[Rookie Year]])</f>
        <v>449</v>
      </c>
      <c r="C23" s="2">
        <f>AnnualTeams[1992]/AnnualTeams4[[#This Row],['# of teams founded]]</f>
        <v>0</v>
      </c>
      <c r="D23" s="2">
        <f>AnnualTeams[1993]/AnnualTeams4[[#This Row],['# of teams founded]]</f>
        <v>0</v>
      </c>
      <c r="E23" s="2">
        <f>AnnualTeams[1994]/AnnualTeams4[[#This Row],['# of teams founded]]</f>
        <v>0</v>
      </c>
      <c r="F23" s="2">
        <f>AnnualTeams[1995]/AnnualTeams4[[#This Row],['# of teams founded]]</f>
        <v>0</v>
      </c>
      <c r="G23" s="2">
        <f>AnnualTeams[1996]/AnnualTeams4[[#This Row],['# of teams founded]]</f>
        <v>0</v>
      </c>
      <c r="H23" s="2">
        <f>AnnualTeams[1997]/AnnualTeams4[[#This Row],['# of teams founded]]</f>
        <v>0</v>
      </c>
      <c r="I23" s="2">
        <f>AnnualTeams[1998]/AnnualTeams4[[#This Row],['# of teams founded]]</f>
        <v>0</v>
      </c>
      <c r="J23" s="2">
        <f>AnnualTeams[1999]/AnnualTeams4[[#This Row],['# of teams founded]]</f>
        <v>0</v>
      </c>
      <c r="K23" s="2">
        <f>AnnualTeams[2000]/AnnualTeams4[[#This Row],['# of teams founded]]</f>
        <v>0</v>
      </c>
      <c r="L23" s="2">
        <f>AnnualTeams[2001]/AnnualTeams4[[#This Row],['# of teams founded]]</f>
        <v>0</v>
      </c>
      <c r="M23" s="2">
        <f>AnnualTeams[2002]/AnnualTeams4[[#This Row],['# of teams founded]]</f>
        <v>0</v>
      </c>
      <c r="N23" s="2">
        <f>AnnualTeams[2003]/AnnualTeams4[[#This Row],['# of teams founded]]</f>
        <v>0</v>
      </c>
      <c r="O23" s="2">
        <f>AnnualTeams[2004]/AnnualTeams4[[#This Row],['# of teams founded]]</f>
        <v>0</v>
      </c>
      <c r="P23" s="2">
        <f>AnnualTeams[2005]/AnnualTeams4[[#This Row],['# of teams founded]]</f>
        <v>0</v>
      </c>
      <c r="Q23" s="2">
        <f>AnnualTeams[2006]/AnnualTeams4[[#This Row],['# of teams founded]]</f>
        <v>0</v>
      </c>
      <c r="R23" s="2">
        <f>AnnualTeams[2007]/AnnualTeams4[[#This Row],['# of teams founded]]</f>
        <v>0</v>
      </c>
      <c r="S23" s="2">
        <f>AnnualTeams[2008]/AnnualTeams4[[#This Row],['# of teams founded]]</f>
        <v>0</v>
      </c>
      <c r="T23" s="2">
        <f>AnnualTeams[2009]/AnnualTeams4[[#This Row],['# of teams founded]]</f>
        <v>0</v>
      </c>
      <c r="U23" s="2">
        <f>AnnualTeams[2010]/AnnualTeams4[[#This Row],['# of teams founded]]</f>
        <v>0</v>
      </c>
      <c r="V23" s="2">
        <f>AnnualTeams[2011]/AnnualTeams4[[#This Row],['# of teams founded]]</f>
        <v>0</v>
      </c>
      <c r="W23" s="2">
        <f>AnnualTeams[2012]/AnnualTeams4[[#This Row],['# of teams founded]]</f>
        <v>0</v>
      </c>
      <c r="X23" s="2">
        <f>AnnualTeams[2013]/AnnualTeams4[[#This Row],['# of teams founded]]</f>
        <v>1.1135857461024499E-2</v>
      </c>
      <c r="Y23" s="2">
        <f>AnnualTeams[2014]/AnnualTeams4[[#This Row],['# of teams founded]]</f>
        <v>0.83964365256124718</v>
      </c>
      <c r="Z23" s="2">
        <f>AnnualTeams[2015]/AnnualTeams4[[#This Row],['# of teams founded]]</f>
        <v>0.7639198218262806</v>
      </c>
      <c r="AA23" s="2">
        <f>AnnualTeams[2016]/AnnualTeams4[[#This Row],['# of teams founded]]</f>
        <v>0.69042316258351888</v>
      </c>
    </row>
    <row r="24" spans="1:27" x14ac:dyDescent="0.45">
      <c r="A24">
        <v>2015</v>
      </c>
      <c r="B24">
        <f>COUNTIF(raw[rookie year],AnnualTeams4[[#This Row],[Rookie Year]])</f>
        <v>387</v>
      </c>
      <c r="C24" s="2">
        <f>AnnualTeams[1992]/AnnualTeams4[[#This Row],['# of teams founded]]</f>
        <v>0</v>
      </c>
      <c r="D24" s="2">
        <f>AnnualTeams[1993]/AnnualTeams4[[#This Row],['# of teams founded]]</f>
        <v>0</v>
      </c>
      <c r="E24" s="2">
        <f>AnnualTeams[1994]/AnnualTeams4[[#This Row],['# of teams founded]]</f>
        <v>0</v>
      </c>
      <c r="F24" s="2">
        <f>AnnualTeams[1995]/AnnualTeams4[[#This Row],['# of teams founded]]</f>
        <v>0</v>
      </c>
      <c r="G24" s="2">
        <f>AnnualTeams[1996]/AnnualTeams4[[#This Row],['# of teams founded]]</f>
        <v>0</v>
      </c>
      <c r="H24" s="2">
        <f>AnnualTeams[1997]/AnnualTeams4[[#This Row],['# of teams founded]]</f>
        <v>0</v>
      </c>
      <c r="I24" s="2">
        <f>AnnualTeams[1998]/AnnualTeams4[[#This Row],['# of teams founded]]</f>
        <v>0</v>
      </c>
      <c r="J24" s="2">
        <f>AnnualTeams[1999]/AnnualTeams4[[#This Row],['# of teams founded]]</f>
        <v>0</v>
      </c>
      <c r="K24" s="2">
        <f>AnnualTeams[2000]/AnnualTeams4[[#This Row],['# of teams founded]]</f>
        <v>0</v>
      </c>
      <c r="L24" s="2">
        <f>AnnualTeams[2001]/AnnualTeams4[[#This Row],['# of teams founded]]</f>
        <v>0</v>
      </c>
      <c r="M24" s="2">
        <f>AnnualTeams[2002]/AnnualTeams4[[#This Row],['# of teams founded]]</f>
        <v>0</v>
      </c>
      <c r="N24" s="2">
        <f>AnnualTeams[2003]/AnnualTeams4[[#This Row],['# of teams founded]]</f>
        <v>0</v>
      </c>
      <c r="O24" s="2">
        <f>AnnualTeams[2004]/AnnualTeams4[[#This Row],['# of teams founded]]</f>
        <v>0</v>
      </c>
      <c r="P24" s="2">
        <f>AnnualTeams[2005]/AnnualTeams4[[#This Row],['# of teams founded]]</f>
        <v>0</v>
      </c>
      <c r="Q24" s="2">
        <f>AnnualTeams[2006]/AnnualTeams4[[#This Row],['# of teams founded]]</f>
        <v>0</v>
      </c>
      <c r="R24" s="2">
        <f>AnnualTeams[2007]/AnnualTeams4[[#This Row],['# of teams founded]]</f>
        <v>0</v>
      </c>
      <c r="S24" s="2">
        <f>AnnualTeams[2008]/AnnualTeams4[[#This Row],['# of teams founded]]</f>
        <v>0</v>
      </c>
      <c r="T24" s="2">
        <f>AnnualTeams[2009]/AnnualTeams4[[#This Row],['# of teams founded]]</f>
        <v>0</v>
      </c>
      <c r="U24" s="2">
        <f>AnnualTeams[2010]/AnnualTeams4[[#This Row],['# of teams founded]]</f>
        <v>0</v>
      </c>
      <c r="V24" s="2">
        <f>AnnualTeams[2011]/AnnualTeams4[[#This Row],['# of teams founded]]</f>
        <v>0</v>
      </c>
      <c r="W24" s="2">
        <f>AnnualTeams[2012]/AnnualTeams4[[#This Row],['# of teams founded]]</f>
        <v>0</v>
      </c>
      <c r="X24" s="2">
        <f>AnnualTeams[2013]/AnnualTeams4[[#This Row],['# of teams founded]]</f>
        <v>0</v>
      </c>
      <c r="Y24" s="2">
        <f>AnnualTeams[2014]/AnnualTeams4[[#This Row],['# of teams founded]]</f>
        <v>5.1679586563307496E-3</v>
      </c>
      <c r="Z24" s="2">
        <f>AnnualTeams[2015]/AnnualTeams4[[#This Row],['# of teams founded]]</f>
        <v>0.92764857881136953</v>
      </c>
      <c r="AA24" s="2">
        <f>AnnualTeams[2016]/AnnualTeams4[[#This Row],['# of teams founded]]</f>
        <v>0.81136950904392768</v>
      </c>
    </row>
    <row r="25" spans="1:27" x14ac:dyDescent="0.45">
      <c r="A25">
        <v>2016</v>
      </c>
      <c r="B25">
        <f>COUNTIF(raw[rookie year],AnnualTeams4[[#This Row],[Rookie Year]])</f>
        <v>438</v>
      </c>
      <c r="C25" s="2">
        <f>AnnualTeams[1992]/AnnualTeams4[[#This Row],['# of teams founded]]</f>
        <v>0</v>
      </c>
      <c r="D25" s="2">
        <f>AnnualTeams[1993]/AnnualTeams4[[#This Row],['# of teams founded]]</f>
        <v>0</v>
      </c>
      <c r="E25" s="2">
        <f>AnnualTeams[1994]/AnnualTeams4[[#This Row],['# of teams founded]]</f>
        <v>0</v>
      </c>
      <c r="F25" s="2">
        <f>AnnualTeams[1995]/AnnualTeams4[[#This Row],['# of teams founded]]</f>
        <v>0</v>
      </c>
      <c r="G25" s="2">
        <f>AnnualTeams[1996]/AnnualTeams4[[#This Row],['# of teams founded]]</f>
        <v>0</v>
      </c>
      <c r="H25" s="2">
        <f>AnnualTeams[1997]/AnnualTeams4[[#This Row],['# of teams founded]]</f>
        <v>0</v>
      </c>
      <c r="I25" s="2">
        <f>AnnualTeams[1998]/AnnualTeams4[[#This Row],['# of teams founded]]</f>
        <v>0</v>
      </c>
      <c r="J25" s="2">
        <f>AnnualTeams[1999]/AnnualTeams4[[#This Row],['# of teams founded]]</f>
        <v>0</v>
      </c>
      <c r="K25" s="2">
        <f>AnnualTeams[2000]/AnnualTeams4[[#This Row],['# of teams founded]]</f>
        <v>0</v>
      </c>
      <c r="L25" s="2">
        <f>AnnualTeams[2001]/AnnualTeams4[[#This Row],['# of teams founded]]</f>
        <v>0</v>
      </c>
      <c r="M25" s="2">
        <f>AnnualTeams[2002]/AnnualTeams4[[#This Row],['# of teams founded]]</f>
        <v>0</v>
      </c>
      <c r="N25" s="2">
        <f>AnnualTeams[2003]/AnnualTeams4[[#This Row],['# of teams founded]]</f>
        <v>0</v>
      </c>
      <c r="O25" s="2">
        <f>AnnualTeams[2004]/AnnualTeams4[[#This Row],['# of teams founded]]</f>
        <v>0</v>
      </c>
      <c r="P25" s="2">
        <f>AnnualTeams[2005]/AnnualTeams4[[#This Row],['# of teams founded]]</f>
        <v>0</v>
      </c>
      <c r="Q25" s="2">
        <f>AnnualTeams[2006]/AnnualTeams4[[#This Row],['# of teams founded]]</f>
        <v>0</v>
      </c>
      <c r="R25" s="2">
        <f>AnnualTeams[2007]/AnnualTeams4[[#This Row],['# of teams founded]]</f>
        <v>0</v>
      </c>
      <c r="S25" s="2">
        <f>AnnualTeams[2008]/AnnualTeams4[[#This Row],['# of teams founded]]</f>
        <v>0</v>
      </c>
      <c r="T25" s="2">
        <f>AnnualTeams[2009]/AnnualTeams4[[#This Row],['# of teams founded]]</f>
        <v>0</v>
      </c>
      <c r="U25" s="2">
        <f>AnnualTeams[2010]/AnnualTeams4[[#This Row],['# of teams founded]]</f>
        <v>0</v>
      </c>
      <c r="V25" s="2">
        <f>AnnualTeams[2011]/AnnualTeams4[[#This Row],['# of teams founded]]</f>
        <v>0</v>
      </c>
      <c r="W25" s="2">
        <f>AnnualTeams[2012]/AnnualTeams4[[#This Row],['# of teams founded]]</f>
        <v>0</v>
      </c>
      <c r="X25" s="2">
        <f>AnnualTeams[2013]/AnnualTeams4[[#This Row],['# of teams founded]]</f>
        <v>0</v>
      </c>
      <c r="Y25" s="2">
        <f>AnnualTeams[2014]/AnnualTeams4[[#This Row],['# of teams founded]]</f>
        <v>2.2831050228310501E-3</v>
      </c>
      <c r="Z25" s="2">
        <f>AnnualTeams[2015]/AnnualTeams4[[#This Row],['# of teams founded]]</f>
        <v>1.1415525114155251E-2</v>
      </c>
      <c r="AA25" s="2">
        <f>AnnualTeams[2016]/AnnualTeams4[[#This Row],['# of teams founded]]</f>
        <v>0.91095890410958902</v>
      </c>
    </row>
  </sheetData>
  <conditionalFormatting sqref="C2:A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56" orientation="landscape" copies="0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'% of teams by year'!C2:AA2</xm:f>
              <xm:sqref>AC2</xm:sqref>
            </x14:sparkline>
            <x14:sparkline>
              <xm:f>'% of teams by year'!C3:AA3</xm:f>
              <xm:sqref>AC3</xm:sqref>
            </x14:sparkline>
            <x14:sparkline>
              <xm:f>'% of teams by year'!C4:AA4</xm:f>
              <xm:sqref>AC4</xm:sqref>
            </x14:sparkline>
            <x14:sparkline>
              <xm:f>'% of teams by year'!C5:AA5</xm:f>
              <xm:sqref>AC5</xm:sqref>
            </x14:sparkline>
            <x14:sparkline>
              <xm:f>'% of teams by year'!C6:AA6</xm:f>
              <xm:sqref>AC6</xm:sqref>
            </x14:sparkline>
            <x14:sparkline>
              <xm:f>'% of teams by year'!C7:AA7</xm:f>
              <xm:sqref>AC7</xm:sqref>
            </x14:sparkline>
            <x14:sparkline>
              <xm:f>'% of teams by year'!C8:AA8</xm:f>
              <xm:sqref>AC8</xm:sqref>
            </x14:sparkline>
            <x14:sparkline>
              <xm:f>'% of teams by year'!C9:AA9</xm:f>
              <xm:sqref>AC9</xm:sqref>
            </x14:sparkline>
            <x14:sparkline>
              <xm:f>'% of teams by year'!C10:AA10</xm:f>
              <xm:sqref>AC10</xm:sqref>
            </x14:sparkline>
            <x14:sparkline>
              <xm:f>'% of teams by year'!C11:AA11</xm:f>
              <xm:sqref>AC11</xm:sqref>
            </x14:sparkline>
            <x14:sparkline>
              <xm:f>'% of teams by year'!C12:AA12</xm:f>
              <xm:sqref>AC12</xm:sqref>
            </x14:sparkline>
            <x14:sparkline>
              <xm:f>'% of teams by year'!C13:AA13</xm:f>
              <xm:sqref>AC13</xm:sqref>
            </x14:sparkline>
            <x14:sparkline>
              <xm:f>'% of teams by year'!C14:AA14</xm:f>
              <xm:sqref>AC14</xm:sqref>
            </x14:sparkline>
            <x14:sparkline>
              <xm:f>'% of teams by year'!C15:AA15</xm:f>
              <xm:sqref>AC15</xm:sqref>
            </x14:sparkline>
            <x14:sparkline>
              <xm:f>'% of teams by year'!C16:AA16</xm:f>
              <xm:sqref>AC16</xm:sqref>
            </x14:sparkline>
            <x14:sparkline>
              <xm:f>'% of teams by year'!C17:AA17</xm:f>
              <xm:sqref>AC17</xm:sqref>
            </x14:sparkline>
            <x14:sparkline>
              <xm:f>'% of teams by year'!C18:AA18</xm:f>
              <xm:sqref>AC18</xm:sqref>
            </x14:sparkline>
            <x14:sparkline>
              <xm:f>'% of teams by year'!C19:AA19</xm:f>
              <xm:sqref>AC19</xm:sqref>
            </x14:sparkline>
            <x14:sparkline>
              <xm:f>'% of teams by year'!C20:AA20</xm:f>
              <xm:sqref>AC20</xm:sqref>
            </x14:sparkline>
            <x14:sparkline>
              <xm:f>'% of teams by year'!C21:AA21</xm:f>
              <xm:sqref>AC21</xm:sqref>
            </x14:sparkline>
            <x14:sparkline>
              <xm:f>'% of teams by year'!C22:AA22</xm:f>
              <xm:sqref>AC22</xm:sqref>
            </x14:sparkline>
            <x14:sparkline>
              <xm:f>'% of teams by year'!C23:AA23</xm:f>
              <xm:sqref>AC23</xm:sqref>
            </x14:sparkline>
            <x14:sparkline>
              <xm:f>'% of teams by year'!C24:AA24</xm:f>
              <xm:sqref>AC24</xm:sqref>
            </x14:sparkline>
            <x14:sparkline>
              <xm:f>'%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Y23" sqref="Y23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v>1992</v>
      </c>
      <c r="B2">
        <f>COUNTIF(raw[rookie year],AnnualTeams[[#This Row],[Rookie Year]])</f>
        <v>8</v>
      </c>
      <c r="C2">
        <f>SUMIF(TeamsByYear[Rookie Year], AnnualTeams[[#This Row],[Rookie Year]], TeamsByYear[1992])</f>
        <v>5</v>
      </c>
      <c r="D2">
        <f>SUMIF(TeamsByYear[Rookie Year], AnnualTeams[[#This Row],[Rookie Year]], TeamsByYear[1993])</f>
        <v>6</v>
      </c>
      <c r="E2">
        <f>SUMIF(TeamsByYear[Rookie Year], AnnualTeams[[#This Row],[Rookie Year]], TeamsByYear[1994])</f>
        <v>7</v>
      </c>
      <c r="F2">
        <f>SUMIF(TeamsByYear[Rookie Year], AnnualTeams[[#This Row],[Rookie Year]], TeamsByYear[1995])</f>
        <v>8</v>
      </c>
      <c r="G2">
        <f>SUMIF(TeamsByYear[Rookie Year], AnnualTeams[[#This Row],[Rookie Year]], TeamsByYear[1996])</f>
        <v>8</v>
      </c>
      <c r="H2">
        <f>SUMIF(TeamsByYear[Rookie Year], AnnualTeams[[#This Row],[Rookie Year]], TeamsByYear[1997])</f>
        <v>7</v>
      </c>
      <c r="I2">
        <f>SUMIF(TeamsByYear[Rookie Year], AnnualTeams[[#This Row],[Rookie Year]], TeamsByYear[1998])</f>
        <v>8</v>
      </c>
      <c r="J2">
        <f>SUMIF(TeamsByYear[Rookie Year], AnnualTeams[[#This Row],[Rookie Year]], TeamsByYear[1999])</f>
        <v>7</v>
      </c>
      <c r="K2">
        <f>SUMIF(TeamsByYear[Rookie Year], AnnualTeams[[#This Row],[Rookie Year]], TeamsByYear[2000])</f>
        <v>7</v>
      </c>
      <c r="L2">
        <f>SUMIF(TeamsByYear[Rookie Year], AnnualTeams[[#This Row],[Rookie Year]], TeamsByYear[2001])</f>
        <v>7</v>
      </c>
      <c r="M2">
        <f>SUMIF(TeamsByYear[Rookie Year], AnnualTeams[[#This Row],[Rookie Year]], TeamsByYear[2002])</f>
        <v>7</v>
      </c>
      <c r="N2">
        <f>SUMIF(TeamsByYear[Rookie Year], AnnualTeams[[#This Row],[Rookie Year]], TeamsByYear[2003])</f>
        <v>7</v>
      </c>
      <c r="O2">
        <f>SUMIF(TeamsByYear[Rookie Year], AnnualTeams[[#This Row],[Rookie Year]], TeamsByYear[2004])</f>
        <v>7</v>
      </c>
      <c r="P2">
        <f>SUMIF(TeamsByYear[Rookie Year], AnnualTeams[[#This Row],[Rookie Year]], TeamsByYear[2005])</f>
        <v>8</v>
      </c>
      <c r="Q2">
        <f>SUMIF(TeamsByYear[Rookie Year], AnnualTeams[[#This Row],[Rookie Year]], TeamsByYear[2006])</f>
        <v>7</v>
      </c>
      <c r="R2">
        <f>SUMIF(TeamsByYear[Rookie Year], AnnualTeams[[#This Row],[Rookie Year]], TeamsByYear[2007])</f>
        <v>7</v>
      </c>
      <c r="S2">
        <f>SUMIF(TeamsByYear[Rookie Year], AnnualTeams[[#This Row],[Rookie Year]], TeamsByYear[2008])</f>
        <v>7</v>
      </c>
      <c r="T2">
        <f>SUMIF(TeamsByYear[Rookie Year], AnnualTeams[[#This Row],[Rookie Year]], TeamsByYear[2009])</f>
        <v>7</v>
      </c>
      <c r="U2">
        <f>SUMIF(TeamsByYear[Rookie Year], AnnualTeams[[#This Row],[Rookie Year]], TeamsByYear[2010])</f>
        <v>7</v>
      </c>
      <c r="V2">
        <f>SUMIF(TeamsByYear[Rookie Year], AnnualTeams[[#This Row],[Rookie Year]], TeamsByYear[2011])</f>
        <v>7</v>
      </c>
      <c r="W2">
        <f>SUMIF(TeamsByYear[Rookie Year], AnnualTeams[[#This Row],[Rookie Year]], TeamsByYear[2012])</f>
        <v>7</v>
      </c>
      <c r="X2">
        <f>SUMIF(TeamsByYear[Rookie Year], AnnualTeams[[#This Row],[Rookie Year]], TeamsByYear[2013])</f>
        <v>7</v>
      </c>
      <c r="Y2">
        <f>SUMIF(TeamsByYear[Rookie Year], AnnualTeams[[#This Row],[Rookie Year]], TeamsByYear[2014])</f>
        <v>7</v>
      </c>
      <c r="Z2">
        <f>SUMIF(TeamsByYear[Rookie Year], AnnualTeams[[#This Row],[Rookie Year]], TeamsByYear[2015])</f>
        <v>7</v>
      </c>
      <c r="AA2">
        <f>SUMIF(TeamsByYear[Rookie Year], AnnualTeams[[#This Row],[Rookie Year]], TeamsByYear[2016])</f>
        <v>7</v>
      </c>
    </row>
    <row r="3" spans="1:27" x14ac:dyDescent="0.45">
      <c r="A3">
        <v>1994</v>
      </c>
      <c r="B3">
        <f>COUNTIF(raw[rookie year],AnnualTeams[[#This Row],[Rookie Year]])</f>
        <v>6</v>
      </c>
      <c r="C3">
        <f>SUMIF(TeamsByYear[Rookie Year], AnnualTeams[[#This Row],[Rookie Year]], TeamsByYear[1992])</f>
        <v>0</v>
      </c>
      <c r="D3" s="1">
        <f>SUMIF(TeamsByYear[Rookie Year], AnnualTeams[[#This Row],[Rookie Year]], TeamsByYear[1993])</f>
        <v>0</v>
      </c>
      <c r="E3" s="1">
        <f>SUMIF(TeamsByYear[Rookie Year], AnnualTeams[[#This Row],[Rookie Year]], TeamsByYear[1994])</f>
        <v>6</v>
      </c>
      <c r="F3" s="1">
        <f>SUMIF(TeamsByYear[Rookie Year], AnnualTeams[[#This Row],[Rookie Year]], TeamsByYear[1995])</f>
        <v>5</v>
      </c>
      <c r="G3" s="1">
        <f>SUMIF(TeamsByYear[Rookie Year], AnnualTeams[[#This Row],[Rookie Year]], TeamsByYear[1996])</f>
        <v>5</v>
      </c>
      <c r="H3" s="1">
        <f>SUMIF(TeamsByYear[Rookie Year], AnnualTeams[[#This Row],[Rookie Year]], TeamsByYear[1997])</f>
        <v>5</v>
      </c>
      <c r="I3" s="1">
        <f>SUMIF(TeamsByYear[Rookie Year], AnnualTeams[[#This Row],[Rookie Year]], TeamsByYear[1998])</f>
        <v>5</v>
      </c>
      <c r="J3" s="1">
        <f>SUMIF(TeamsByYear[Rookie Year], AnnualTeams[[#This Row],[Rookie Year]], TeamsByYear[1999])</f>
        <v>5</v>
      </c>
      <c r="K3" s="1">
        <f>SUMIF(TeamsByYear[Rookie Year], AnnualTeams[[#This Row],[Rookie Year]], TeamsByYear[2000])</f>
        <v>5</v>
      </c>
      <c r="L3" s="1">
        <f>SUMIF(TeamsByYear[Rookie Year], AnnualTeams[[#This Row],[Rookie Year]], TeamsByYear[2001])</f>
        <v>4</v>
      </c>
      <c r="M3" s="1">
        <f>SUMIF(TeamsByYear[Rookie Year], AnnualTeams[[#This Row],[Rookie Year]], TeamsByYear[2002])</f>
        <v>5</v>
      </c>
      <c r="N3" s="1">
        <f>SUMIF(TeamsByYear[Rookie Year], AnnualTeams[[#This Row],[Rookie Year]], TeamsByYear[2003])</f>
        <v>5</v>
      </c>
      <c r="O3" s="1">
        <f>SUMIF(TeamsByYear[Rookie Year], AnnualTeams[[#This Row],[Rookie Year]], TeamsByYear[2004])</f>
        <v>3</v>
      </c>
      <c r="P3" s="1">
        <f>SUMIF(TeamsByYear[Rookie Year], AnnualTeams[[#This Row],[Rookie Year]], TeamsByYear[2005])</f>
        <v>3</v>
      </c>
      <c r="Q3" s="1">
        <f>SUMIF(TeamsByYear[Rookie Year], AnnualTeams[[#This Row],[Rookie Year]], TeamsByYear[2006])</f>
        <v>2</v>
      </c>
      <c r="R3" s="1">
        <f>SUMIF(TeamsByYear[Rookie Year], AnnualTeams[[#This Row],[Rookie Year]], TeamsByYear[2007])</f>
        <v>2</v>
      </c>
      <c r="S3" s="1">
        <f>SUMIF(TeamsByYear[Rookie Year], AnnualTeams[[#This Row],[Rookie Year]], TeamsByYear[2008])</f>
        <v>2</v>
      </c>
      <c r="T3" s="1">
        <f>SUMIF(TeamsByYear[Rookie Year], AnnualTeams[[#This Row],[Rookie Year]], TeamsByYear[2009])</f>
        <v>2</v>
      </c>
      <c r="U3" s="1">
        <f>SUMIF(TeamsByYear[Rookie Year], AnnualTeams[[#This Row],[Rookie Year]], TeamsByYear[2010])</f>
        <v>2</v>
      </c>
      <c r="V3" s="1">
        <f>SUMIF(TeamsByYear[Rookie Year], AnnualTeams[[#This Row],[Rookie Year]], TeamsByYear[2011])</f>
        <v>3</v>
      </c>
      <c r="W3" s="1">
        <f>SUMIF(TeamsByYear[Rookie Year], AnnualTeams[[#This Row],[Rookie Year]], TeamsByYear[2012])</f>
        <v>3</v>
      </c>
      <c r="X3" s="1">
        <f>SUMIF(TeamsByYear[Rookie Year], AnnualTeams[[#This Row],[Rookie Year]], TeamsByYear[2013])</f>
        <v>3</v>
      </c>
      <c r="Y3" s="1">
        <f>SUMIF(TeamsByYear[Rookie Year], AnnualTeams[[#This Row],[Rookie Year]], TeamsByYear[2014])</f>
        <v>3</v>
      </c>
      <c r="Z3" s="1">
        <f>SUMIF(TeamsByYear[Rookie Year], AnnualTeams[[#This Row],[Rookie Year]], TeamsByYear[2015])</f>
        <v>3</v>
      </c>
      <c r="AA3" s="1">
        <f>SUMIF(TeamsByYear[Rookie Year], AnnualTeams[[#This Row],[Rookie Year]], TeamsByYear[2016])</f>
        <v>3</v>
      </c>
    </row>
    <row r="4" spans="1:27" x14ac:dyDescent="0.45">
      <c r="A4">
        <v>1995</v>
      </c>
      <c r="B4">
        <f>COUNTIF(raw[rookie year],AnnualTeams[[#This Row],[Rookie Year]])</f>
        <v>19</v>
      </c>
      <c r="C4">
        <f>SUMIF(TeamsByYear[Rookie Year], AnnualTeams[[#This Row],[Rookie Year]], TeamsByYear[1992])</f>
        <v>1</v>
      </c>
      <c r="D4" s="1">
        <f>SUMIF(TeamsByYear[Rookie Year], AnnualTeams[[#This Row],[Rookie Year]], TeamsByYear[1993])</f>
        <v>0</v>
      </c>
      <c r="E4" s="1">
        <f>SUMIF(TeamsByYear[Rookie Year], AnnualTeams[[#This Row],[Rookie Year]], TeamsByYear[1994])</f>
        <v>2</v>
      </c>
      <c r="F4" s="1">
        <f>SUMIF(TeamsByYear[Rookie Year], AnnualTeams[[#This Row],[Rookie Year]], TeamsByYear[1995])</f>
        <v>19</v>
      </c>
      <c r="G4" s="1">
        <f>SUMIF(TeamsByYear[Rookie Year], AnnualTeams[[#This Row],[Rookie Year]], TeamsByYear[1996])</f>
        <v>17</v>
      </c>
      <c r="H4" s="1">
        <f>SUMIF(TeamsByYear[Rookie Year], AnnualTeams[[#This Row],[Rookie Year]], TeamsByYear[1997])</f>
        <v>16</v>
      </c>
      <c r="I4" s="1">
        <f>SUMIF(TeamsByYear[Rookie Year], AnnualTeams[[#This Row],[Rookie Year]], TeamsByYear[1998])</f>
        <v>16</v>
      </c>
      <c r="J4" s="1">
        <f>SUMIF(TeamsByYear[Rookie Year], AnnualTeams[[#This Row],[Rookie Year]], TeamsByYear[1999])</f>
        <v>14</v>
      </c>
      <c r="K4" s="1">
        <f>SUMIF(TeamsByYear[Rookie Year], AnnualTeams[[#This Row],[Rookie Year]], TeamsByYear[2000])</f>
        <v>14</v>
      </c>
      <c r="L4" s="1">
        <f>SUMIF(TeamsByYear[Rookie Year], AnnualTeams[[#This Row],[Rookie Year]], TeamsByYear[2001])</f>
        <v>11</v>
      </c>
      <c r="M4" s="1">
        <f>SUMIF(TeamsByYear[Rookie Year], AnnualTeams[[#This Row],[Rookie Year]], TeamsByYear[2002])</f>
        <v>12</v>
      </c>
      <c r="N4" s="1">
        <f>SUMIF(TeamsByYear[Rookie Year], AnnualTeams[[#This Row],[Rookie Year]], TeamsByYear[2003])</f>
        <v>13</v>
      </c>
      <c r="O4" s="1">
        <f>SUMIF(TeamsByYear[Rookie Year], AnnualTeams[[#This Row],[Rookie Year]], TeamsByYear[2004])</f>
        <v>13</v>
      </c>
      <c r="P4" s="1">
        <f>SUMIF(TeamsByYear[Rookie Year], AnnualTeams[[#This Row],[Rookie Year]], TeamsByYear[2005])</f>
        <v>13</v>
      </c>
      <c r="Q4" s="1">
        <f>SUMIF(TeamsByYear[Rookie Year], AnnualTeams[[#This Row],[Rookie Year]], TeamsByYear[2006])</f>
        <v>11</v>
      </c>
      <c r="R4" s="1">
        <f>SUMIF(TeamsByYear[Rookie Year], AnnualTeams[[#This Row],[Rookie Year]], TeamsByYear[2007])</f>
        <v>13</v>
      </c>
      <c r="S4" s="1">
        <f>SUMIF(TeamsByYear[Rookie Year], AnnualTeams[[#This Row],[Rookie Year]], TeamsByYear[2008])</f>
        <v>13</v>
      </c>
      <c r="T4" s="1">
        <f>SUMIF(TeamsByYear[Rookie Year], AnnualTeams[[#This Row],[Rookie Year]], TeamsByYear[2009])</f>
        <v>12</v>
      </c>
      <c r="U4" s="1">
        <f>SUMIF(TeamsByYear[Rookie Year], AnnualTeams[[#This Row],[Rookie Year]], TeamsByYear[2010])</f>
        <v>12</v>
      </c>
      <c r="V4" s="1">
        <f>SUMIF(TeamsByYear[Rookie Year], AnnualTeams[[#This Row],[Rookie Year]], TeamsByYear[2011])</f>
        <v>12</v>
      </c>
      <c r="W4" s="1">
        <f>SUMIF(TeamsByYear[Rookie Year], AnnualTeams[[#This Row],[Rookie Year]], TeamsByYear[2012])</f>
        <v>13</v>
      </c>
      <c r="X4" s="1">
        <f>SUMIF(TeamsByYear[Rookie Year], AnnualTeams[[#This Row],[Rookie Year]], TeamsByYear[2013])</f>
        <v>13</v>
      </c>
      <c r="Y4" s="1">
        <f>SUMIF(TeamsByYear[Rookie Year], AnnualTeams[[#This Row],[Rookie Year]], TeamsByYear[2014])</f>
        <v>12</v>
      </c>
      <c r="Z4" s="1">
        <f>SUMIF(TeamsByYear[Rookie Year], AnnualTeams[[#This Row],[Rookie Year]], TeamsByYear[2015])</f>
        <v>12</v>
      </c>
      <c r="AA4" s="1">
        <f>SUMIF(TeamsByYear[Rookie Year], AnnualTeams[[#This Row],[Rookie Year]], TeamsByYear[2016])</f>
        <v>11</v>
      </c>
    </row>
    <row r="5" spans="1:27" x14ac:dyDescent="0.45">
      <c r="A5">
        <v>1996</v>
      </c>
      <c r="B5">
        <f>COUNTIF(raw[rookie year],AnnualTeams[[#This Row],[Rookie Year]])</f>
        <v>25</v>
      </c>
      <c r="C5">
        <f>SUMIF(TeamsByYear[Rookie Year], AnnualTeams[[#This Row],[Rookie Year]], TeamsByYear[1992])</f>
        <v>1</v>
      </c>
      <c r="D5" s="1">
        <f>SUMIF(TeamsByYear[Rookie Year], AnnualTeams[[#This Row],[Rookie Year]], TeamsByYear[1993])</f>
        <v>0</v>
      </c>
      <c r="E5" s="1">
        <f>SUMIF(TeamsByYear[Rookie Year], AnnualTeams[[#This Row],[Rookie Year]], TeamsByYear[1994])</f>
        <v>0</v>
      </c>
      <c r="F5" s="1">
        <f>SUMIF(TeamsByYear[Rookie Year], AnnualTeams[[#This Row],[Rookie Year]], TeamsByYear[1995])</f>
        <v>0</v>
      </c>
      <c r="G5" s="1">
        <f>SUMIF(TeamsByYear[Rookie Year], AnnualTeams[[#This Row],[Rookie Year]], TeamsByYear[1996])</f>
        <v>22</v>
      </c>
      <c r="H5" s="1">
        <f>SUMIF(TeamsByYear[Rookie Year], AnnualTeams[[#This Row],[Rookie Year]], TeamsByYear[1997])</f>
        <v>20</v>
      </c>
      <c r="I5" s="1">
        <f>SUMIF(TeamsByYear[Rookie Year], AnnualTeams[[#This Row],[Rookie Year]], TeamsByYear[1998])</f>
        <v>23</v>
      </c>
      <c r="J5" s="1">
        <f>SUMIF(TeamsByYear[Rookie Year], AnnualTeams[[#This Row],[Rookie Year]], TeamsByYear[1999])</f>
        <v>23</v>
      </c>
      <c r="K5" s="1">
        <f>SUMIF(TeamsByYear[Rookie Year], AnnualTeams[[#This Row],[Rookie Year]], TeamsByYear[2000])</f>
        <v>23</v>
      </c>
      <c r="L5" s="1">
        <f>SUMIF(TeamsByYear[Rookie Year], AnnualTeams[[#This Row],[Rookie Year]], TeamsByYear[2001])</f>
        <v>20</v>
      </c>
      <c r="M5" s="1">
        <f>SUMIF(TeamsByYear[Rookie Year], AnnualTeams[[#This Row],[Rookie Year]], TeamsByYear[2002])</f>
        <v>20</v>
      </c>
      <c r="N5" s="1">
        <f>SUMIF(TeamsByYear[Rookie Year], AnnualTeams[[#This Row],[Rookie Year]], TeamsByYear[2003])</f>
        <v>19</v>
      </c>
      <c r="O5" s="1">
        <f>SUMIF(TeamsByYear[Rookie Year], AnnualTeams[[#This Row],[Rookie Year]], TeamsByYear[2004])</f>
        <v>19</v>
      </c>
      <c r="P5" s="1">
        <f>SUMIF(TeamsByYear[Rookie Year], AnnualTeams[[#This Row],[Rookie Year]], TeamsByYear[2005])</f>
        <v>19</v>
      </c>
      <c r="Q5" s="1">
        <f>SUMIF(TeamsByYear[Rookie Year], AnnualTeams[[#This Row],[Rookie Year]], TeamsByYear[2006])</f>
        <v>18</v>
      </c>
      <c r="R5" s="1">
        <f>SUMIF(TeamsByYear[Rookie Year], AnnualTeams[[#This Row],[Rookie Year]], TeamsByYear[2007])</f>
        <v>19</v>
      </c>
      <c r="S5" s="1">
        <f>SUMIF(TeamsByYear[Rookie Year], AnnualTeams[[#This Row],[Rookie Year]], TeamsByYear[2008])</f>
        <v>18</v>
      </c>
      <c r="T5" s="1">
        <f>SUMIF(TeamsByYear[Rookie Year], AnnualTeams[[#This Row],[Rookie Year]], TeamsByYear[2009])</f>
        <v>18</v>
      </c>
      <c r="U5" s="1">
        <f>SUMIF(TeamsByYear[Rookie Year], AnnualTeams[[#This Row],[Rookie Year]], TeamsByYear[2010])</f>
        <v>19</v>
      </c>
      <c r="V5" s="1">
        <f>SUMIF(TeamsByYear[Rookie Year], AnnualTeams[[#This Row],[Rookie Year]], TeamsByYear[2011])</f>
        <v>19</v>
      </c>
      <c r="W5" s="1">
        <f>SUMIF(TeamsByYear[Rookie Year], AnnualTeams[[#This Row],[Rookie Year]], TeamsByYear[2012])</f>
        <v>19</v>
      </c>
      <c r="X5" s="1">
        <f>SUMIF(TeamsByYear[Rookie Year], AnnualTeams[[#This Row],[Rookie Year]], TeamsByYear[2013])</f>
        <v>19</v>
      </c>
      <c r="Y5" s="1">
        <f>SUMIF(TeamsByYear[Rookie Year], AnnualTeams[[#This Row],[Rookie Year]], TeamsByYear[2014])</f>
        <v>19</v>
      </c>
      <c r="Z5" s="1">
        <f>SUMIF(TeamsByYear[Rookie Year], AnnualTeams[[#This Row],[Rookie Year]], TeamsByYear[2015])</f>
        <v>19</v>
      </c>
      <c r="AA5" s="1">
        <f>SUMIF(TeamsByYear[Rookie Year], AnnualTeams[[#This Row],[Rookie Year]], TeamsByYear[2016])</f>
        <v>19</v>
      </c>
    </row>
    <row r="6" spans="1:27" x14ac:dyDescent="0.45">
      <c r="A6">
        <v>1997</v>
      </c>
      <c r="B6">
        <f>COUNTIF(raw[rookie year],AnnualTeams[[#This Row],[Rookie Year]])</f>
        <v>50</v>
      </c>
      <c r="C6">
        <f>SUMIF(TeamsByYear[Rookie Year], AnnualTeams[[#This Row],[Rookie Year]], TeamsByYear[1992])</f>
        <v>0</v>
      </c>
      <c r="D6" s="1">
        <f>SUMIF(TeamsByYear[Rookie Year], AnnualTeams[[#This Row],[Rookie Year]], TeamsByYear[1993])</f>
        <v>0</v>
      </c>
      <c r="E6" s="1">
        <f>SUMIF(TeamsByYear[Rookie Year], AnnualTeams[[#This Row],[Rookie Year]], TeamsByYear[1994])</f>
        <v>0</v>
      </c>
      <c r="F6" s="1">
        <f>SUMIF(TeamsByYear[Rookie Year], AnnualTeams[[#This Row],[Rookie Year]], TeamsByYear[1995])</f>
        <v>0</v>
      </c>
      <c r="G6" s="1">
        <f>SUMIF(TeamsByYear[Rookie Year], AnnualTeams[[#This Row],[Rookie Year]], TeamsByYear[1996])</f>
        <v>0</v>
      </c>
      <c r="H6" s="1">
        <f>SUMIF(TeamsByYear[Rookie Year], AnnualTeams[[#This Row],[Rookie Year]], TeamsByYear[1997])</f>
        <v>48</v>
      </c>
      <c r="I6" s="1">
        <f>SUMIF(TeamsByYear[Rookie Year], AnnualTeams[[#This Row],[Rookie Year]], TeamsByYear[1998])</f>
        <v>44</v>
      </c>
      <c r="J6" s="1">
        <f>SUMIF(TeamsByYear[Rookie Year], AnnualTeams[[#This Row],[Rookie Year]], TeamsByYear[1999])</f>
        <v>40</v>
      </c>
      <c r="K6" s="1">
        <f>SUMIF(TeamsByYear[Rookie Year], AnnualTeams[[#This Row],[Rookie Year]], TeamsByYear[2000])</f>
        <v>40</v>
      </c>
      <c r="L6" s="1">
        <f>SUMIF(TeamsByYear[Rookie Year], AnnualTeams[[#This Row],[Rookie Year]], TeamsByYear[2001])</f>
        <v>40</v>
      </c>
      <c r="M6" s="1">
        <f>SUMIF(TeamsByYear[Rookie Year], AnnualTeams[[#This Row],[Rookie Year]], TeamsByYear[2002])</f>
        <v>36</v>
      </c>
      <c r="N6" s="1">
        <f>SUMIF(TeamsByYear[Rookie Year], AnnualTeams[[#This Row],[Rookie Year]], TeamsByYear[2003])</f>
        <v>37</v>
      </c>
      <c r="O6" s="1">
        <f>SUMIF(TeamsByYear[Rookie Year], AnnualTeams[[#This Row],[Rookie Year]], TeamsByYear[2004])</f>
        <v>37</v>
      </c>
      <c r="P6" s="1">
        <f>SUMIF(TeamsByYear[Rookie Year], AnnualTeams[[#This Row],[Rookie Year]], TeamsByYear[2005])</f>
        <v>34</v>
      </c>
      <c r="Q6" s="1">
        <f>SUMIF(TeamsByYear[Rookie Year], AnnualTeams[[#This Row],[Rookie Year]], TeamsByYear[2006])</f>
        <v>33</v>
      </c>
      <c r="R6" s="1">
        <f>SUMIF(TeamsByYear[Rookie Year], AnnualTeams[[#This Row],[Rookie Year]], TeamsByYear[2007])</f>
        <v>32</v>
      </c>
      <c r="S6" s="1">
        <f>SUMIF(TeamsByYear[Rookie Year], AnnualTeams[[#This Row],[Rookie Year]], TeamsByYear[2008])</f>
        <v>32</v>
      </c>
      <c r="T6" s="1">
        <f>SUMIF(TeamsByYear[Rookie Year], AnnualTeams[[#This Row],[Rookie Year]], TeamsByYear[2009])</f>
        <v>32</v>
      </c>
      <c r="U6" s="1">
        <f>SUMIF(TeamsByYear[Rookie Year], AnnualTeams[[#This Row],[Rookie Year]], TeamsByYear[2010])</f>
        <v>30</v>
      </c>
      <c r="V6" s="1">
        <f>SUMIF(TeamsByYear[Rookie Year], AnnualTeams[[#This Row],[Rookie Year]], TeamsByYear[2011])</f>
        <v>31</v>
      </c>
      <c r="W6" s="1">
        <f>SUMIF(TeamsByYear[Rookie Year], AnnualTeams[[#This Row],[Rookie Year]], TeamsByYear[2012])</f>
        <v>32</v>
      </c>
      <c r="X6" s="1">
        <f>SUMIF(TeamsByYear[Rookie Year], AnnualTeams[[#This Row],[Rookie Year]], TeamsByYear[2013])</f>
        <v>30</v>
      </c>
      <c r="Y6" s="1">
        <f>SUMIF(TeamsByYear[Rookie Year], AnnualTeams[[#This Row],[Rookie Year]], TeamsByYear[2014])</f>
        <v>30</v>
      </c>
      <c r="Z6" s="1">
        <f>SUMIF(TeamsByYear[Rookie Year], AnnualTeams[[#This Row],[Rookie Year]], TeamsByYear[2015])</f>
        <v>30</v>
      </c>
      <c r="AA6" s="1">
        <f>SUMIF(TeamsByYear[Rookie Year], AnnualTeams[[#This Row],[Rookie Year]], TeamsByYear[2016])</f>
        <v>30</v>
      </c>
    </row>
    <row r="7" spans="1:27" x14ac:dyDescent="0.45">
      <c r="A7">
        <v>1998</v>
      </c>
      <c r="B7">
        <f>COUNTIF(raw[rookie year],AnnualTeams[[#This Row],[Rookie Year]])</f>
        <v>55</v>
      </c>
      <c r="C7">
        <f>SUMIF(TeamsByYear[Rookie Year], AnnualTeams[[#This Row],[Rookie Year]], TeamsByYear[1992])</f>
        <v>0</v>
      </c>
      <c r="D7" s="1">
        <f>SUMIF(TeamsByYear[Rookie Year], AnnualTeams[[#This Row],[Rookie Year]], TeamsByYear[1993])</f>
        <v>0</v>
      </c>
      <c r="E7" s="1">
        <f>SUMIF(TeamsByYear[Rookie Year], AnnualTeams[[#This Row],[Rookie Year]], TeamsByYear[1994])</f>
        <v>0</v>
      </c>
      <c r="F7" s="1">
        <f>SUMIF(TeamsByYear[Rookie Year], AnnualTeams[[#This Row],[Rookie Year]], TeamsByYear[1995])</f>
        <v>1</v>
      </c>
      <c r="G7" s="1">
        <f>SUMIF(TeamsByYear[Rookie Year], AnnualTeams[[#This Row],[Rookie Year]], TeamsByYear[1996])</f>
        <v>1</v>
      </c>
      <c r="H7" s="1">
        <f>SUMIF(TeamsByYear[Rookie Year], AnnualTeams[[#This Row],[Rookie Year]], TeamsByYear[1997])</f>
        <v>2</v>
      </c>
      <c r="I7" s="1">
        <f>SUMIF(TeamsByYear[Rookie Year], AnnualTeams[[#This Row],[Rookie Year]], TeamsByYear[1998])</f>
        <v>51</v>
      </c>
      <c r="J7" s="1">
        <f>SUMIF(TeamsByYear[Rookie Year], AnnualTeams[[#This Row],[Rookie Year]], TeamsByYear[1999])</f>
        <v>46</v>
      </c>
      <c r="K7" s="1">
        <f>SUMIF(TeamsByYear[Rookie Year], AnnualTeams[[#This Row],[Rookie Year]], TeamsByYear[2000])</f>
        <v>47</v>
      </c>
      <c r="L7" s="1">
        <f>SUMIF(TeamsByYear[Rookie Year], AnnualTeams[[#This Row],[Rookie Year]], TeamsByYear[2001])</f>
        <v>44</v>
      </c>
      <c r="M7" s="1">
        <f>SUMIF(TeamsByYear[Rookie Year], AnnualTeams[[#This Row],[Rookie Year]], TeamsByYear[2002])</f>
        <v>46</v>
      </c>
      <c r="N7" s="1">
        <f>SUMIF(TeamsByYear[Rookie Year], AnnualTeams[[#This Row],[Rookie Year]], TeamsByYear[2003])</f>
        <v>44</v>
      </c>
      <c r="O7" s="1">
        <f>SUMIF(TeamsByYear[Rookie Year], AnnualTeams[[#This Row],[Rookie Year]], TeamsByYear[2004])</f>
        <v>44</v>
      </c>
      <c r="P7" s="1">
        <f>SUMIF(TeamsByYear[Rookie Year], AnnualTeams[[#This Row],[Rookie Year]], TeamsByYear[2005])</f>
        <v>41</v>
      </c>
      <c r="Q7" s="1">
        <f>SUMIF(TeamsByYear[Rookie Year], AnnualTeams[[#This Row],[Rookie Year]], TeamsByYear[2006])</f>
        <v>40</v>
      </c>
      <c r="R7" s="1">
        <f>SUMIF(TeamsByYear[Rookie Year], AnnualTeams[[#This Row],[Rookie Year]], TeamsByYear[2007])</f>
        <v>39</v>
      </c>
      <c r="S7" s="1">
        <f>SUMIF(TeamsByYear[Rookie Year], AnnualTeams[[#This Row],[Rookie Year]], TeamsByYear[2008])</f>
        <v>39</v>
      </c>
      <c r="T7" s="1">
        <f>SUMIF(TeamsByYear[Rookie Year], AnnualTeams[[#This Row],[Rookie Year]], TeamsByYear[2009])</f>
        <v>37</v>
      </c>
      <c r="U7" s="1">
        <f>SUMIF(TeamsByYear[Rookie Year], AnnualTeams[[#This Row],[Rookie Year]], TeamsByYear[2010])</f>
        <v>35</v>
      </c>
      <c r="V7" s="1">
        <f>SUMIF(TeamsByYear[Rookie Year], AnnualTeams[[#This Row],[Rookie Year]], TeamsByYear[2011])</f>
        <v>33</v>
      </c>
      <c r="W7" s="1">
        <f>SUMIF(TeamsByYear[Rookie Year], AnnualTeams[[#This Row],[Rookie Year]], TeamsByYear[2012])</f>
        <v>31</v>
      </c>
      <c r="X7" s="1">
        <f>SUMIF(TeamsByYear[Rookie Year], AnnualTeams[[#This Row],[Rookie Year]], TeamsByYear[2013])</f>
        <v>30</v>
      </c>
      <c r="Y7" s="1">
        <f>SUMIF(TeamsByYear[Rookie Year], AnnualTeams[[#This Row],[Rookie Year]], TeamsByYear[2014])</f>
        <v>30</v>
      </c>
      <c r="Z7" s="1">
        <f>SUMIF(TeamsByYear[Rookie Year], AnnualTeams[[#This Row],[Rookie Year]], TeamsByYear[2015])</f>
        <v>31</v>
      </c>
      <c r="AA7" s="1">
        <f>SUMIF(TeamsByYear[Rookie Year], AnnualTeams[[#This Row],[Rookie Year]], TeamsByYear[2016])</f>
        <v>31</v>
      </c>
    </row>
    <row r="8" spans="1:27" x14ac:dyDescent="0.45">
      <c r="A8">
        <v>1999</v>
      </c>
      <c r="B8">
        <f>COUNTIF(raw[rookie year],AnnualTeams[[#This Row],[Rookie Year]])</f>
        <v>98</v>
      </c>
      <c r="C8">
        <f>SUMIF(TeamsByYear[Rookie Year], AnnualTeams[[#This Row],[Rookie Year]], TeamsByYear[1992])</f>
        <v>0</v>
      </c>
      <c r="D8" s="1">
        <f>SUMIF(TeamsByYear[Rookie Year], AnnualTeams[[#This Row],[Rookie Year]], TeamsByYear[1993])</f>
        <v>0</v>
      </c>
      <c r="E8" s="1">
        <f>SUMIF(TeamsByYear[Rookie Year], AnnualTeams[[#This Row],[Rookie Year]], TeamsByYear[1994])</f>
        <v>1</v>
      </c>
      <c r="F8" s="1">
        <f>SUMIF(TeamsByYear[Rookie Year], AnnualTeams[[#This Row],[Rookie Year]], TeamsByYear[1995])</f>
        <v>1</v>
      </c>
      <c r="G8" s="1">
        <f>SUMIF(TeamsByYear[Rookie Year], AnnualTeams[[#This Row],[Rookie Year]], TeamsByYear[1996])</f>
        <v>0</v>
      </c>
      <c r="H8" s="1">
        <f>SUMIF(TeamsByYear[Rookie Year], AnnualTeams[[#This Row],[Rookie Year]], TeamsByYear[1997])</f>
        <v>1</v>
      </c>
      <c r="I8" s="1">
        <f>SUMIF(TeamsByYear[Rookie Year], AnnualTeams[[#This Row],[Rookie Year]], TeamsByYear[1998])</f>
        <v>0</v>
      </c>
      <c r="J8" s="1">
        <f>SUMIF(TeamsByYear[Rookie Year], AnnualTeams[[#This Row],[Rookie Year]], TeamsByYear[1999])</f>
        <v>93</v>
      </c>
      <c r="K8" s="1">
        <f>SUMIF(TeamsByYear[Rookie Year], AnnualTeams[[#This Row],[Rookie Year]], TeamsByYear[2000])</f>
        <v>84</v>
      </c>
      <c r="L8" s="1">
        <f>SUMIF(TeamsByYear[Rookie Year], AnnualTeams[[#This Row],[Rookie Year]], TeamsByYear[2001])</f>
        <v>82</v>
      </c>
      <c r="M8" s="1">
        <f>SUMIF(TeamsByYear[Rookie Year], AnnualTeams[[#This Row],[Rookie Year]], TeamsByYear[2002])</f>
        <v>78</v>
      </c>
      <c r="N8" s="1">
        <f>SUMIF(TeamsByYear[Rookie Year], AnnualTeams[[#This Row],[Rookie Year]], TeamsByYear[2003])</f>
        <v>74</v>
      </c>
      <c r="O8" s="1">
        <f>SUMIF(TeamsByYear[Rookie Year], AnnualTeams[[#This Row],[Rookie Year]], TeamsByYear[2004])</f>
        <v>70</v>
      </c>
      <c r="P8" s="1">
        <f>SUMIF(TeamsByYear[Rookie Year], AnnualTeams[[#This Row],[Rookie Year]], TeamsByYear[2005])</f>
        <v>66</v>
      </c>
      <c r="Q8" s="1">
        <f>SUMIF(TeamsByYear[Rookie Year], AnnualTeams[[#This Row],[Rookie Year]], TeamsByYear[2006])</f>
        <v>62</v>
      </c>
      <c r="R8" s="1">
        <f>SUMIF(TeamsByYear[Rookie Year], AnnualTeams[[#This Row],[Rookie Year]], TeamsByYear[2007])</f>
        <v>61</v>
      </c>
      <c r="S8" s="1">
        <f>SUMIF(TeamsByYear[Rookie Year], AnnualTeams[[#This Row],[Rookie Year]], TeamsByYear[2008])</f>
        <v>61</v>
      </c>
      <c r="T8" s="1">
        <f>SUMIF(TeamsByYear[Rookie Year], AnnualTeams[[#This Row],[Rookie Year]], TeamsByYear[2009])</f>
        <v>63</v>
      </c>
      <c r="U8" s="1">
        <f>SUMIF(TeamsByYear[Rookie Year], AnnualTeams[[#This Row],[Rookie Year]], TeamsByYear[2010])</f>
        <v>61</v>
      </c>
      <c r="V8" s="1">
        <f>SUMIF(TeamsByYear[Rookie Year], AnnualTeams[[#This Row],[Rookie Year]], TeamsByYear[2011])</f>
        <v>62</v>
      </c>
      <c r="W8" s="1">
        <f>SUMIF(TeamsByYear[Rookie Year], AnnualTeams[[#This Row],[Rookie Year]], TeamsByYear[2012])</f>
        <v>58</v>
      </c>
      <c r="X8" s="1">
        <f>SUMIF(TeamsByYear[Rookie Year], AnnualTeams[[#This Row],[Rookie Year]], TeamsByYear[2013])</f>
        <v>58</v>
      </c>
      <c r="Y8" s="1">
        <f>SUMIF(TeamsByYear[Rookie Year], AnnualTeams[[#This Row],[Rookie Year]], TeamsByYear[2014])</f>
        <v>58</v>
      </c>
      <c r="Z8" s="1">
        <f>SUMIF(TeamsByYear[Rookie Year], AnnualTeams[[#This Row],[Rookie Year]], TeamsByYear[2015])</f>
        <v>59</v>
      </c>
      <c r="AA8" s="1">
        <f>SUMIF(TeamsByYear[Rookie Year], AnnualTeams[[#This Row],[Rookie Year]], TeamsByYear[2016])</f>
        <v>57</v>
      </c>
    </row>
    <row r="9" spans="1:27" x14ac:dyDescent="0.45">
      <c r="A9">
        <v>2000</v>
      </c>
      <c r="B9">
        <f>COUNTIF(raw[rookie year],AnnualTeams[[#This Row],[Rookie Year]])</f>
        <v>122</v>
      </c>
      <c r="C9">
        <f>SUMIF(TeamsByYear[Rookie Year], AnnualTeams[[#This Row],[Rookie Year]], TeamsByYear[1992])</f>
        <v>0</v>
      </c>
      <c r="D9" s="1">
        <f>SUMIF(TeamsByYear[Rookie Year], AnnualTeams[[#This Row],[Rookie Year]], TeamsByYear[1993])</f>
        <v>0</v>
      </c>
      <c r="E9" s="1">
        <f>SUMIF(TeamsByYear[Rookie Year], AnnualTeams[[#This Row],[Rookie Year]], TeamsByYear[1994])</f>
        <v>0</v>
      </c>
      <c r="F9" s="1">
        <f>SUMIF(TeamsByYear[Rookie Year], AnnualTeams[[#This Row],[Rookie Year]], TeamsByYear[1995])</f>
        <v>0</v>
      </c>
      <c r="G9" s="1">
        <f>SUMIF(TeamsByYear[Rookie Year], AnnualTeams[[#This Row],[Rookie Year]], TeamsByYear[1996])</f>
        <v>0</v>
      </c>
      <c r="H9" s="1">
        <f>SUMIF(TeamsByYear[Rookie Year], AnnualTeams[[#This Row],[Rookie Year]], TeamsByYear[1997])</f>
        <v>0</v>
      </c>
      <c r="I9" s="1">
        <f>SUMIF(TeamsByYear[Rookie Year], AnnualTeams[[#This Row],[Rookie Year]], TeamsByYear[1998])</f>
        <v>0</v>
      </c>
      <c r="J9" s="1">
        <f>SUMIF(TeamsByYear[Rookie Year], AnnualTeams[[#This Row],[Rookie Year]], TeamsByYear[1999])</f>
        <v>0</v>
      </c>
      <c r="K9" s="1">
        <f>SUMIF(TeamsByYear[Rookie Year], AnnualTeams[[#This Row],[Rookie Year]], TeamsByYear[2000])</f>
        <v>119</v>
      </c>
      <c r="L9" s="1">
        <f>SUMIF(TeamsByYear[Rookie Year], AnnualTeams[[#This Row],[Rookie Year]], TeamsByYear[2001])</f>
        <v>108</v>
      </c>
      <c r="M9" s="1">
        <f>SUMIF(TeamsByYear[Rookie Year], AnnualTeams[[#This Row],[Rookie Year]], TeamsByYear[2002])</f>
        <v>93</v>
      </c>
      <c r="N9" s="1">
        <f>SUMIF(TeamsByYear[Rookie Year], AnnualTeams[[#This Row],[Rookie Year]], TeamsByYear[2003])</f>
        <v>92</v>
      </c>
      <c r="O9" s="1">
        <f>SUMIF(TeamsByYear[Rookie Year], AnnualTeams[[#This Row],[Rookie Year]], TeamsByYear[2004])</f>
        <v>83</v>
      </c>
      <c r="P9" s="1">
        <f>SUMIF(TeamsByYear[Rookie Year], AnnualTeams[[#This Row],[Rookie Year]], TeamsByYear[2005])</f>
        <v>79</v>
      </c>
      <c r="Q9" s="1">
        <f>SUMIF(TeamsByYear[Rookie Year], AnnualTeams[[#This Row],[Rookie Year]], TeamsByYear[2006])</f>
        <v>78</v>
      </c>
      <c r="R9" s="1">
        <f>SUMIF(TeamsByYear[Rookie Year], AnnualTeams[[#This Row],[Rookie Year]], TeamsByYear[2007])</f>
        <v>74</v>
      </c>
      <c r="S9" s="1">
        <f>SUMIF(TeamsByYear[Rookie Year], AnnualTeams[[#This Row],[Rookie Year]], TeamsByYear[2008])</f>
        <v>75</v>
      </c>
      <c r="T9" s="1">
        <f>SUMIF(TeamsByYear[Rookie Year], AnnualTeams[[#This Row],[Rookie Year]], TeamsByYear[2009])</f>
        <v>70</v>
      </c>
      <c r="U9" s="1">
        <f>SUMIF(TeamsByYear[Rookie Year], AnnualTeams[[#This Row],[Rookie Year]], TeamsByYear[2010])</f>
        <v>65</v>
      </c>
      <c r="V9" s="1">
        <f>SUMIF(TeamsByYear[Rookie Year], AnnualTeams[[#This Row],[Rookie Year]], TeamsByYear[2011])</f>
        <v>60</v>
      </c>
      <c r="W9" s="1">
        <f>SUMIF(TeamsByYear[Rookie Year], AnnualTeams[[#This Row],[Rookie Year]], TeamsByYear[2012])</f>
        <v>60</v>
      </c>
      <c r="X9" s="1">
        <f>SUMIF(TeamsByYear[Rookie Year], AnnualTeams[[#This Row],[Rookie Year]], TeamsByYear[2013])</f>
        <v>54</v>
      </c>
      <c r="Y9" s="1">
        <f>SUMIF(TeamsByYear[Rookie Year], AnnualTeams[[#This Row],[Rookie Year]], TeamsByYear[2014])</f>
        <v>52</v>
      </c>
      <c r="Z9" s="1">
        <f>SUMIF(TeamsByYear[Rookie Year], AnnualTeams[[#This Row],[Rookie Year]], TeamsByYear[2015])</f>
        <v>52</v>
      </c>
      <c r="AA9" s="1">
        <f>SUMIF(TeamsByYear[Rookie Year], AnnualTeams[[#This Row],[Rookie Year]], TeamsByYear[2016])</f>
        <v>49</v>
      </c>
    </row>
    <row r="10" spans="1:27" x14ac:dyDescent="0.45">
      <c r="A10">
        <v>2001</v>
      </c>
      <c r="B10">
        <f>COUNTIF(raw[rookie year],AnnualTeams[[#This Row],[Rookie Year]])</f>
        <v>186</v>
      </c>
      <c r="C10">
        <f>SUMIF(TeamsByYear[Rookie Year], AnnualTeams[[#This Row],[Rookie Year]], TeamsByYear[1992])</f>
        <v>0</v>
      </c>
      <c r="D10" s="1">
        <f>SUMIF(TeamsByYear[Rookie Year], AnnualTeams[[#This Row],[Rookie Year]], TeamsByYear[1993])</f>
        <v>0</v>
      </c>
      <c r="E10" s="1">
        <f>SUMIF(TeamsByYear[Rookie Year], AnnualTeams[[#This Row],[Rookie Year]], TeamsByYear[1994])</f>
        <v>0</v>
      </c>
      <c r="F10" s="1">
        <f>SUMIF(TeamsByYear[Rookie Year], AnnualTeams[[#This Row],[Rookie Year]], TeamsByYear[1995])</f>
        <v>0</v>
      </c>
      <c r="G10" s="1">
        <f>SUMIF(TeamsByYear[Rookie Year], AnnualTeams[[#This Row],[Rookie Year]], TeamsByYear[1996])</f>
        <v>0</v>
      </c>
      <c r="H10" s="1">
        <f>SUMIF(TeamsByYear[Rookie Year], AnnualTeams[[#This Row],[Rookie Year]], TeamsByYear[1997])</f>
        <v>0</v>
      </c>
      <c r="I10" s="1">
        <f>SUMIF(TeamsByYear[Rookie Year], AnnualTeams[[#This Row],[Rookie Year]], TeamsByYear[1998])</f>
        <v>0</v>
      </c>
      <c r="J10" s="1">
        <f>SUMIF(TeamsByYear[Rookie Year], AnnualTeams[[#This Row],[Rookie Year]], TeamsByYear[1999])</f>
        <v>0</v>
      </c>
      <c r="K10" s="1">
        <f>SUMIF(TeamsByYear[Rookie Year], AnnualTeams[[#This Row],[Rookie Year]], TeamsByYear[2000])</f>
        <v>1</v>
      </c>
      <c r="L10" s="1">
        <f>SUMIF(TeamsByYear[Rookie Year], AnnualTeams[[#This Row],[Rookie Year]], TeamsByYear[2001])</f>
        <v>180</v>
      </c>
      <c r="M10" s="1">
        <f>SUMIF(TeamsByYear[Rookie Year], AnnualTeams[[#This Row],[Rookie Year]], TeamsByYear[2002])</f>
        <v>155</v>
      </c>
      <c r="N10" s="1">
        <f>SUMIF(TeamsByYear[Rookie Year], AnnualTeams[[#This Row],[Rookie Year]], TeamsByYear[2003])</f>
        <v>132</v>
      </c>
      <c r="O10" s="1">
        <f>SUMIF(TeamsByYear[Rookie Year], AnnualTeams[[#This Row],[Rookie Year]], TeamsByYear[2004])</f>
        <v>116</v>
      </c>
      <c r="P10" s="1">
        <f>SUMIF(TeamsByYear[Rookie Year], AnnualTeams[[#This Row],[Rookie Year]], TeamsByYear[2005])</f>
        <v>112</v>
      </c>
      <c r="Q10" s="1">
        <f>SUMIF(TeamsByYear[Rookie Year], AnnualTeams[[#This Row],[Rookie Year]], TeamsByYear[2006])</f>
        <v>104</v>
      </c>
      <c r="R10" s="1">
        <f>SUMIF(TeamsByYear[Rookie Year], AnnualTeams[[#This Row],[Rookie Year]], TeamsByYear[2007])</f>
        <v>97</v>
      </c>
      <c r="S10" s="1">
        <f>SUMIF(TeamsByYear[Rookie Year], AnnualTeams[[#This Row],[Rookie Year]], TeamsByYear[2008])</f>
        <v>93</v>
      </c>
      <c r="T10" s="1">
        <f>SUMIF(TeamsByYear[Rookie Year], AnnualTeams[[#This Row],[Rookie Year]], TeamsByYear[2009])</f>
        <v>88</v>
      </c>
      <c r="U10" s="1">
        <f>SUMIF(TeamsByYear[Rookie Year], AnnualTeams[[#This Row],[Rookie Year]], TeamsByYear[2010])</f>
        <v>83</v>
      </c>
      <c r="V10" s="1">
        <f>SUMIF(TeamsByYear[Rookie Year], AnnualTeams[[#This Row],[Rookie Year]], TeamsByYear[2011])</f>
        <v>84</v>
      </c>
      <c r="W10" s="1">
        <f>SUMIF(TeamsByYear[Rookie Year], AnnualTeams[[#This Row],[Rookie Year]], TeamsByYear[2012])</f>
        <v>82</v>
      </c>
      <c r="X10" s="1">
        <f>SUMIF(TeamsByYear[Rookie Year], AnnualTeams[[#This Row],[Rookie Year]], TeamsByYear[2013])</f>
        <v>82</v>
      </c>
      <c r="Y10" s="1">
        <f>SUMIF(TeamsByYear[Rookie Year], AnnualTeams[[#This Row],[Rookie Year]], TeamsByYear[2014])</f>
        <v>78</v>
      </c>
      <c r="Z10" s="1">
        <f>SUMIF(TeamsByYear[Rookie Year], AnnualTeams[[#This Row],[Rookie Year]], TeamsByYear[2015])</f>
        <v>77</v>
      </c>
      <c r="AA10" s="1">
        <f>SUMIF(TeamsByYear[Rookie Year], AnnualTeams[[#This Row],[Rookie Year]], TeamsByYear[2016])</f>
        <v>76</v>
      </c>
    </row>
    <row r="11" spans="1:27" x14ac:dyDescent="0.45">
      <c r="A11">
        <v>2002</v>
      </c>
      <c r="B11">
        <f>COUNTIF(raw[rookie year],AnnualTeams[[#This Row],[Rookie Year]])</f>
        <v>193</v>
      </c>
      <c r="C11">
        <f>SUMIF(TeamsByYear[Rookie Year], AnnualTeams[[#This Row],[Rookie Year]], TeamsByYear[1992])</f>
        <v>0</v>
      </c>
      <c r="D11" s="1">
        <f>SUMIF(TeamsByYear[Rookie Year], AnnualTeams[[#This Row],[Rookie Year]], TeamsByYear[1993])</f>
        <v>0</v>
      </c>
      <c r="E11" s="1">
        <f>SUMIF(TeamsByYear[Rookie Year], AnnualTeams[[#This Row],[Rookie Year]], TeamsByYear[1994])</f>
        <v>0</v>
      </c>
      <c r="F11" s="1">
        <f>SUMIF(TeamsByYear[Rookie Year], AnnualTeams[[#This Row],[Rookie Year]], TeamsByYear[1995])</f>
        <v>0</v>
      </c>
      <c r="G11" s="1">
        <f>SUMIF(TeamsByYear[Rookie Year], AnnualTeams[[#This Row],[Rookie Year]], TeamsByYear[1996])</f>
        <v>0</v>
      </c>
      <c r="H11" s="1">
        <f>SUMIF(TeamsByYear[Rookie Year], AnnualTeams[[#This Row],[Rookie Year]], TeamsByYear[1997])</f>
        <v>0</v>
      </c>
      <c r="I11" s="1">
        <f>SUMIF(TeamsByYear[Rookie Year], AnnualTeams[[#This Row],[Rookie Year]], TeamsByYear[1998])</f>
        <v>0</v>
      </c>
      <c r="J11" s="1">
        <f>SUMIF(TeamsByYear[Rookie Year], AnnualTeams[[#This Row],[Rookie Year]], TeamsByYear[1999])</f>
        <v>0</v>
      </c>
      <c r="K11" s="1">
        <f>SUMIF(TeamsByYear[Rookie Year], AnnualTeams[[#This Row],[Rookie Year]], TeamsByYear[2000])</f>
        <v>0</v>
      </c>
      <c r="L11" s="1">
        <f>SUMIF(TeamsByYear[Rookie Year], AnnualTeams[[#This Row],[Rookie Year]], TeamsByYear[2001])</f>
        <v>0</v>
      </c>
      <c r="M11" s="1">
        <f>SUMIF(TeamsByYear[Rookie Year], AnnualTeams[[#This Row],[Rookie Year]], TeamsByYear[2002])</f>
        <v>189</v>
      </c>
      <c r="N11" s="1">
        <f>SUMIF(TeamsByYear[Rookie Year], AnnualTeams[[#This Row],[Rookie Year]], TeamsByYear[2003])</f>
        <v>165</v>
      </c>
      <c r="O11" s="1">
        <f>SUMIF(TeamsByYear[Rookie Year], AnnualTeams[[#This Row],[Rookie Year]], TeamsByYear[2004])</f>
        <v>149</v>
      </c>
      <c r="P11" s="1">
        <f>SUMIF(TeamsByYear[Rookie Year], AnnualTeams[[#This Row],[Rookie Year]], TeamsByYear[2005])</f>
        <v>126</v>
      </c>
      <c r="Q11" s="1">
        <f>SUMIF(TeamsByYear[Rookie Year], AnnualTeams[[#This Row],[Rookie Year]], TeamsByYear[2006])</f>
        <v>115</v>
      </c>
      <c r="R11" s="1">
        <f>SUMIF(TeamsByYear[Rookie Year], AnnualTeams[[#This Row],[Rookie Year]], TeamsByYear[2007])</f>
        <v>105</v>
      </c>
      <c r="S11" s="1">
        <f>SUMIF(TeamsByYear[Rookie Year], AnnualTeams[[#This Row],[Rookie Year]], TeamsByYear[2008])</f>
        <v>99</v>
      </c>
      <c r="T11" s="1">
        <f>SUMIF(TeamsByYear[Rookie Year], AnnualTeams[[#This Row],[Rookie Year]], TeamsByYear[2009])</f>
        <v>92</v>
      </c>
      <c r="U11" s="1">
        <f>SUMIF(TeamsByYear[Rookie Year], AnnualTeams[[#This Row],[Rookie Year]], TeamsByYear[2010])</f>
        <v>91</v>
      </c>
      <c r="V11" s="1">
        <f>SUMIF(TeamsByYear[Rookie Year], AnnualTeams[[#This Row],[Rookie Year]], TeamsByYear[2011])</f>
        <v>86</v>
      </c>
      <c r="W11" s="1">
        <f>SUMIF(TeamsByYear[Rookie Year], AnnualTeams[[#This Row],[Rookie Year]], TeamsByYear[2012])</f>
        <v>82</v>
      </c>
      <c r="X11" s="1">
        <f>SUMIF(TeamsByYear[Rookie Year], AnnualTeams[[#This Row],[Rookie Year]], TeamsByYear[2013])</f>
        <v>81</v>
      </c>
      <c r="Y11" s="1">
        <f>SUMIF(TeamsByYear[Rookie Year], AnnualTeams[[#This Row],[Rookie Year]], TeamsByYear[2014])</f>
        <v>80</v>
      </c>
      <c r="Z11" s="1">
        <f>SUMIF(TeamsByYear[Rookie Year], AnnualTeams[[#This Row],[Rookie Year]], TeamsByYear[2015])</f>
        <v>80</v>
      </c>
      <c r="AA11" s="1">
        <f>SUMIF(TeamsByYear[Rookie Year], AnnualTeams[[#This Row],[Rookie Year]], TeamsByYear[2016])</f>
        <v>76</v>
      </c>
    </row>
    <row r="12" spans="1:27" x14ac:dyDescent="0.45">
      <c r="A12">
        <v>2003</v>
      </c>
      <c r="B12">
        <f>COUNTIF(raw[rookie year],AnnualTeams[[#This Row],[Rookie Year]])</f>
        <v>203</v>
      </c>
      <c r="C12">
        <f>SUMIF(TeamsByYear[Rookie Year], AnnualTeams[[#This Row],[Rookie Year]], TeamsByYear[1992])</f>
        <v>0</v>
      </c>
      <c r="D12" s="1">
        <f>SUMIF(TeamsByYear[Rookie Year], AnnualTeams[[#This Row],[Rookie Year]], TeamsByYear[1993])</f>
        <v>0</v>
      </c>
      <c r="E12" s="1">
        <f>SUMIF(TeamsByYear[Rookie Year], AnnualTeams[[#This Row],[Rookie Year]], TeamsByYear[1994])</f>
        <v>0</v>
      </c>
      <c r="F12" s="1">
        <f>SUMIF(TeamsByYear[Rookie Year], AnnualTeams[[#This Row],[Rookie Year]], TeamsByYear[1995])</f>
        <v>0</v>
      </c>
      <c r="G12" s="1">
        <f>SUMIF(TeamsByYear[Rookie Year], AnnualTeams[[#This Row],[Rookie Year]], TeamsByYear[1996])</f>
        <v>0</v>
      </c>
      <c r="H12" s="1">
        <f>SUMIF(TeamsByYear[Rookie Year], AnnualTeams[[#This Row],[Rookie Year]], TeamsByYear[1997])</f>
        <v>0</v>
      </c>
      <c r="I12" s="1">
        <f>SUMIF(TeamsByYear[Rookie Year], AnnualTeams[[#This Row],[Rookie Year]], TeamsByYear[1998])</f>
        <v>0</v>
      </c>
      <c r="J12" s="1">
        <f>SUMIF(TeamsByYear[Rookie Year], AnnualTeams[[#This Row],[Rookie Year]], TeamsByYear[1999])</f>
        <v>0</v>
      </c>
      <c r="K12" s="1">
        <f>SUMIF(TeamsByYear[Rookie Year], AnnualTeams[[#This Row],[Rookie Year]], TeamsByYear[2000])</f>
        <v>0</v>
      </c>
      <c r="L12" s="1">
        <f>SUMIF(TeamsByYear[Rookie Year], AnnualTeams[[#This Row],[Rookie Year]], TeamsByYear[2001])</f>
        <v>0</v>
      </c>
      <c r="M12" s="1">
        <f>SUMIF(TeamsByYear[Rookie Year], AnnualTeams[[#This Row],[Rookie Year]], TeamsByYear[2002])</f>
        <v>0</v>
      </c>
      <c r="N12" s="1">
        <f>SUMIF(TeamsByYear[Rookie Year], AnnualTeams[[#This Row],[Rookie Year]], TeamsByYear[2003])</f>
        <v>197</v>
      </c>
      <c r="O12" s="1">
        <f>SUMIF(TeamsByYear[Rookie Year], AnnualTeams[[#This Row],[Rookie Year]], TeamsByYear[2004])</f>
        <v>169</v>
      </c>
      <c r="P12" s="1">
        <f>SUMIF(TeamsByYear[Rookie Year], AnnualTeams[[#This Row],[Rookie Year]], TeamsByYear[2005])</f>
        <v>128</v>
      </c>
      <c r="Q12" s="1">
        <f>SUMIF(TeamsByYear[Rookie Year], AnnualTeams[[#This Row],[Rookie Year]], TeamsByYear[2006])</f>
        <v>113</v>
      </c>
      <c r="R12" s="1">
        <f>SUMIF(TeamsByYear[Rookie Year], AnnualTeams[[#This Row],[Rookie Year]], TeamsByYear[2007])</f>
        <v>95</v>
      </c>
      <c r="S12" s="1">
        <f>SUMIF(TeamsByYear[Rookie Year], AnnualTeams[[#This Row],[Rookie Year]], TeamsByYear[2008])</f>
        <v>88</v>
      </c>
      <c r="T12" s="1">
        <f>SUMIF(TeamsByYear[Rookie Year], AnnualTeams[[#This Row],[Rookie Year]], TeamsByYear[2009])</f>
        <v>84</v>
      </c>
      <c r="U12" s="1">
        <f>SUMIF(TeamsByYear[Rookie Year], AnnualTeams[[#This Row],[Rookie Year]], TeamsByYear[2010])</f>
        <v>75</v>
      </c>
      <c r="V12" s="1">
        <f>SUMIF(TeamsByYear[Rookie Year], AnnualTeams[[#This Row],[Rookie Year]], TeamsByYear[2011])</f>
        <v>75</v>
      </c>
      <c r="W12" s="1">
        <f>SUMIF(TeamsByYear[Rookie Year], AnnualTeams[[#This Row],[Rookie Year]], TeamsByYear[2012])</f>
        <v>68</v>
      </c>
      <c r="X12" s="1">
        <f>SUMIF(TeamsByYear[Rookie Year], AnnualTeams[[#This Row],[Rookie Year]], TeamsByYear[2013])</f>
        <v>62</v>
      </c>
      <c r="Y12" s="1">
        <f>SUMIF(TeamsByYear[Rookie Year], AnnualTeams[[#This Row],[Rookie Year]], TeamsByYear[2014])</f>
        <v>61</v>
      </c>
      <c r="Z12" s="1">
        <f>SUMIF(TeamsByYear[Rookie Year], AnnualTeams[[#This Row],[Rookie Year]], TeamsByYear[2015])</f>
        <v>58</v>
      </c>
      <c r="AA12" s="1">
        <f>SUMIF(TeamsByYear[Rookie Year], AnnualTeams[[#This Row],[Rookie Year]], TeamsByYear[2016])</f>
        <v>57</v>
      </c>
    </row>
    <row r="13" spans="1:27" x14ac:dyDescent="0.45">
      <c r="A13">
        <v>2004</v>
      </c>
      <c r="B13">
        <f>COUNTIF(raw[rookie year],AnnualTeams[[#This Row],[Rookie Year]])</f>
        <v>219</v>
      </c>
      <c r="C13">
        <f>SUMIF(TeamsByYear[Rookie Year], AnnualTeams[[#This Row],[Rookie Year]], TeamsByYear[1992])</f>
        <v>0</v>
      </c>
      <c r="D13" s="1">
        <f>SUMIF(TeamsByYear[Rookie Year], AnnualTeams[[#This Row],[Rookie Year]], TeamsByYear[1993])</f>
        <v>0</v>
      </c>
      <c r="E13" s="1">
        <f>SUMIF(TeamsByYear[Rookie Year], AnnualTeams[[#This Row],[Rookie Year]], TeamsByYear[1994])</f>
        <v>0</v>
      </c>
      <c r="F13" s="1">
        <f>SUMIF(TeamsByYear[Rookie Year], AnnualTeams[[#This Row],[Rookie Year]], TeamsByYear[1995])</f>
        <v>0</v>
      </c>
      <c r="G13" s="1">
        <f>SUMIF(TeamsByYear[Rookie Year], AnnualTeams[[#This Row],[Rookie Year]], TeamsByYear[1996])</f>
        <v>0</v>
      </c>
      <c r="H13" s="1">
        <f>SUMIF(TeamsByYear[Rookie Year], AnnualTeams[[#This Row],[Rookie Year]], TeamsByYear[1997])</f>
        <v>0</v>
      </c>
      <c r="I13" s="1">
        <f>SUMIF(TeamsByYear[Rookie Year], AnnualTeams[[#This Row],[Rookie Year]], TeamsByYear[1998])</f>
        <v>0</v>
      </c>
      <c r="J13" s="1">
        <f>SUMIF(TeamsByYear[Rookie Year], AnnualTeams[[#This Row],[Rookie Year]], TeamsByYear[1999])</f>
        <v>0</v>
      </c>
      <c r="K13" s="1">
        <f>SUMIF(TeamsByYear[Rookie Year], AnnualTeams[[#This Row],[Rookie Year]], TeamsByYear[2000])</f>
        <v>0</v>
      </c>
      <c r="L13" s="1">
        <f>SUMIF(TeamsByYear[Rookie Year], AnnualTeams[[#This Row],[Rookie Year]], TeamsByYear[2001])</f>
        <v>0</v>
      </c>
      <c r="M13" s="1">
        <f>SUMIF(TeamsByYear[Rookie Year], AnnualTeams[[#This Row],[Rookie Year]], TeamsByYear[2002])</f>
        <v>0</v>
      </c>
      <c r="N13" s="1">
        <f>SUMIF(TeamsByYear[Rookie Year], AnnualTeams[[#This Row],[Rookie Year]], TeamsByYear[2003])</f>
        <v>0</v>
      </c>
      <c r="O13" s="1">
        <f>SUMIF(TeamsByYear[Rookie Year], AnnualTeams[[#This Row],[Rookie Year]], TeamsByYear[2004])</f>
        <v>216</v>
      </c>
      <c r="P13" s="1">
        <f>SUMIF(TeamsByYear[Rookie Year], AnnualTeams[[#This Row],[Rookie Year]], TeamsByYear[2005])</f>
        <v>175</v>
      </c>
      <c r="Q13" s="1">
        <f>SUMIF(TeamsByYear[Rookie Year], AnnualTeams[[#This Row],[Rookie Year]], TeamsByYear[2006])</f>
        <v>151</v>
      </c>
      <c r="R13" s="1">
        <f>SUMIF(TeamsByYear[Rookie Year], AnnualTeams[[#This Row],[Rookie Year]], TeamsByYear[2007])</f>
        <v>130</v>
      </c>
      <c r="S13" s="1">
        <f>SUMIF(TeamsByYear[Rookie Year], AnnualTeams[[#This Row],[Rookie Year]], TeamsByYear[2008])</f>
        <v>118</v>
      </c>
      <c r="T13" s="1">
        <f>SUMIF(TeamsByYear[Rookie Year], AnnualTeams[[#This Row],[Rookie Year]], TeamsByYear[2009])</f>
        <v>112</v>
      </c>
      <c r="U13" s="1">
        <f>SUMIF(TeamsByYear[Rookie Year], AnnualTeams[[#This Row],[Rookie Year]], TeamsByYear[2010])</f>
        <v>105</v>
      </c>
      <c r="V13" s="1">
        <f>SUMIF(TeamsByYear[Rookie Year], AnnualTeams[[#This Row],[Rookie Year]], TeamsByYear[2011])</f>
        <v>98</v>
      </c>
      <c r="W13" s="1">
        <f>SUMIF(TeamsByYear[Rookie Year], AnnualTeams[[#This Row],[Rookie Year]], TeamsByYear[2012])</f>
        <v>92</v>
      </c>
      <c r="X13" s="1">
        <f>SUMIF(TeamsByYear[Rookie Year], AnnualTeams[[#This Row],[Rookie Year]], TeamsByYear[2013])</f>
        <v>90</v>
      </c>
      <c r="Y13" s="1">
        <f>SUMIF(TeamsByYear[Rookie Year], AnnualTeams[[#This Row],[Rookie Year]], TeamsByYear[2014])</f>
        <v>87</v>
      </c>
      <c r="Z13" s="1">
        <f>SUMIF(TeamsByYear[Rookie Year], AnnualTeams[[#This Row],[Rookie Year]], TeamsByYear[2015])</f>
        <v>84</v>
      </c>
      <c r="AA13" s="1">
        <f>SUMIF(TeamsByYear[Rookie Year], AnnualTeams[[#This Row],[Rookie Year]], TeamsByYear[2016])</f>
        <v>84</v>
      </c>
    </row>
    <row r="14" spans="1:27" x14ac:dyDescent="0.45">
      <c r="A14">
        <v>2005</v>
      </c>
      <c r="B14">
        <f>COUNTIF(raw[rookie year],AnnualTeams[[#This Row],[Rookie Year]])</f>
        <v>186</v>
      </c>
      <c r="C14">
        <f>SUMIF(TeamsByYear[Rookie Year], AnnualTeams[[#This Row],[Rookie Year]], TeamsByYear[1992])</f>
        <v>0</v>
      </c>
      <c r="D14" s="1">
        <f>SUMIF(TeamsByYear[Rookie Year], AnnualTeams[[#This Row],[Rookie Year]], TeamsByYear[1993])</f>
        <v>0</v>
      </c>
      <c r="E14" s="1">
        <f>SUMIF(TeamsByYear[Rookie Year], AnnualTeams[[#This Row],[Rookie Year]], TeamsByYear[1994])</f>
        <v>0</v>
      </c>
      <c r="F14" s="1">
        <f>SUMIF(TeamsByYear[Rookie Year], AnnualTeams[[#This Row],[Rookie Year]], TeamsByYear[1995])</f>
        <v>0</v>
      </c>
      <c r="G14" s="1">
        <f>SUMIF(TeamsByYear[Rookie Year], AnnualTeams[[#This Row],[Rookie Year]], TeamsByYear[1996])</f>
        <v>0</v>
      </c>
      <c r="H14" s="1">
        <f>SUMIF(TeamsByYear[Rookie Year], AnnualTeams[[#This Row],[Rookie Year]], TeamsByYear[1997])</f>
        <v>0</v>
      </c>
      <c r="I14" s="1">
        <f>SUMIF(TeamsByYear[Rookie Year], AnnualTeams[[#This Row],[Rookie Year]], TeamsByYear[1998])</f>
        <v>0</v>
      </c>
      <c r="J14" s="1">
        <f>SUMIF(TeamsByYear[Rookie Year], AnnualTeams[[#This Row],[Rookie Year]], TeamsByYear[1999])</f>
        <v>0</v>
      </c>
      <c r="K14" s="1">
        <f>SUMIF(TeamsByYear[Rookie Year], AnnualTeams[[#This Row],[Rookie Year]], TeamsByYear[2000])</f>
        <v>0</v>
      </c>
      <c r="L14" s="1">
        <f>SUMIF(TeamsByYear[Rookie Year], AnnualTeams[[#This Row],[Rookie Year]], TeamsByYear[2001])</f>
        <v>0</v>
      </c>
      <c r="M14" s="1">
        <f>SUMIF(TeamsByYear[Rookie Year], AnnualTeams[[#This Row],[Rookie Year]], TeamsByYear[2002])</f>
        <v>0</v>
      </c>
      <c r="N14" s="1">
        <f>SUMIF(TeamsByYear[Rookie Year], AnnualTeams[[#This Row],[Rookie Year]], TeamsByYear[2003])</f>
        <v>0</v>
      </c>
      <c r="O14" s="1">
        <f>SUMIF(TeamsByYear[Rookie Year], AnnualTeams[[#This Row],[Rookie Year]], TeamsByYear[2004])</f>
        <v>0</v>
      </c>
      <c r="P14" s="1">
        <f>SUMIF(TeamsByYear[Rookie Year], AnnualTeams[[#This Row],[Rookie Year]], TeamsByYear[2005])</f>
        <v>175</v>
      </c>
      <c r="Q14" s="1">
        <f>SUMIF(TeamsByYear[Rookie Year], AnnualTeams[[#This Row],[Rookie Year]], TeamsByYear[2006])</f>
        <v>156</v>
      </c>
      <c r="R14" s="1">
        <f>SUMIF(TeamsByYear[Rookie Year], AnnualTeams[[#This Row],[Rookie Year]], TeamsByYear[2007])</f>
        <v>151</v>
      </c>
      <c r="S14" s="1">
        <f>SUMIF(TeamsByYear[Rookie Year], AnnualTeams[[#This Row],[Rookie Year]], TeamsByYear[2008])</f>
        <v>143</v>
      </c>
      <c r="T14" s="1">
        <f>SUMIF(TeamsByYear[Rookie Year], AnnualTeams[[#This Row],[Rookie Year]], TeamsByYear[2009])</f>
        <v>133</v>
      </c>
      <c r="U14" s="1">
        <f>SUMIF(TeamsByYear[Rookie Year], AnnualTeams[[#This Row],[Rookie Year]], TeamsByYear[2010])</f>
        <v>118</v>
      </c>
      <c r="V14" s="1">
        <f>SUMIF(TeamsByYear[Rookie Year], AnnualTeams[[#This Row],[Rookie Year]], TeamsByYear[2011])</f>
        <v>108</v>
      </c>
      <c r="W14" s="1">
        <f>SUMIF(TeamsByYear[Rookie Year], AnnualTeams[[#This Row],[Rookie Year]], TeamsByYear[2012])</f>
        <v>104</v>
      </c>
      <c r="X14" s="1">
        <f>SUMIF(TeamsByYear[Rookie Year], AnnualTeams[[#This Row],[Rookie Year]], TeamsByYear[2013])</f>
        <v>100</v>
      </c>
      <c r="Y14" s="1">
        <f>SUMIF(TeamsByYear[Rookie Year], AnnualTeams[[#This Row],[Rookie Year]], TeamsByYear[2014])</f>
        <v>94</v>
      </c>
      <c r="Z14" s="1">
        <f>SUMIF(TeamsByYear[Rookie Year], AnnualTeams[[#This Row],[Rookie Year]], TeamsByYear[2015])</f>
        <v>87</v>
      </c>
      <c r="AA14" s="1">
        <f>SUMIF(TeamsByYear[Rookie Year], AnnualTeams[[#This Row],[Rookie Year]], TeamsByYear[2016])</f>
        <v>93</v>
      </c>
    </row>
    <row r="15" spans="1:27" x14ac:dyDescent="0.45">
      <c r="A15">
        <v>2006</v>
      </c>
      <c r="B15">
        <f>COUNTIF(raw[rookie year],AnnualTeams[[#This Row],[Rookie Year]])</f>
        <v>240</v>
      </c>
      <c r="C15">
        <f>SUMIF(TeamsByYear[Rookie Year], AnnualTeams[[#This Row],[Rookie Year]], TeamsByYear[1992])</f>
        <v>0</v>
      </c>
      <c r="D15" s="1">
        <f>SUMIF(TeamsByYear[Rookie Year], AnnualTeams[[#This Row],[Rookie Year]], TeamsByYear[1993])</f>
        <v>0</v>
      </c>
      <c r="E15" s="1">
        <f>SUMIF(TeamsByYear[Rookie Year], AnnualTeams[[#This Row],[Rookie Year]], TeamsByYear[1994])</f>
        <v>0</v>
      </c>
      <c r="F15" s="1">
        <f>SUMIF(TeamsByYear[Rookie Year], AnnualTeams[[#This Row],[Rookie Year]], TeamsByYear[1995])</f>
        <v>0</v>
      </c>
      <c r="G15" s="1">
        <f>SUMIF(TeamsByYear[Rookie Year], AnnualTeams[[#This Row],[Rookie Year]], TeamsByYear[1996])</f>
        <v>1</v>
      </c>
      <c r="H15" s="1">
        <f>SUMIF(TeamsByYear[Rookie Year], AnnualTeams[[#This Row],[Rookie Year]], TeamsByYear[1997])</f>
        <v>2</v>
      </c>
      <c r="I15" s="1">
        <f>SUMIF(TeamsByYear[Rookie Year], AnnualTeams[[#This Row],[Rookie Year]], TeamsByYear[1998])</f>
        <v>0</v>
      </c>
      <c r="J15" s="1">
        <f>SUMIF(TeamsByYear[Rookie Year], AnnualTeams[[#This Row],[Rookie Year]], TeamsByYear[1999])</f>
        <v>0</v>
      </c>
      <c r="K15" s="1">
        <f>SUMIF(TeamsByYear[Rookie Year], AnnualTeams[[#This Row],[Rookie Year]], TeamsByYear[2000])</f>
        <v>0</v>
      </c>
      <c r="L15" s="1">
        <f>SUMIF(TeamsByYear[Rookie Year], AnnualTeams[[#This Row],[Rookie Year]], TeamsByYear[2001])</f>
        <v>0</v>
      </c>
      <c r="M15" s="1">
        <f>SUMIF(TeamsByYear[Rookie Year], AnnualTeams[[#This Row],[Rookie Year]], TeamsByYear[2002])</f>
        <v>0</v>
      </c>
      <c r="N15" s="1">
        <f>SUMIF(TeamsByYear[Rookie Year], AnnualTeams[[#This Row],[Rookie Year]], TeamsByYear[2003])</f>
        <v>0</v>
      </c>
      <c r="O15" s="1">
        <f>SUMIF(TeamsByYear[Rookie Year], AnnualTeams[[#This Row],[Rookie Year]], TeamsByYear[2004])</f>
        <v>1</v>
      </c>
      <c r="P15" s="1">
        <f>SUMIF(TeamsByYear[Rookie Year], AnnualTeams[[#This Row],[Rookie Year]], TeamsByYear[2005])</f>
        <v>0</v>
      </c>
      <c r="Q15" s="1">
        <f>SUMIF(TeamsByYear[Rookie Year], AnnualTeams[[#This Row],[Rookie Year]], TeamsByYear[2006])</f>
        <v>227</v>
      </c>
      <c r="R15" s="1">
        <f>SUMIF(TeamsByYear[Rookie Year], AnnualTeams[[#This Row],[Rookie Year]], TeamsByYear[2007])</f>
        <v>196</v>
      </c>
      <c r="S15" s="1">
        <f>SUMIF(TeamsByYear[Rookie Year], AnnualTeams[[#This Row],[Rookie Year]], TeamsByYear[2008])</f>
        <v>172</v>
      </c>
      <c r="T15" s="1">
        <f>SUMIF(TeamsByYear[Rookie Year], AnnualTeams[[#This Row],[Rookie Year]], TeamsByYear[2009])</f>
        <v>157</v>
      </c>
      <c r="U15" s="1">
        <f>SUMIF(TeamsByYear[Rookie Year], AnnualTeams[[#This Row],[Rookie Year]], TeamsByYear[2010])</f>
        <v>149</v>
      </c>
      <c r="V15" s="1">
        <f>SUMIF(TeamsByYear[Rookie Year], AnnualTeams[[#This Row],[Rookie Year]], TeamsByYear[2011])</f>
        <v>136</v>
      </c>
      <c r="W15" s="1">
        <f>SUMIF(TeamsByYear[Rookie Year], AnnualTeams[[#This Row],[Rookie Year]], TeamsByYear[2012])</f>
        <v>125</v>
      </c>
      <c r="X15" s="1">
        <f>SUMIF(TeamsByYear[Rookie Year], AnnualTeams[[#This Row],[Rookie Year]], TeamsByYear[2013])</f>
        <v>118</v>
      </c>
      <c r="Y15" s="1">
        <f>SUMIF(TeamsByYear[Rookie Year], AnnualTeams[[#This Row],[Rookie Year]], TeamsByYear[2014])</f>
        <v>109</v>
      </c>
      <c r="Z15" s="1">
        <f>SUMIF(TeamsByYear[Rookie Year], AnnualTeams[[#This Row],[Rookie Year]], TeamsByYear[2015])</f>
        <v>106</v>
      </c>
      <c r="AA15" s="1">
        <f>SUMIF(TeamsByYear[Rookie Year], AnnualTeams[[#This Row],[Rookie Year]], TeamsByYear[2016])</f>
        <v>105</v>
      </c>
    </row>
    <row r="16" spans="1:27" x14ac:dyDescent="0.45">
      <c r="A16">
        <v>2007</v>
      </c>
      <c r="B16">
        <f>COUNTIF(raw[rookie year],AnnualTeams[[#This Row],[Rookie Year]])</f>
        <v>265</v>
      </c>
      <c r="C16">
        <f>SUMIF(TeamsByYear[Rookie Year], AnnualTeams[[#This Row],[Rookie Year]], TeamsByYear[1992])</f>
        <v>0</v>
      </c>
      <c r="D16" s="1">
        <f>SUMIF(TeamsByYear[Rookie Year], AnnualTeams[[#This Row],[Rookie Year]], TeamsByYear[1993])</f>
        <v>0</v>
      </c>
      <c r="E16" s="1">
        <f>SUMIF(TeamsByYear[Rookie Year], AnnualTeams[[#This Row],[Rookie Year]], TeamsByYear[1994])</f>
        <v>0</v>
      </c>
      <c r="F16" s="1">
        <f>SUMIF(TeamsByYear[Rookie Year], AnnualTeams[[#This Row],[Rookie Year]], TeamsByYear[1995])</f>
        <v>0</v>
      </c>
      <c r="G16" s="1">
        <f>SUMIF(TeamsByYear[Rookie Year], AnnualTeams[[#This Row],[Rookie Year]], TeamsByYear[1996])</f>
        <v>0</v>
      </c>
      <c r="H16" s="1">
        <f>SUMIF(TeamsByYear[Rookie Year], AnnualTeams[[#This Row],[Rookie Year]], TeamsByYear[1997])</f>
        <v>0</v>
      </c>
      <c r="I16" s="1">
        <f>SUMIF(TeamsByYear[Rookie Year], AnnualTeams[[#This Row],[Rookie Year]], TeamsByYear[1998])</f>
        <v>0</v>
      </c>
      <c r="J16" s="1">
        <f>SUMIF(TeamsByYear[Rookie Year], AnnualTeams[[#This Row],[Rookie Year]], TeamsByYear[1999])</f>
        <v>0</v>
      </c>
      <c r="K16" s="1">
        <f>SUMIF(TeamsByYear[Rookie Year], AnnualTeams[[#This Row],[Rookie Year]], TeamsByYear[2000])</f>
        <v>0</v>
      </c>
      <c r="L16" s="1">
        <f>SUMIF(TeamsByYear[Rookie Year], AnnualTeams[[#This Row],[Rookie Year]], TeamsByYear[2001])</f>
        <v>0</v>
      </c>
      <c r="M16" s="1">
        <f>SUMIF(TeamsByYear[Rookie Year], AnnualTeams[[#This Row],[Rookie Year]], TeamsByYear[2002])</f>
        <v>0</v>
      </c>
      <c r="N16" s="1">
        <f>SUMIF(TeamsByYear[Rookie Year], AnnualTeams[[#This Row],[Rookie Year]], TeamsByYear[2003])</f>
        <v>0</v>
      </c>
      <c r="O16" s="1">
        <f>SUMIF(TeamsByYear[Rookie Year], AnnualTeams[[#This Row],[Rookie Year]], TeamsByYear[2004])</f>
        <v>2</v>
      </c>
      <c r="P16" s="1">
        <f>SUMIF(TeamsByYear[Rookie Year], AnnualTeams[[#This Row],[Rookie Year]], TeamsByYear[2005])</f>
        <v>0</v>
      </c>
      <c r="Q16" s="1">
        <f>SUMIF(TeamsByYear[Rookie Year], AnnualTeams[[#This Row],[Rookie Year]], TeamsByYear[2006])</f>
        <v>0</v>
      </c>
      <c r="R16" s="1">
        <f>SUMIF(TeamsByYear[Rookie Year], AnnualTeams[[#This Row],[Rookie Year]], TeamsByYear[2007])</f>
        <v>253</v>
      </c>
      <c r="S16" s="1">
        <f>SUMIF(TeamsByYear[Rookie Year], AnnualTeams[[#This Row],[Rookie Year]], TeamsByYear[2008])</f>
        <v>224</v>
      </c>
      <c r="T16" s="1">
        <f>SUMIF(TeamsByYear[Rookie Year], AnnualTeams[[#This Row],[Rookie Year]], TeamsByYear[2009])</f>
        <v>191</v>
      </c>
      <c r="U16" s="1">
        <f>SUMIF(TeamsByYear[Rookie Year], AnnualTeams[[#This Row],[Rookie Year]], TeamsByYear[2010])</f>
        <v>171</v>
      </c>
      <c r="V16" s="1">
        <f>SUMIF(TeamsByYear[Rookie Year], AnnualTeams[[#This Row],[Rookie Year]], TeamsByYear[2011])</f>
        <v>148</v>
      </c>
      <c r="W16" s="1">
        <f>SUMIF(TeamsByYear[Rookie Year], AnnualTeams[[#This Row],[Rookie Year]], TeamsByYear[2012])</f>
        <v>137</v>
      </c>
      <c r="X16" s="1">
        <f>SUMIF(TeamsByYear[Rookie Year], AnnualTeams[[#This Row],[Rookie Year]], TeamsByYear[2013])</f>
        <v>134</v>
      </c>
      <c r="Y16" s="1">
        <f>SUMIF(TeamsByYear[Rookie Year], AnnualTeams[[#This Row],[Rookie Year]], TeamsByYear[2014])</f>
        <v>127</v>
      </c>
      <c r="Z16" s="1">
        <f>SUMIF(TeamsByYear[Rookie Year], AnnualTeams[[#This Row],[Rookie Year]], TeamsByYear[2015])</f>
        <v>123</v>
      </c>
      <c r="AA16" s="1">
        <f>SUMIF(TeamsByYear[Rookie Year], AnnualTeams[[#This Row],[Rookie Year]], TeamsByYear[2016])</f>
        <v>116</v>
      </c>
    </row>
    <row r="17" spans="1:27" x14ac:dyDescent="0.45">
      <c r="A17">
        <v>2008</v>
      </c>
      <c r="B17">
        <f>COUNTIF(raw[rookie year],AnnualTeams[[#This Row],[Rookie Year]])</f>
        <v>327</v>
      </c>
      <c r="C17">
        <f>SUMIF(TeamsByYear[Rookie Year], AnnualTeams[[#This Row],[Rookie Year]], TeamsByYear[1992])</f>
        <v>0</v>
      </c>
      <c r="D17" s="1">
        <f>SUMIF(TeamsByYear[Rookie Year], AnnualTeams[[#This Row],[Rookie Year]], TeamsByYear[1993])</f>
        <v>0</v>
      </c>
      <c r="E17" s="1">
        <f>SUMIF(TeamsByYear[Rookie Year], AnnualTeams[[#This Row],[Rookie Year]], TeamsByYear[1994])</f>
        <v>0</v>
      </c>
      <c r="F17" s="1">
        <f>SUMIF(TeamsByYear[Rookie Year], AnnualTeams[[#This Row],[Rookie Year]], TeamsByYear[1995])</f>
        <v>0</v>
      </c>
      <c r="G17" s="1">
        <f>SUMIF(TeamsByYear[Rookie Year], AnnualTeams[[#This Row],[Rookie Year]], TeamsByYear[1996])</f>
        <v>0</v>
      </c>
      <c r="H17" s="1">
        <f>SUMIF(TeamsByYear[Rookie Year], AnnualTeams[[#This Row],[Rookie Year]], TeamsByYear[1997])</f>
        <v>0</v>
      </c>
      <c r="I17" s="1">
        <f>SUMIF(TeamsByYear[Rookie Year], AnnualTeams[[#This Row],[Rookie Year]], TeamsByYear[1998])</f>
        <v>0</v>
      </c>
      <c r="J17" s="1">
        <f>SUMIF(TeamsByYear[Rookie Year], AnnualTeams[[#This Row],[Rookie Year]], TeamsByYear[1999])</f>
        <v>0</v>
      </c>
      <c r="K17" s="1">
        <f>SUMIF(TeamsByYear[Rookie Year], AnnualTeams[[#This Row],[Rookie Year]], TeamsByYear[2000])</f>
        <v>0</v>
      </c>
      <c r="L17" s="1">
        <f>SUMIF(TeamsByYear[Rookie Year], AnnualTeams[[#This Row],[Rookie Year]], TeamsByYear[2001])</f>
        <v>0</v>
      </c>
      <c r="M17" s="1">
        <f>SUMIF(TeamsByYear[Rookie Year], AnnualTeams[[#This Row],[Rookie Year]], TeamsByYear[2002])</f>
        <v>0</v>
      </c>
      <c r="N17" s="1">
        <f>SUMIF(TeamsByYear[Rookie Year], AnnualTeams[[#This Row],[Rookie Year]], TeamsByYear[2003])</f>
        <v>0</v>
      </c>
      <c r="O17" s="1">
        <f>SUMIF(TeamsByYear[Rookie Year], AnnualTeams[[#This Row],[Rookie Year]], TeamsByYear[2004])</f>
        <v>1</v>
      </c>
      <c r="P17" s="1">
        <f>SUMIF(TeamsByYear[Rookie Year], AnnualTeams[[#This Row],[Rookie Year]], TeamsByYear[2005])</f>
        <v>0</v>
      </c>
      <c r="Q17" s="1">
        <f>SUMIF(TeamsByYear[Rookie Year], AnnualTeams[[#This Row],[Rookie Year]], TeamsByYear[2006])</f>
        <v>0</v>
      </c>
      <c r="R17" s="1">
        <f>SUMIF(TeamsByYear[Rookie Year], AnnualTeams[[#This Row],[Rookie Year]], TeamsByYear[2007])</f>
        <v>0</v>
      </c>
      <c r="S17" s="1">
        <f>SUMIF(TeamsByYear[Rookie Year], AnnualTeams[[#This Row],[Rookie Year]], TeamsByYear[2008])</f>
        <v>320</v>
      </c>
      <c r="T17" s="1">
        <f>SUMIF(TeamsByYear[Rookie Year], AnnualTeams[[#This Row],[Rookie Year]], TeamsByYear[2009])</f>
        <v>263</v>
      </c>
      <c r="U17" s="1">
        <f>SUMIF(TeamsByYear[Rookie Year], AnnualTeams[[#This Row],[Rookie Year]], TeamsByYear[2010])</f>
        <v>231</v>
      </c>
      <c r="V17" s="1">
        <f>SUMIF(TeamsByYear[Rookie Year], AnnualTeams[[#This Row],[Rookie Year]], TeamsByYear[2011])</f>
        <v>213</v>
      </c>
      <c r="W17" s="1">
        <f>SUMIF(TeamsByYear[Rookie Year], AnnualTeams[[#This Row],[Rookie Year]], TeamsByYear[2012])</f>
        <v>199</v>
      </c>
      <c r="X17" s="1">
        <f>SUMIF(TeamsByYear[Rookie Year], AnnualTeams[[#This Row],[Rookie Year]], TeamsByYear[2013])</f>
        <v>191</v>
      </c>
      <c r="Y17" s="1">
        <f>SUMIF(TeamsByYear[Rookie Year], AnnualTeams[[#This Row],[Rookie Year]], TeamsByYear[2014])</f>
        <v>183</v>
      </c>
      <c r="Z17" s="1">
        <f>SUMIF(TeamsByYear[Rookie Year], AnnualTeams[[#This Row],[Rookie Year]], TeamsByYear[2015])</f>
        <v>177</v>
      </c>
      <c r="AA17" s="1">
        <f>SUMIF(TeamsByYear[Rookie Year], AnnualTeams[[#This Row],[Rookie Year]], TeamsByYear[2016])</f>
        <v>174</v>
      </c>
    </row>
    <row r="18" spans="1:27" x14ac:dyDescent="0.45">
      <c r="A18">
        <v>2009</v>
      </c>
      <c r="B18">
        <f>COUNTIF(raw[rookie year],AnnualTeams[[#This Row],[Rookie Year]])</f>
        <v>324</v>
      </c>
      <c r="C18">
        <f>SUMIF(TeamsByYear[Rookie Year], AnnualTeams[[#This Row],[Rookie Year]], TeamsByYear[1992])</f>
        <v>0</v>
      </c>
      <c r="D18" s="1">
        <f>SUMIF(TeamsByYear[Rookie Year], AnnualTeams[[#This Row],[Rookie Year]], TeamsByYear[1993])</f>
        <v>0</v>
      </c>
      <c r="E18" s="1">
        <f>SUMIF(TeamsByYear[Rookie Year], AnnualTeams[[#This Row],[Rookie Year]], TeamsByYear[1994])</f>
        <v>0</v>
      </c>
      <c r="F18" s="1">
        <f>SUMIF(TeamsByYear[Rookie Year], AnnualTeams[[#This Row],[Rookie Year]], TeamsByYear[1995])</f>
        <v>0</v>
      </c>
      <c r="G18" s="1">
        <f>SUMIF(TeamsByYear[Rookie Year], AnnualTeams[[#This Row],[Rookie Year]], TeamsByYear[1996])</f>
        <v>0</v>
      </c>
      <c r="H18" s="1">
        <f>SUMIF(TeamsByYear[Rookie Year], AnnualTeams[[#This Row],[Rookie Year]], TeamsByYear[1997])</f>
        <v>0</v>
      </c>
      <c r="I18" s="1">
        <f>SUMIF(TeamsByYear[Rookie Year], AnnualTeams[[#This Row],[Rookie Year]], TeamsByYear[1998])</f>
        <v>0</v>
      </c>
      <c r="J18" s="1">
        <f>SUMIF(TeamsByYear[Rookie Year], AnnualTeams[[#This Row],[Rookie Year]], TeamsByYear[1999])</f>
        <v>0</v>
      </c>
      <c r="K18" s="1">
        <f>SUMIF(TeamsByYear[Rookie Year], AnnualTeams[[#This Row],[Rookie Year]], TeamsByYear[2000])</f>
        <v>0</v>
      </c>
      <c r="L18" s="1">
        <f>SUMIF(TeamsByYear[Rookie Year], AnnualTeams[[#This Row],[Rookie Year]], TeamsByYear[2001])</f>
        <v>0</v>
      </c>
      <c r="M18" s="1">
        <f>SUMIF(TeamsByYear[Rookie Year], AnnualTeams[[#This Row],[Rookie Year]], TeamsByYear[2002])</f>
        <v>0</v>
      </c>
      <c r="N18" s="1">
        <f>SUMIF(TeamsByYear[Rookie Year], AnnualTeams[[#This Row],[Rookie Year]], TeamsByYear[2003])</f>
        <v>0</v>
      </c>
      <c r="O18" s="1">
        <f>SUMIF(TeamsByYear[Rookie Year], AnnualTeams[[#This Row],[Rookie Year]], TeamsByYear[2004])</f>
        <v>1</v>
      </c>
      <c r="P18" s="1">
        <f>SUMIF(TeamsByYear[Rookie Year], AnnualTeams[[#This Row],[Rookie Year]], TeamsByYear[2005])</f>
        <v>0</v>
      </c>
      <c r="Q18" s="1">
        <f>SUMIF(TeamsByYear[Rookie Year], AnnualTeams[[#This Row],[Rookie Year]], TeamsByYear[2006])</f>
        <v>0</v>
      </c>
      <c r="R18" s="1">
        <f>SUMIF(TeamsByYear[Rookie Year], AnnualTeams[[#This Row],[Rookie Year]], TeamsByYear[2007])</f>
        <v>0</v>
      </c>
      <c r="S18" s="1">
        <f>SUMIF(TeamsByYear[Rookie Year], AnnualTeams[[#This Row],[Rookie Year]], TeamsByYear[2008])</f>
        <v>1</v>
      </c>
      <c r="T18" s="1">
        <f>SUMIF(TeamsByYear[Rookie Year], AnnualTeams[[#This Row],[Rookie Year]], TeamsByYear[2009])</f>
        <v>319</v>
      </c>
      <c r="U18" s="1">
        <f>SUMIF(TeamsByYear[Rookie Year], AnnualTeams[[#This Row],[Rookie Year]], TeamsByYear[2010])</f>
        <v>278</v>
      </c>
      <c r="V18" s="1">
        <f>SUMIF(TeamsByYear[Rookie Year], AnnualTeams[[#This Row],[Rookie Year]], TeamsByYear[2011])</f>
        <v>245</v>
      </c>
      <c r="W18" s="1">
        <f>SUMIF(TeamsByYear[Rookie Year], AnnualTeams[[#This Row],[Rookie Year]], TeamsByYear[2012])</f>
        <v>217</v>
      </c>
      <c r="X18" s="1">
        <f>SUMIF(TeamsByYear[Rookie Year], AnnualTeams[[#This Row],[Rookie Year]], TeamsByYear[2013])</f>
        <v>201</v>
      </c>
      <c r="Y18" s="1">
        <f>SUMIF(TeamsByYear[Rookie Year], AnnualTeams[[#This Row],[Rookie Year]], TeamsByYear[2014])</f>
        <v>191</v>
      </c>
      <c r="Z18" s="1">
        <f>SUMIF(TeamsByYear[Rookie Year], AnnualTeams[[#This Row],[Rookie Year]], TeamsByYear[2015])</f>
        <v>175</v>
      </c>
      <c r="AA18" s="1">
        <f>SUMIF(TeamsByYear[Rookie Year], AnnualTeams[[#This Row],[Rookie Year]], TeamsByYear[2016])</f>
        <v>178</v>
      </c>
    </row>
    <row r="19" spans="1:27" x14ac:dyDescent="0.45">
      <c r="A19">
        <v>2010</v>
      </c>
      <c r="B19">
        <f>COUNTIF(raw[rookie year],AnnualTeams[[#This Row],[Rookie Year]])</f>
        <v>279</v>
      </c>
      <c r="C19">
        <f>SUMIF(TeamsByYear[Rookie Year], AnnualTeams[[#This Row],[Rookie Year]], TeamsByYear[1992])</f>
        <v>0</v>
      </c>
      <c r="D19" s="1">
        <f>SUMIF(TeamsByYear[Rookie Year], AnnualTeams[[#This Row],[Rookie Year]], TeamsByYear[1993])</f>
        <v>0</v>
      </c>
      <c r="E19" s="1">
        <f>SUMIF(TeamsByYear[Rookie Year], AnnualTeams[[#This Row],[Rookie Year]], TeamsByYear[1994])</f>
        <v>0</v>
      </c>
      <c r="F19" s="1">
        <f>SUMIF(TeamsByYear[Rookie Year], AnnualTeams[[#This Row],[Rookie Year]], TeamsByYear[1995])</f>
        <v>0</v>
      </c>
      <c r="G19" s="1">
        <f>SUMIF(TeamsByYear[Rookie Year], AnnualTeams[[#This Row],[Rookie Year]], TeamsByYear[1996])</f>
        <v>0</v>
      </c>
      <c r="H19" s="1">
        <f>SUMIF(TeamsByYear[Rookie Year], AnnualTeams[[#This Row],[Rookie Year]], TeamsByYear[1997])</f>
        <v>0</v>
      </c>
      <c r="I19" s="1">
        <f>SUMIF(TeamsByYear[Rookie Year], AnnualTeams[[#This Row],[Rookie Year]], TeamsByYear[1998])</f>
        <v>0</v>
      </c>
      <c r="J19" s="1">
        <f>SUMIF(TeamsByYear[Rookie Year], AnnualTeams[[#This Row],[Rookie Year]], TeamsByYear[1999])</f>
        <v>0</v>
      </c>
      <c r="K19" s="1">
        <f>SUMIF(TeamsByYear[Rookie Year], AnnualTeams[[#This Row],[Rookie Year]], TeamsByYear[2000])</f>
        <v>0</v>
      </c>
      <c r="L19" s="1">
        <f>SUMIF(TeamsByYear[Rookie Year], AnnualTeams[[#This Row],[Rookie Year]], TeamsByYear[2001])</f>
        <v>0</v>
      </c>
      <c r="M19" s="1">
        <f>SUMIF(TeamsByYear[Rookie Year], AnnualTeams[[#This Row],[Rookie Year]], TeamsByYear[2002])</f>
        <v>0</v>
      </c>
      <c r="N19" s="1">
        <f>SUMIF(TeamsByYear[Rookie Year], AnnualTeams[[#This Row],[Rookie Year]], TeamsByYear[2003])</f>
        <v>0</v>
      </c>
      <c r="O19" s="1">
        <f>SUMIF(TeamsByYear[Rookie Year], AnnualTeams[[#This Row],[Rookie Year]], TeamsByYear[2004])</f>
        <v>0</v>
      </c>
      <c r="P19" s="1">
        <f>SUMIF(TeamsByYear[Rookie Year], AnnualTeams[[#This Row],[Rookie Year]], TeamsByYear[2005])</f>
        <v>0</v>
      </c>
      <c r="Q19" s="1">
        <f>SUMIF(TeamsByYear[Rookie Year], AnnualTeams[[#This Row],[Rookie Year]], TeamsByYear[2006])</f>
        <v>0</v>
      </c>
      <c r="R19" s="1">
        <f>SUMIF(TeamsByYear[Rookie Year], AnnualTeams[[#This Row],[Rookie Year]], TeamsByYear[2007])</f>
        <v>0</v>
      </c>
      <c r="S19" s="1">
        <f>SUMIF(TeamsByYear[Rookie Year], AnnualTeams[[#This Row],[Rookie Year]], TeamsByYear[2008])</f>
        <v>0</v>
      </c>
      <c r="T19" s="1">
        <f>SUMIF(TeamsByYear[Rookie Year], AnnualTeams[[#This Row],[Rookie Year]], TeamsByYear[2009])</f>
        <v>1</v>
      </c>
      <c r="U19" s="1">
        <f>SUMIF(TeamsByYear[Rookie Year], AnnualTeams[[#This Row],[Rookie Year]], TeamsByYear[2010])</f>
        <v>275</v>
      </c>
      <c r="V19" s="1">
        <f>SUMIF(TeamsByYear[Rookie Year], AnnualTeams[[#This Row],[Rookie Year]], TeamsByYear[2011])</f>
        <v>240</v>
      </c>
      <c r="W19" s="1">
        <f>SUMIF(TeamsByYear[Rookie Year], AnnualTeams[[#This Row],[Rookie Year]], TeamsByYear[2012])</f>
        <v>209</v>
      </c>
      <c r="X19" s="1">
        <f>SUMIF(TeamsByYear[Rookie Year], AnnualTeams[[#This Row],[Rookie Year]], TeamsByYear[2013])</f>
        <v>191</v>
      </c>
      <c r="Y19" s="1">
        <f>SUMIF(TeamsByYear[Rookie Year], AnnualTeams[[#This Row],[Rookie Year]], TeamsByYear[2014])</f>
        <v>181</v>
      </c>
      <c r="Z19" s="1">
        <f>SUMIF(TeamsByYear[Rookie Year], AnnualTeams[[#This Row],[Rookie Year]], TeamsByYear[2015])</f>
        <v>169</v>
      </c>
      <c r="AA19" s="1">
        <f>SUMIF(TeamsByYear[Rookie Year], AnnualTeams[[#This Row],[Rookie Year]], TeamsByYear[2016])</f>
        <v>165</v>
      </c>
    </row>
    <row r="20" spans="1:27" x14ac:dyDescent="0.45">
      <c r="A20">
        <v>2011</v>
      </c>
      <c r="B20">
        <f>COUNTIF(raw[rookie year],AnnualTeams[[#This Row],[Rookie Year]])</f>
        <v>424</v>
      </c>
      <c r="C20">
        <f>SUMIF(TeamsByYear[Rookie Year], AnnualTeams[[#This Row],[Rookie Year]], TeamsByYear[1992])</f>
        <v>0</v>
      </c>
      <c r="D20" s="1">
        <f>SUMIF(TeamsByYear[Rookie Year], AnnualTeams[[#This Row],[Rookie Year]], TeamsByYear[1993])</f>
        <v>0</v>
      </c>
      <c r="E20" s="1">
        <f>SUMIF(TeamsByYear[Rookie Year], AnnualTeams[[#This Row],[Rookie Year]], TeamsByYear[1994])</f>
        <v>0</v>
      </c>
      <c r="F20" s="1">
        <f>SUMIF(TeamsByYear[Rookie Year], AnnualTeams[[#This Row],[Rookie Year]], TeamsByYear[1995])</f>
        <v>0</v>
      </c>
      <c r="G20" s="1">
        <f>SUMIF(TeamsByYear[Rookie Year], AnnualTeams[[#This Row],[Rookie Year]], TeamsByYear[1996])</f>
        <v>0</v>
      </c>
      <c r="H20" s="1">
        <f>SUMIF(TeamsByYear[Rookie Year], AnnualTeams[[#This Row],[Rookie Year]], TeamsByYear[1997])</f>
        <v>0</v>
      </c>
      <c r="I20" s="1">
        <f>SUMIF(TeamsByYear[Rookie Year], AnnualTeams[[#This Row],[Rookie Year]], TeamsByYear[1998])</f>
        <v>0</v>
      </c>
      <c r="J20" s="1">
        <f>SUMIF(TeamsByYear[Rookie Year], AnnualTeams[[#This Row],[Rookie Year]], TeamsByYear[1999])</f>
        <v>0</v>
      </c>
      <c r="K20" s="1">
        <f>SUMIF(TeamsByYear[Rookie Year], AnnualTeams[[#This Row],[Rookie Year]], TeamsByYear[2000])</f>
        <v>0</v>
      </c>
      <c r="L20" s="1">
        <f>SUMIF(TeamsByYear[Rookie Year], AnnualTeams[[#This Row],[Rookie Year]], TeamsByYear[2001])</f>
        <v>0</v>
      </c>
      <c r="M20" s="1">
        <f>SUMIF(TeamsByYear[Rookie Year], AnnualTeams[[#This Row],[Rookie Year]], TeamsByYear[2002])</f>
        <v>0</v>
      </c>
      <c r="N20" s="1">
        <f>SUMIF(TeamsByYear[Rookie Year], AnnualTeams[[#This Row],[Rookie Year]], TeamsByYear[2003])</f>
        <v>0</v>
      </c>
      <c r="O20" s="1">
        <f>SUMIF(TeamsByYear[Rookie Year], AnnualTeams[[#This Row],[Rookie Year]], TeamsByYear[2004])</f>
        <v>0</v>
      </c>
      <c r="P20" s="1">
        <f>SUMIF(TeamsByYear[Rookie Year], AnnualTeams[[#This Row],[Rookie Year]], TeamsByYear[2005])</f>
        <v>0</v>
      </c>
      <c r="Q20" s="1">
        <f>SUMIF(TeamsByYear[Rookie Year], AnnualTeams[[#This Row],[Rookie Year]], TeamsByYear[2006])</f>
        <v>0</v>
      </c>
      <c r="R20" s="1">
        <f>SUMIF(TeamsByYear[Rookie Year], AnnualTeams[[#This Row],[Rookie Year]], TeamsByYear[2007])</f>
        <v>0</v>
      </c>
      <c r="S20" s="1">
        <f>SUMIF(TeamsByYear[Rookie Year], AnnualTeams[[#This Row],[Rookie Year]], TeamsByYear[2008])</f>
        <v>0</v>
      </c>
      <c r="T20" s="1">
        <f>SUMIF(TeamsByYear[Rookie Year], AnnualTeams[[#This Row],[Rookie Year]], TeamsByYear[2009])</f>
        <v>0</v>
      </c>
      <c r="U20" s="1">
        <f>SUMIF(TeamsByYear[Rookie Year], AnnualTeams[[#This Row],[Rookie Year]], TeamsByYear[2010])</f>
        <v>0</v>
      </c>
      <c r="V20" s="1">
        <f>SUMIF(TeamsByYear[Rookie Year], AnnualTeams[[#This Row],[Rookie Year]], TeamsByYear[2011])</f>
        <v>406</v>
      </c>
      <c r="W20" s="1">
        <f>SUMIF(TeamsByYear[Rookie Year], AnnualTeams[[#This Row],[Rookie Year]], TeamsByYear[2012])</f>
        <v>342</v>
      </c>
      <c r="X20" s="1">
        <f>SUMIF(TeamsByYear[Rookie Year], AnnualTeams[[#This Row],[Rookie Year]], TeamsByYear[2013])</f>
        <v>299</v>
      </c>
      <c r="Y20" s="1">
        <f>SUMIF(TeamsByYear[Rookie Year], AnnualTeams[[#This Row],[Rookie Year]], TeamsByYear[2014])</f>
        <v>269</v>
      </c>
      <c r="Z20" s="1">
        <f>SUMIF(TeamsByYear[Rookie Year], AnnualTeams[[#This Row],[Rookie Year]], TeamsByYear[2015])</f>
        <v>251</v>
      </c>
      <c r="AA20" s="1">
        <f>SUMIF(TeamsByYear[Rookie Year], AnnualTeams[[#This Row],[Rookie Year]], TeamsByYear[2016])</f>
        <v>232</v>
      </c>
    </row>
    <row r="21" spans="1:27" x14ac:dyDescent="0.45">
      <c r="A21">
        <v>2012</v>
      </c>
      <c r="B21">
        <f>COUNTIF(raw[rookie year],AnnualTeams[[#This Row],[Rookie Year]])</f>
        <v>476</v>
      </c>
      <c r="C21">
        <f>SUMIF(TeamsByYear[Rookie Year], AnnualTeams[[#This Row],[Rookie Year]], TeamsByYear[1992])</f>
        <v>0</v>
      </c>
      <c r="D21" s="1">
        <f>SUMIF(TeamsByYear[Rookie Year], AnnualTeams[[#This Row],[Rookie Year]], TeamsByYear[1993])</f>
        <v>0</v>
      </c>
      <c r="E21" s="1">
        <f>SUMIF(TeamsByYear[Rookie Year], AnnualTeams[[#This Row],[Rookie Year]], TeamsByYear[1994])</f>
        <v>0</v>
      </c>
      <c r="F21" s="1">
        <f>SUMIF(TeamsByYear[Rookie Year], AnnualTeams[[#This Row],[Rookie Year]], TeamsByYear[1995])</f>
        <v>0</v>
      </c>
      <c r="G21" s="1">
        <f>SUMIF(TeamsByYear[Rookie Year], AnnualTeams[[#This Row],[Rookie Year]], TeamsByYear[1996])</f>
        <v>0</v>
      </c>
      <c r="H21" s="1">
        <f>SUMIF(TeamsByYear[Rookie Year], AnnualTeams[[#This Row],[Rookie Year]], TeamsByYear[1997])</f>
        <v>0</v>
      </c>
      <c r="I21" s="1">
        <f>SUMIF(TeamsByYear[Rookie Year], AnnualTeams[[#This Row],[Rookie Year]], TeamsByYear[1998])</f>
        <v>0</v>
      </c>
      <c r="J21" s="1">
        <f>SUMIF(TeamsByYear[Rookie Year], AnnualTeams[[#This Row],[Rookie Year]], TeamsByYear[1999])</f>
        <v>0</v>
      </c>
      <c r="K21" s="1">
        <f>SUMIF(TeamsByYear[Rookie Year], AnnualTeams[[#This Row],[Rookie Year]], TeamsByYear[2000])</f>
        <v>0</v>
      </c>
      <c r="L21" s="1">
        <f>SUMIF(TeamsByYear[Rookie Year], AnnualTeams[[#This Row],[Rookie Year]], TeamsByYear[2001])</f>
        <v>0</v>
      </c>
      <c r="M21" s="1">
        <f>SUMIF(TeamsByYear[Rookie Year], AnnualTeams[[#This Row],[Rookie Year]], TeamsByYear[2002])</f>
        <v>0</v>
      </c>
      <c r="N21" s="1">
        <f>SUMIF(TeamsByYear[Rookie Year], AnnualTeams[[#This Row],[Rookie Year]], TeamsByYear[2003])</f>
        <v>0</v>
      </c>
      <c r="O21" s="1">
        <f>SUMIF(TeamsByYear[Rookie Year], AnnualTeams[[#This Row],[Rookie Year]], TeamsByYear[2004])</f>
        <v>0</v>
      </c>
      <c r="P21" s="1">
        <f>SUMIF(TeamsByYear[Rookie Year], AnnualTeams[[#This Row],[Rookie Year]], TeamsByYear[2005])</f>
        <v>0</v>
      </c>
      <c r="Q21" s="1">
        <f>SUMIF(TeamsByYear[Rookie Year], AnnualTeams[[#This Row],[Rookie Year]], TeamsByYear[2006])</f>
        <v>0</v>
      </c>
      <c r="R21" s="1">
        <f>SUMIF(TeamsByYear[Rookie Year], AnnualTeams[[#This Row],[Rookie Year]], TeamsByYear[2007])</f>
        <v>0</v>
      </c>
      <c r="S21" s="1">
        <f>SUMIF(TeamsByYear[Rookie Year], AnnualTeams[[#This Row],[Rookie Year]], TeamsByYear[2008])</f>
        <v>0</v>
      </c>
      <c r="T21" s="1">
        <f>SUMIF(TeamsByYear[Rookie Year], AnnualTeams[[#This Row],[Rookie Year]], TeamsByYear[2009])</f>
        <v>0</v>
      </c>
      <c r="U21" s="1">
        <f>SUMIF(TeamsByYear[Rookie Year], AnnualTeams[[#This Row],[Rookie Year]], TeamsByYear[2010])</f>
        <v>0</v>
      </c>
      <c r="V21" s="1">
        <f>SUMIF(TeamsByYear[Rookie Year], AnnualTeams[[#This Row],[Rookie Year]], TeamsByYear[2011])</f>
        <v>3</v>
      </c>
      <c r="W21" s="1">
        <f>SUMIF(TeamsByYear[Rookie Year], AnnualTeams[[#This Row],[Rookie Year]], TeamsByYear[2012])</f>
        <v>458</v>
      </c>
      <c r="X21" s="1">
        <f>SUMIF(TeamsByYear[Rookie Year], AnnualTeams[[#This Row],[Rookie Year]], TeamsByYear[2013])</f>
        <v>404</v>
      </c>
      <c r="Y21" s="1">
        <f>SUMIF(TeamsByYear[Rookie Year], AnnualTeams[[#This Row],[Rookie Year]], TeamsByYear[2014])</f>
        <v>348</v>
      </c>
      <c r="Z21" s="1">
        <f>SUMIF(TeamsByYear[Rookie Year], AnnualTeams[[#This Row],[Rookie Year]], TeamsByYear[2015])</f>
        <v>321</v>
      </c>
      <c r="AA21" s="1">
        <f>SUMIF(TeamsByYear[Rookie Year], AnnualTeams[[#This Row],[Rookie Year]], TeamsByYear[2016])</f>
        <v>295</v>
      </c>
    </row>
    <row r="22" spans="1:27" x14ac:dyDescent="0.45">
      <c r="A22">
        <v>2013</v>
      </c>
      <c r="B22">
        <f>COUNTIF(raw[rookie year],AnnualTeams[[#This Row],[Rookie Year]])</f>
        <v>411</v>
      </c>
      <c r="C22">
        <f>SUMIF(TeamsByYear[Rookie Year], AnnualTeams[[#This Row],[Rookie Year]], TeamsByYear[1992])</f>
        <v>0</v>
      </c>
      <c r="D22" s="1">
        <f>SUMIF(TeamsByYear[Rookie Year], AnnualTeams[[#This Row],[Rookie Year]], TeamsByYear[1993])</f>
        <v>0</v>
      </c>
      <c r="E22" s="1">
        <f>SUMIF(TeamsByYear[Rookie Year], AnnualTeams[[#This Row],[Rookie Year]], TeamsByYear[1994])</f>
        <v>0</v>
      </c>
      <c r="F22" s="1">
        <f>SUMIF(TeamsByYear[Rookie Year], AnnualTeams[[#This Row],[Rookie Year]], TeamsByYear[1995])</f>
        <v>0</v>
      </c>
      <c r="G22" s="1">
        <f>SUMIF(TeamsByYear[Rookie Year], AnnualTeams[[#This Row],[Rookie Year]], TeamsByYear[1996])</f>
        <v>0</v>
      </c>
      <c r="H22" s="1">
        <f>SUMIF(TeamsByYear[Rookie Year], AnnualTeams[[#This Row],[Rookie Year]], TeamsByYear[1997])</f>
        <v>0</v>
      </c>
      <c r="I22" s="1">
        <f>SUMIF(TeamsByYear[Rookie Year], AnnualTeams[[#This Row],[Rookie Year]], TeamsByYear[1998])</f>
        <v>0</v>
      </c>
      <c r="J22" s="1">
        <f>SUMIF(TeamsByYear[Rookie Year], AnnualTeams[[#This Row],[Rookie Year]], TeamsByYear[1999])</f>
        <v>0</v>
      </c>
      <c r="K22" s="1">
        <f>SUMIF(TeamsByYear[Rookie Year], AnnualTeams[[#This Row],[Rookie Year]], TeamsByYear[2000])</f>
        <v>0</v>
      </c>
      <c r="L22" s="1">
        <f>SUMIF(TeamsByYear[Rookie Year], AnnualTeams[[#This Row],[Rookie Year]], TeamsByYear[2001])</f>
        <v>0</v>
      </c>
      <c r="M22" s="1">
        <f>SUMIF(TeamsByYear[Rookie Year], AnnualTeams[[#This Row],[Rookie Year]], TeamsByYear[2002])</f>
        <v>0</v>
      </c>
      <c r="N22" s="1">
        <f>SUMIF(TeamsByYear[Rookie Year], AnnualTeams[[#This Row],[Rookie Year]], TeamsByYear[2003])</f>
        <v>0</v>
      </c>
      <c r="O22" s="1">
        <f>SUMIF(TeamsByYear[Rookie Year], AnnualTeams[[#This Row],[Rookie Year]], TeamsByYear[2004])</f>
        <v>0</v>
      </c>
      <c r="P22" s="1">
        <f>SUMIF(TeamsByYear[Rookie Year], AnnualTeams[[#This Row],[Rookie Year]], TeamsByYear[2005])</f>
        <v>0</v>
      </c>
      <c r="Q22" s="1">
        <f>SUMIF(TeamsByYear[Rookie Year], AnnualTeams[[#This Row],[Rookie Year]], TeamsByYear[2006])</f>
        <v>0</v>
      </c>
      <c r="R22" s="1">
        <f>SUMIF(TeamsByYear[Rookie Year], AnnualTeams[[#This Row],[Rookie Year]], TeamsByYear[2007])</f>
        <v>0</v>
      </c>
      <c r="S22" s="1">
        <f>SUMIF(TeamsByYear[Rookie Year], AnnualTeams[[#This Row],[Rookie Year]], TeamsByYear[2008])</f>
        <v>0</v>
      </c>
      <c r="T22" s="1">
        <f>SUMIF(TeamsByYear[Rookie Year], AnnualTeams[[#This Row],[Rookie Year]], TeamsByYear[2009])</f>
        <v>0</v>
      </c>
      <c r="U22" s="1">
        <f>SUMIF(TeamsByYear[Rookie Year], AnnualTeams[[#This Row],[Rookie Year]], TeamsByYear[2010])</f>
        <v>0</v>
      </c>
      <c r="V22" s="1">
        <f>SUMIF(TeamsByYear[Rookie Year], AnnualTeams[[#This Row],[Rookie Year]], TeamsByYear[2011])</f>
        <v>0</v>
      </c>
      <c r="W22" s="1">
        <f>SUMIF(TeamsByYear[Rookie Year], AnnualTeams[[#This Row],[Rookie Year]], TeamsByYear[2012])</f>
        <v>1</v>
      </c>
      <c r="X22" s="1">
        <f>SUMIF(TeamsByYear[Rookie Year], AnnualTeams[[#This Row],[Rookie Year]], TeamsByYear[2013])</f>
        <v>361</v>
      </c>
      <c r="Y22" s="1">
        <f>SUMIF(TeamsByYear[Rookie Year], AnnualTeams[[#This Row],[Rookie Year]], TeamsByYear[2014])</f>
        <v>303</v>
      </c>
      <c r="Z22" s="1">
        <f>SUMIF(TeamsByYear[Rookie Year], AnnualTeams[[#This Row],[Rookie Year]], TeamsByYear[2015])</f>
        <v>275</v>
      </c>
      <c r="AA22" s="1">
        <f>SUMIF(TeamsByYear[Rookie Year], AnnualTeams[[#This Row],[Rookie Year]], TeamsByYear[2016])</f>
        <v>258</v>
      </c>
    </row>
    <row r="23" spans="1:27" x14ac:dyDescent="0.45">
      <c r="A23">
        <v>2014</v>
      </c>
      <c r="B23">
        <f>COUNTIF(raw[rookie year],AnnualTeams[[#This Row],[Rookie Year]])</f>
        <v>449</v>
      </c>
      <c r="C23">
        <f>SUMIF(TeamsByYear[Rookie Year], AnnualTeams[[#This Row],[Rookie Year]], TeamsByYear[1992])</f>
        <v>0</v>
      </c>
      <c r="D23" s="1">
        <f>SUMIF(TeamsByYear[Rookie Year], AnnualTeams[[#This Row],[Rookie Year]], TeamsByYear[1993])</f>
        <v>0</v>
      </c>
      <c r="E23" s="1">
        <f>SUMIF(TeamsByYear[Rookie Year], AnnualTeams[[#This Row],[Rookie Year]], TeamsByYear[1994])</f>
        <v>0</v>
      </c>
      <c r="F23" s="1">
        <f>SUMIF(TeamsByYear[Rookie Year], AnnualTeams[[#This Row],[Rookie Year]], TeamsByYear[1995])</f>
        <v>0</v>
      </c>
      <c r="G23" s="1">
        <f>SUMIF(TeamsByYear[Rookie Year], AnnualTeams[[#This Row],[Rookie Year]], TeamsByYear[1996])</f>
        <v>0</v>
      </c>
      <c r="H23" s="1">
        <f>SUMIF(TeamsByYear[Rookie Year], AnnualTeams[[#This Row],[Rookie Year]], TeamsByYear[1997])</f>
        <v>0</v>
      </c>
      <c r="I23" s="1">
        <f>SUMIF(TeamsByYear[Rookie Year], AnnualTeams[[#This Row],[Rookie Year]], TeamsByYear[1998])</f>
        <v>0</v>
      </c>
      <c r="J23" s="1">
        <f>SUMIF(TeamsByYear[Rookie Year], AnnualTeams[[#This Row],[Rookie Year]], TeamsByYear[1999])</f>
        <v>0</v>
      </c>
      <c r="K23" s="1">
        <f>SUMIF(TeamsByYear[Rookie Year], AnnualTeams[[#This Row],[Rookie Year]], TeamsByYear[2000])</f>
        <v>0</v>
      </c>
      <c r="L23" s="1">
        <f>SUMIF(TeamsByYear[Rookie Year], AnnualTeams[[#This Row],[Rookie Year]], TeamsByYear[2001])</f>
        <v>0</v>
      </c>
      <c r="M23" s="1">
        <f>SUMIF(TeamsByYear[Rookie Year], AnnualTeams[[#This Row],[Rookie Year]], TeamsByYear[2002])</f>
        <v>0</v>
      </c>
      <c r="N23" s="1">
        <f>SUMIF(TeamsByYear[Rookie Year], AnnualTeams[[#This Row],[Rookie Year]], TeamsByYear[2003])</f>
        <v>0</v>
      </c>
      <c r="O23" s="1">
        <f>SUMIF(TeamsByYear[Rookie Year], AnnualTeams[[#This Row],[Rookie Year]], TeamsByYear[2004])</f>
        <v>0</v>
      </c>
      <c r="P23" s="1">
        <f>SUMIF(TeamsByYear[Rookie Year], AnnualTeams[[#This Row],[Rookie Year]], TeamsByYear[2005])</f>
        <v>0</v>
      </c>
      <c r="Q23" s="1">
        <f>SUMIF(TeamsByYear[Rookie Year], AnnualTeams[[#This Row],[Rookie Year]], TeamsByYear[2006])</f>
        <v>0</v>
      </c>
      <c r="R23" s="1">
        <f>SUMIF(TeamsByYear[Rookie Year], AnnualTeams[[#This Row],[Rookie Year]], TeamsByYear[2007])</f>
        <v>0</v>
      </c>
      <c r="S23" s="1">
        <f>SUMIF(TeamsByYear[Rookie Year], AnnualTeams[[#This Row],[Rookie Year]], TeamsByYear[2008])</f>
        <v>0</v>
      </c>
      <c r="T23" s="1">
        <f>SUMIF(TeamsByYear[Rookie Year], AnnualTeams[[#This Row],[Rookie Year]], TeamsByYear[2009])</f>
        <v>0</v>
      </c>
      <c r="U23" s="1">
        <f>SUMIF(TeamsByYear[Rookie Year], AnnualTeams[[#This Row],[Rookie Year]], TeamsByYear[2010])</f>
        <v>0</v>
      </c>
      <c r="V23" s="1">
        <f>SUMIF(TeamsByYear[Rookie Year], AnnualTeams[[#This Row],[Rookie Year]], TeamsByYear[2011])</f>
        <v>0</v>
      </c>
      <c r="W23" s="1">
        <f>SUMIF(TeamsByYear[Rookie Year], AnnualTeams[[#This Row],[Rookie Year]], TeamsByYear[2012])</f>
        <v>0</v>
      </c>
      <c r="X23" s="1">
        <f>SUMIF(TeamsByYear[Rookie Year], AnnualTeams[[#This Row],[Rookie Year]], TeamsByYear[2013])</f>
        <v>5</v>
      </c>
      <c r="Y23" s="1">
        <f>SUMIF(TeamsByYear[Rookie Year], AnnualTeams[[#This Row],[Rookie Year]], TeamsByYear[2014])</f>
        <v>377</v>
      </c>
      <c r="Z23" s="1">
        <f>SUMIF(TeamsByYear[Rookie Year], AnnualTeams[[#This Row],[Rookie Year]], TeamsByYear[2015])</f>
        <v>343</v>
      </c>
      <c r="AA23" s="1">
        <f>SUMIF(TeamsByYear[Rookie Year], AnnualTeams[[#This Row],[Rookie Year]], TeamsByYear[2016])</f>
        <v>310</v>
      </c>
    </row>
    <row r="24" spans="1:27" x14ac:dyDescent="0.45">
      <c r="A24">
        <v>2015</v>
      </c>
      <c r="B24">
        <f>COUNTIF(raw[rookie year],AnnualTeams[[#This Row],[Rookie Year]])</f>
        <v>387</v>
      </c>
      <c r="C24">
        <f>SUMIF(TeamsByYear[Rookie Year], AnnualTeams[[#This Row],[Rookie Year]], TeamsByYear[1992])</f>
        <v>0</v>
      </c>
      <c r="D24" s="1">
        <f>SUMIF(TeamsByYear[Rookie Year], AnnualTeams[[#This Row],[Rookie Year]], TeamsByYear[1993])</f>
        <v>0</v>
      </c>
      <c r="E24" s="1">
        <f>SUMIF(TeamsByYear[Rookie Year], AnnualTeams[[#This Row],[Rookie Year]], TeamsByYear[1994])</f>
        <v>0</v>
      </c>
      <c r="F24" s="1">
        <f>SUMIF(TeamsByYear[Rookie Year], AnnualTeams[[#This Row],[Rookie Year]], TeamsByYear[1995])</f>
        <v>0</v>
      </c>
      <c r="G24" s="1">
        <f>SUMIF(TeamsByYear[Rookie Year], AnnualTeams[[#This Row],[Rookie Year]], TeamsByYear[1996])</f>
        <v>0</v>
      </c>
      <c r="H24" s="1">
        <f>SUMIF(TeamsByYear[Rookie Year], AnnualTeams[[#This Row],[Rookie Year]], TeamsByYear[1997])</f>
        <v>0</v>
      </c>
      <c r="I24" s="1">
        <f>SUMIF(TeamsByYear[Rookie Year], AnnualTeams[[#This Row],[Rookie Year]], TeamsByYear[1998])</f>
        <v>0</v>
      </c>
      <c r="J24" s="1">
        <f>SUMIF(TeamsByYear[Rookie Year], AnnualTeams[[#This Row],[Rookie Year]], TeamsByYear[1999])</f>
        <v>0</v>
      </c>
      <c r="K24" s="1">
        <f>SUMIF(TeamsByYear[Rookie Year], AnnualTeams[[#This Row],[Rookie Year]], TeamsByYear[2000])</f>
        <v>0</v>
      </c>
      <c r="L24" s="1">
        <f>SUMIF(TeamsByYear[Rookie Year], AnnualTeams[[#This Row],[Rookie Year]], TeamsByYear[2001])</f>
        <v>0</v>
      </c>
      <c r="M24" s="1">
        <f>SUMIF(TeamsByYear[Rookie Year], AnnualTeams[[#This Row],[Rookie Year]], TeamsByYear[2002])</f>
        <v>0</v>
      </c>
      <c r="N24" s="1">
        <f>SUMIF(TeamsByYear[Rookie Year], AnnualTeams[[#This Row],[Rookie Year]], TeamsByYear[2003])</f>
        <v>0</v>
      </c>
      <c r="O24" s="1">
        <f>SUMIF(TeamsByYear[Rookie Year], AnnualTeams[[#This Row],[Rookie Year]], TeamsByYear[2004])</f>
        <v>0</v>
      </c>
      <c r="P24" s="1">
        <f>SUMIF(TeamsByYear[Rookie Year], AnnualTeams[[#This Row],[Rookie Year]], TeamsByYear[2005])</f>
        <v>0</v>
      </c>
      <c r="Q24" s="1">
        <f>SUMIF(TeamsByYear[Rookie Year], AnnualTeams[[#This Row],[Rookie Year]], TeamsByYear[2006])</f>
        <v>0</v>
      </c>
      <c r="R24" s="1">
        <f>SUMIF(TeamsByYear[Rookie Year], AnnualTeams[[#This Row],[Rookie Year]], TeamsByYear[2007])</f>
        <v>0</v>
      </c>
      <c r="S24" s="1">
        <f>SUMIF(TeamsByYear[Rookie Year], AnnualTeams[[#This Row],[Rookie Year]], TeamsByYear[2008])</f>
        <v>0</v>
      </c>
      <c r="T24" s="1">
        <f>SUMIF(TeamsByYear[Rookie Year], AnnualTeams[[#This Row],[Rookie Year]], TeamsByYear[2009])</f>
        <v>0</v>
      </c>
      <c r="U24" s="1">
        <f>SUMIF(TeamsByYear[Rookie Year], AnnualTeams[[#This Row],[Rookie Year]], TeamsByYear[2010])</f>
        <v>0</v>
      </c>
      <c r="V24" s="1">
        <f>SUMIF(TeamsByYear[Rookie Year], AnnualTeams[[#This Row],[Rookie Year]], TeamsByYear[2011])</f>
        <v>0</v>
      </c>
      <c r="W24" s="1">
        <f>SUMIF(TeamsByYear[Rookie Year], AnnualTeams[[#This Row],[Rookie Year]], TeamsByYear[2012])</f>
        <v>0</v>
      </c>
      <c r="X24" s="1">
        <f>SUMIF(TeamsByYear[Rookie Year], AnnualTeams[[#This Row],[Rookie Year]], TeamsByYear[2013])</f>
        <v>0</v>
      </c>
      <c r="Y24" s="1">
        <f>SUMIF(TeamsByYear[Rookie Year], AnnualTeams[[#This Row],[Rookie Year]], TeamsByYear[2014])</f>
        <v>2</v>
      </c>
      <c r="Z24" s="1">
        <f>SUMIF(TeamsByYear[Rookie Year], AnnualTeams[[#This Row],[Rookie Year]], TeamsByYear[2015])</f>
        <v>359</v>
      </c>
      <c r="AA24" s="1">
        <f>SUMIF(TeamsByYear[Rookie Year], AnnualTeams[[#This Row],[Rookie Year]], TeamsByYear[2016])</f>
        <v>314</v>
      </c>
    </row>
    <row r="25" spans="1:27" x14ac:dyDescent="0.45">
      <c r="A25">
        <v>2016</v>
      </c>
      <c r="B25">
        <f>COUNTIF(raw[rookie year],AnnualTeams[[#This Row],[Rookie Year]])</f>
        <v>438</v>
      </c>
      <c r="C25">
        <f>SUMIF(TeamsByYear[Rookie Year], AnnualTeams[[#This Row],[Rookie Year]], TeamsByYear[1992])</f>
        <v>0</v>
      </c>
      <c r="D25" s="1">
        <f>SUMIF(TeamsByYear[Rookie Year], AnnualTeams[[#This Row],[Rookie Year]], TeamsByYear[1993])</f>
        <v>0</v>
      </c>
      <c r="E25" s="1">
        <f>SUMIF(TeamsByYear[Rookie Year], AnnualTeams[[#This Row],[Rookie Year]], TeamsByYear[1994])</f>
        <v>0</v>
      </c>
      <c r="F25" s="1">
        <f>SUMIF(TeamsByYear[Rookie Year], AnnualTeams[[#This Row],[Rookie Year]], TeamsByYear[1995])</f>
        <v>0</v>
      </c>
      <c r="G25" s="1">
        <f>SUMIF(TeamsByYear[Rookie Year], AnnualTeams[[#This Row],[Rookie Year]], TeamsByYear[1996])</f>
        <v>0</v>
      </c>
      <c r="H25" s="1">
        <f>SUMIF(TeamsByYear[Rookie Year], AnnualTeams[[#This Row],[Rookie Year]], TeamsByYear[1997])</f>
        <v>0</v>
      </c>
      <c r="I25" s="1">
        <f>SUMIF(TeamsByYear[Rookie Year], AnnualTeams[[#This Row],[Rookie Year]], TeamsByYear[1998])</f>
        <v>0</v>
      </c>
      <c r="J25" s="1">
        <f>SUMIF(TeamsByYear[Rookie Year], AnnualTeams[[#This Row],[Rookie Year]], TeamsByYear[1999])</f>
        <v>0</v>
      </c>
      <c r="K25" s="1">
        <f>SUMIF(TeamsByYear[Rookie Year], AnnualTeams[[#This Row],[Rookie Year]], TeamsByYear[2000])</f>
        <v>0</v>
      </c>
      <c r="L25" s="1">
        <f>SUMIF(TeamsByYear[Rookie Year], AnnualTeams[[#This Row],[Rookie Year]], TeamsByYear[2001])</f>
        <v>0</v>
      </c>
      <c r="M25" s="1">
        <f>SUMIF(TeamsByYear[Rookie Year], AnnualTeams[[#This Row],[Rookie Year]], TeamsByYear[2002])</f>
        <v>0</v>
      </c>
      <c r="N25" s="1">
        <f>SUMIF(TeamsByYear[Rookie Year], AnnualTeams[[#This Row],[Rookie Year]], TeamsByYear[2003])</f>
        <v>0</v>
      </c>
      <c r="O25" s="1">
        <f>SUMIF(TeamsByYear[Rookie Year], AnnualTeams[[#This Row],[Rookie Year]], TeamsByYear[2004])</f>
        <v>0</v>
      </c>
      <c r="P25" s="1">
        <f>SUMIF(TeamsByYear[Rookie Year], AnnualTeams[[#This Row],[Rookie Year]], TeamsByYear[2005])</f>
        <v>0</v>
      </c>
      <c r="Q25" s="1">
        <f>SUMIF(TeamsByYear[Rookie Year], AnnualTeams[[#This Row],[Rookie Year]], TeamsByYear[2006])</f>
        <v>0</v>
      </c>
      <c r="R25" s="1">
        <f>SUMIF(TeamsByYear[Rookie Year], AnnualTeams[[#This Row],[Rookie Year]], TeamsByYear[2007])</f>
        <v>0</v>
      </c>
      <c r="S25" s="1">
        <f>SUMIF(TeamsByYear[Rookie Year], AnnualTeams[[#This Row],[Rookie Year]], TeamsByYear[2008])</f>
        <v>0</v>
      </c>
      <c r="T25" s="1">
        <f>SUMIF(TeamsByYear[Rookie Year], AnnualTeams[[#This Row],[Rookie Year]], TeamsByYear[2009])</f>
        <v>0</v>
      </c>
      <c r="U25" s="1">
        <f>SUMIF(TeamsByYear[Rookie Year], AnnualTeams[[#This Row],[Rookie Year]], TeamsByYear[2010])</f>
        <v>0</v>
      </c>
      <c r="V25" s="1">
        <f>SUMIF(TeamsByYear[Rookie Year], AnnualTeams[[#This Row],[Rookie Year]], TeamsByYear[2011])</f>
        <v>0</v>
      </c>
      <c r="W25" s="1">
        <f>SUMIF(TeamsByYear[Rookie Year], AnnualTeams[[#This Row],[Rookie Year]], TeamsByYear[2012])</f>
        <v>0</v>
      </c>
      <c r="X25" s="1">
        <f>SUMIF(TeamsByYear[Rookie Year], AnnualTeams[[#This Row],[Rookie Year]], TeamsByYear[2013])</f>
        <v>0</v>
      </c>
      <c r="Y25" s="1">
        <f>SUMIF(TeamsByYear[Rookie Year], AnnualTeams[[#This Row],[Rookie Year]], TeamsByYear[2014])</f>
        <v>1</v>
      </c>
      <c r="Z25" s="1">
        <f>SUMIF(TeamsByYear[Rookie Year], AnnualTeams[[#This Row],[Rookie Year]], TeamsByYear[2015])</f>
        <v>5</v>
      </c>
      <c r="AA25" s="1">
        <f>SUMIF(TeamsByYear[Rookie Year], AnnualTeams[[#This Row],[Rookie Year]], TeamsByYear[2016])</f>
        <v>399</v>
      </c>
    </row>
  </sheetData>
  <conditionalFormatting sqref="C2:AA25">
    <cfRule type="cellIs" dxfId="106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"/>
  <sheetViews>
    <sheetView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S23" sqref="AS23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8" x14ac:dyDescent="0.45">
      <c r="A1" t="s">
        <v>474</v>
      </c>
      <c r="B1" t="s">
        <v>475</v>
      </c>
      <c r="C1" t="s">
        <v>476</v>
      </c>
      <c r="D1" t="s">
        <v>477</v>
      </c>
      <c r="E1" t="s">
        <v>478</v>
      </c>
      <c r="F1" t="s">
        <v>479</v>
      </c>
      <c r="G1" t="s">
        <v>480</v>
      </c>
      <c r="H1" t="s">
        <v>481</v>
      </c>
      <c r="I1" t="s">
        <v>482</v>
      </c>
      <c r="J1" t="s">
        <v>483</v>
      </c>
      <c r="K1" t="s">
        <v>484</v>
      </c>
      <c r="L1" t="s">
        <v>485</v>
      </c>
      <c r="M1" t="s">
        <v>486</v>
      </c>
      <c r="N1" t="s">
        <v>487</v>
      </c>
      <c r="O1" t="s">
        <v>488</v>
      </c>
      <c r="P1" t="s">
        <v>489</v>
      </c>
      <c r="Q1" t="s">
        <v>490</v>
      </c>
      <c r="R1" t="s">
        <v>491</v>
      </c>
      <c r="S1" t="s">
        <v>492</v>
      </c>
      <c r="T1" t="s">
        <v>493</v>
      </c>
      <c r="U1" t="s">
        <v>494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</row>
    <row r="2" spans="1:28" x14ac:dyDescent="0.45">
      <c r="A2">
        <v>1992</v>
      </c>
      <c r="B2">
        <f>COUNTIF(raw[rookie year],YearsExisted[[#This Row],[Rookie Year]])</f>
        <v>8</v>
      </c>
      <c r="C2">
        <f>COUNTIFS(raw[rookie year],YearsExisted[[#This Row],[Rookie Year]],raw['# active years],0)</f>
        <v>0</v>
      </c>
      <c r="D2">
        <f>COUNTIFS(raw[rookie year],YearsExisted[[#This Row],[Rookie Year]],raw['# active years],"&gt;=1")</f>
        <v>8</v>
      </c>
      <c r="E2">
        <f>COUNTIFS(raw[rookie year],YearsExisted[[#This Row],[Rookie Year]],raw['# active years],"&gt;=2")</f>
        <v>8</v>
      </c>
      <c r="F2">
        <f>COUNTIFS(raw[rookie year],YearsExisted[[#This Row],[Rookie Year]],raw['# active years],"&gt;=3")</f>
        <v>8</v>
      </c>
      <c r="G2" s="1">
        <f>COUNTIFS(raw[rookie year],YearsExisted[[#This Row],[Rookie Year]],raw['# active years],"&gt;=4")</f>
        <v>8</v>
      </c>
      <c r="H2" s="1">
        <f>COUNTIFS(raw[rookie year],YearsExisted[[#This Row],[Rookie Year]],raw['# active years],"&gt;=5")</f>
        <v>8</v>
      </c>
      <c r="I2" s="1">
        <f>COUNTIFS(raw[rookie year],YearsExisted[[#This Row],[Rookie Year]],raw['# active years],"&gt;=6")</f>
        <v>8</v>
      </c>
      <c r="J2" s="1">
        <f>COUNTIFS(raw[rookie year],YearsExisted[[#This Row],[Rookie Year]],raw['# active years],"&gt;=7")</f>
        <v>8</v>
      </c>
      <c r="K2" s="1">
        <f>COUNTIFS(raw[rookie year],YearsExisted[[#This Row],[Rookie Year]],raw['# active years],"&gt;=8")</f>
        <v>8</v>
      </c>
      <c r="L2" s="1">
        <f>COUNTIFS(raw[rookie year],YearsExisted[[#This Row],[Rookie Year]],raw['# active years],"&gt;=9")</f>
        <v>8</v>
      </c>
      <c r="M2" s="1">
        <f>COUNTIFS(raw[rookie year],YearsExisted[[#This Row],[Rookie Year]],raw['# active years],"&gt;=10")</f>
        <v>8</v>
      </c>
      <c r="N2" s="1">
        <f>COUNTIFS(raw[rookie year],YearsExisted[[#This Row],[Rookie Year]],raw['# active years],"&gt;=11")</f>
        <v>8</v>
      </c>
      <c r="O2" s="1">
        <f>COUNTIFS(raw[rookie year],YearsExisted[[#This Row],[Rookie Year]],raw['# active years],"&gt;=12")</f>
        <v>7</v>
      </c>
      <c r="P2" s="1">
        <f>COUNTIFS(raw[rookie year],YearsExisted[[#This Row],[Rookie Year]],raw['# active years],"&gt;=13")</f>
        <v>7</v>
      </c>
      <c r="Q2" s="1">
        <f>COUNTIFS(raw[rookie year],YearsExisted[[#This Row],[Rookie Year]],raw['# active years],"&gt;=14")</f>
        <v>7</v>
      </c>
      <c r="R2" s="1">
        <f>COUNTIFS(raw[rookie year],YearsExisted[[#This Row],[Rookie Year]],raw['# active years],"&gt;=15")</f>
        <v>7</v>
      </c>
      <c r="S2" s="1">
        <f>COUNTIFS(raw[rookie year],YearsExisted[[#This Row],[Rookie Year]],raw['# active years],"&gt;=16")</f>
        <v>7</v>
      </c>
      <c r="T2" s="1">
        <f>COUNTIFS(raw[rookie year],YearsExisted[[#This Row],[Rookie Year]],raw['# active years],"&gt;=17")</f>
        <v>7</v>
      </c>
      <c r="U2" s="1">
        <f>COUNTIFS(raw[rookie year],YearsExisted[[#This Row],[Rookie Year]],raw['# active years],"&gt;=18")</f>
        <v>7</v>
      </c>
      <c r="V2" s="1">
        <f>COUNTIFS(raw[rookie year],YearsExisted[[#This Row],[Rookie Year]],raw['# active years],"&gt;=19")</f>
        <v>7</v>
      </c>
      <c r="W2" s="1">
        <f>COUNTIFS(raw[rookie year],YearsExisted[[#This Row],[Rookie Year]],raw['# active years],"&gt;=20")</f>
        <v>7</v>
      </c>
      <c r="X2" s="1">
        <f>COUNTIFS(raw[rookie year],YearsExisted[[#This Row],[Rookie Year]],raw['# active years],"&gt;=21")</f>
        <v>6</v>
      </c>
      <c r="Y2" s="1">
        <f>COUNTIFS(raw[rookie year],YearsExisted[[#This Row],[Rookie Year]],raw['# active years],"&gt;=22")</f>
        <v>6</v>
      </c>
      <c r="Z2" s="1">
        <f>COUNTIFS(raw[rookie year],YearsExisted[[#This Row],[Rookie Year]],raw['# active years],"&gt;=23")</f>
        <v>6</v>
      </c>
      <c r="AA2" s="1">
        <f>COUNTIFS(raw[rookie year],YearsExisted[[#This Row],[Rookie Year]],raw['# active years],"&gt;=24")</f>
        <v>4</v>
      </c>
      <c r="AB2" s="1">
        <f>COUNTIFS(raw[rookie year],YearsExisted[[#This Row],[Rookie Year]],raw['# active years],"&gt;=25")</f>
        <v>3</v>
      </c>
    </row>
    <row r="3" spans="1:28" x14ac:dyDescent="0.45">
      <c r="A3">
        <v>1994</v>
      </c>
      <c r="B3">
        <f>COUNTIF(raw[rookie year],YearsExisted[[#This Row],[Rookie Year]])</f>
        <v>6</v>
      </c>
      <c r="C3">
        <f>COUNTIFS(raw[rookie year],YearsExisted[[#This Row],[Rookie Year]],raw['# active years],0)</f>
        <v>0</v>
      </c>
      <c r="D3">
        <f>COUNTIFS(raw[rookie year],YearsExisted[[#This Row],[Rookie Year]],raw['# active years],"&gt;=1")</f>
        <v>6</v>
      </c>
      <c r="E3" s="1">
        <f>COUNTIFS(raw[rookie year],YearsExisted[[#This Row],[Rookie Year]],raw['# active years],"&gt;=2")</f>
        <v>5</v>
      </c>
      <c r="F3" s="1">
        <f>COUNTIFS(raw[rookie year],YearsExisted[[#This Row],[Rookie Year]],raw['# active years],"&gt;=3")</f>
        <v>5</v>
      </c>
      <c r="G3" s="1">
        <f>COUNTIFS(raw[rookie year],YearsExisted[[#This Row],[Rookie Year]],raw['# active years],"&gt;=4")</f>
        <v>5</v>
      </c>
      <c r="H3" s="1">
        <f>COUNTIFS(raw[rookie year],YearsExisted[[#This Row],[Rookie Year]],raw['# active years],"&gt;=5")</f>
        <v>5</v>
      </c>
      <c r="I3" s="1">
        <f>COUNTIFS(raw[rookie year],YearsExisted[[#This Row],[Rookie Year]],raw['# active years],"&gt;=6")</f>
        <v>5</v>
      </c>
      <c r="J3" s="1">
        <f>COUNTIFS(raw[rookie year],YearsExisted[[#This Row],[Rookie Year]],raw['# active years],"&gt;=7")</f>
        <v>5</v>
      </c>
      <c r="K3" s="1">
        <f>COUNTIFS(raw[rookie year],YearsExisted[[#This Row],[Rookie Year]],raw['# active years],"&gt;=8")</f>
        <v>5</v>
      </c>
      <c r="L3" s="1">
        <f>COUNTIFS(raw[rookie year],YearsExisted[[#This Row],[Rookie Year]],raw['# active years],"&gt;=9")</f>
        <v>5</v>
      </c>
      <c r="M3" s="1">
        <f>COUNTIFS(raw[rookie year],YearsExisted[[#This Row],[Rookie Year]],raw['# active years],"&gt;=10")</f>
        <v>5</v>
      </c>
      <c r="N3" s="1">
        <f>COUNTIFS(raw[rookie year],YearsExisted[[#This Row],[Rookie Year]],raw['# active years],"&gt;=11")</f>
        <v>4</v>
      </c>
      <c r="O3" s="1">
        <f>COUNTIFS(raw[rookie year],YearsExisted[[#This Row],[Rookie Year]],raw['# active years],"&gt;=12")</f>
        <v>3</v>
      </c>
      <c r="P3" s="1">
        <f>COUNTIFS(raw[rookie year],YearsExisted[[#This Row],[Rookie Year]],raw['# active years],"&gt;=13")</f>
        <v>3</v>
      </c>
      <c r="Q3" s="1">
        <f>COUNTIFS(raw[rookie year],YearsExisted[[#This Row],[Rookie Year]],raw['# active years],"&gt;=14")</f>
        <v>3</v>
      </c>
      <c r="R3" s="1">
        <f>COUNTIFS(raw[rookie year],YearsExisted[[#This Row],[Rookie Year]],raw['# active years],"&gt;=15")</f>
        <v>3</v>
      </c>
      <c r="S3" s="1">
        <f>COUNTIFS(raw[rookie year],YearsExisted[[#This Row],[Rookie Year]],raw['# active years],"&gt;=16")</f>
        <v>3</v>
      </c>
      <c r="T3" s="1">
        <f>COUNTIFS(raw[rookie year],YearsExisted[[#This Row],[Rookie Year]],raw['# active years],"&gt;=17")</f>
        <v>2</v>
      </c>
      <c r="U3" s="1">
        <f>COUNTIFS(raw[rookie year],YearsExisted[[#This Row],[Rookie Year]],raw['# active years],"&gt;=18")</f>
        <v>2</v>
      </c>
      <c r="V3" s="1">
        <f>COUNTIFS(raw[rookie year],YearsExisted[[#This Row],[Rookie Year]],raw['# active years],"&gt;=19")</f>
        <v>2</v>
      </c>
      <c r="W3" s="1">
        <f>COUNTIFS(raw[rookie year],YearsExisted[[#This Row],[Rookie Year]],raw['# active years],"&gt;=20")</f>
        <v>2</v>
      </c>
      <c r="X3" s="1">
        <f>COUNTIFS(raw[rookie year],YearsExisted[[#This Row],[Rookie Year]],raw['# active years],"&gt;=21")</f>
        <v>2</v>
      </c>
      <c r="Y3" s="1">
        <f>COUNTIFS(raw[rookie year],YearsExisted[[#This Row],[Rookie Year]],raw['# active years],"&gt;=22")</f>
        <v>2</v>
      </c>
      <c r="Z3" s="1">
        <f>COUNTIFS(raw[rookie year],YearsExisted[[#This Row],[Rookie Year]],raw['# active years],"&gt;=23")</f>
        <v>2</v>
      </c>
      <c r="AA3" s="1">
        <f>COUNTIFS(raw[rookie year],YearsExisted[[#This Row],[Rookie Year]],raw['# active years],"&gt;=24")</f>
        <v>0</v>
      </c>
      <c r="AB3" s="1">
        <f>COUNTIFS(raw[rookie year],YearsExisted[[#This Row],[Rookie Year]],raw['# active years],"&gt;=25")</f>
        <v>0</v>
      </c>
    </row>
    <row r="4" spans="1:28" x14ac:dyDescent="0.45">
      <c r="A4">
        <v>1995</v>
      </c>
      <c r="B4">
        <f>COUNTIF(raw[rookie year],YearsExisted[[#This Row],[Rookie Year]])</f>
        <v>19</v>
      </c>
      <c r="C4">
        <f>COUNTIFS(raw[rookie year],YearsExisted[[#This Row],[Rookie Year]],raw['# active years],0)</f>
        <v>0</v>
      </c>
      <c r="D4">
        <f>COUNTIFS(raw[rookie year],YearsExisted[[#This Row],[Rookie Year]],raw['# active years],"&gt;=1")</f>
        <v>19</v>
      </c>
      <c r="E4" s="1">
        <f>COUNTIFS(raw[rookie year],YearsExisted[[#This Row],[Rookie Year]],raw['# active years],"&gt;=2")</f>
        <v>18</v>
      </c>
      <c r="F4" s="1">
        <f>COUNTIFS(raw[rookie year],YearsExisted[[#This Row],[Rookie Year]],raw['# active years],"&gt;=3")</f>
        <v>17</v>
      </c>
      <c r="G4" s="1">
        <f>COUNTIFS(raw[rookie year],YearsExisted[[#This Row],[Rookie Year]],raw['# active years],"&gt;=4")</f>
        <v>16</v>
      </c>
      <c r="H4" s="1">
        <f>COUNTIFS(raw[rookie year],YearsExisted[[#This Row],[Rookie Year]],raw['# active years],"&gt;=5")</f>
        <v>15</v>
      </c>
      <c r="I4" s="1">
        <f>COUNTIFS(raw[rookie year],YearsExisted[[#This Row],[Rookie Year]],raw['# active years],"&gt;=6")</f>
        <v>14</v>
      </c>
      <c r="J4" s="1">
        <f>COUNTIFS(raw[rookie year],YearsExisted[[#This Row],[Rookie Year]],raw['# active years],"&gt;=7")</f>
        <v>14</v>
      </c>
      <c r="K4" s="1">
        <f>COUNTIFS(raw[rookie year],YearsExisted[[#This Row],[Rookie Year]],raw['# active years],"&gt;=8")</f>
        <v>13</v>
      </c>
      <c r="L4" s="1">
        <f>COUNTIFS(raw[rookie year],YearsExisted[[#This Row],[Rookie Year]],raw['# active years],"&gt;=9")</f>
        <v>13</v>
      </c>
      <c r="M4" s="1">
        <f>COUNTIFS(raw[rookie year],YearsExisted[[#This Row],[Rookie Year]],raw['# active years],"&gt;=10")</f>
        <v>13</v>
      </c>
      <c r="N4" s="1">
        <f>COUNTIFS(raw[rookie year],YearsExisted[[#This Row],[Rookie Year]],raw['# active years],"&gt;=11")</f>
        <v>13</v>
      </c>
      <c r="O4" s="1">
        <f>COUNTIFS(raw[rookie year],YearsExisted[[#This Row],[Rookie Year]],raw['# active years],"&gt;=12")</f>
        <v>13</v>
      </c>
      <c r="P4" s="1">
        <f>COUNTIFS(raw[rookie year],YearsExisted[[#This Row],[Rookie Year]],raw['# active years],"&gt;=13")</f>
        <v>13</v>
      </c>
      <c r="Q4" s="1">
        <f>COUNTIFS(raw[rookie year],YearsExisted[[#This Row],[Rookie Year]],raw['# active years],"&gt;=14")</f>
        <v>12</v>
      </c>
      <c r="R4" s="1">
        <f>COUNTIFS(raw[rookie year],YearsExisted[[#This Row],[Rookie Year]],raw['# active years],"&gt;=15")</f>
        <v>12</v>
      </c>
      <c r="S4" s="1">
        <f>COUNTIFS(raw[rookie year],YearsExisted[[#This Row],[Rookie Year]],raw['# active years],"&gt;=16")</f>
        <v>12</v>
      </c>
      <c r="T4" s="1">
        <f>COUNTIFS(raw[rookie year],YearsExisted[[#This Row],[Rookie Year]],raw['# active years],"&gt;=17")</f>
        <v>12</v>
      </c>
      <c r="U4" s="1">
        <f>COUNTIFS(raw[rookie year],YearsExisted[[#This Row],[Rookie Year]],raw['# active years],"&gt;=18")</f>
        <v>12</v>
      </c>
      <c r="V4" s="1">
        <f>COUNTIFS(raw[rookie year],YearsExisted[[#This Row],[Rookie Year]],raw['# active years],"&gt;=19")</f>
        <v>12</v>
      </c>
      <c r="W4" s="1">
        <f>COUNTIFS(raw[rookie year],YearsExisted[[#This Row],[Rookie Year]],raw['# active years],"&gt;=20")</f>
        <v>11</v>
      </c>
      <c r="X4" s="1">
        <f>COUNTIFS(raw[rookie year],YearsExisted[[#This Row],[Rookie Year]],raw['# active years],"&gt;=21")</f>
        <v>11</v>
      </c>
      <c r="Y4" s="1">
        <f>COUNTIFS(raw[rookie year],YearsExisted[[#This Row],[Rookie Year]],raw['# active years],"&gt;=22")</f>
        <v>8</v>
      </c>
      <c r="Z4" s="1">
        <f>COUNTIFS(raw[rookie year],YearsExisted[[#This Row],[Rookie Year]],raw['# active years],"&gt;=23")</f>
        <v>2</v>
      </c>
      <c r="AA4" s="1">
        <f>COUNTIFS(raw[rookie year],YearsExisted[[#This Row],[Rookie Year]],raw['# active years],"&gt;=24")</f>
        <v>0</v>
      </c>
      <c r="AB4" s="1">
        <f>COUNTIFS(raw[rookie year],YearsExisted[[#This Row],[Rookie Year]],raw['# active years],"&gt;=25")</f>
        <v>0</v>
      </c>
    </row>
    <row r="5" spans="1:28" x14ac:dyDescent="0.45">
      <c r="A5">
        <v>1996</v>
      </c>
      <c r="B5">
        <f>COUNTIF(raw[rookie year],YearsExisted[[#This Row],[Rookie Year]])</f>
        <v>25</v>
      </c>
      <c r="C5">
        <f>COUNTIFS(raw[rookie year],YearsExisted[[#This Row],[Rookie Year]],raw['# active years],0)</f>
        <v>0</v>
      </c>
      <c r="D5">
        <f>COUNTIFS(raw[rookie year],YearsExisted[[#This Row],[Rookie Year]],raw['# active years],"&gt;=1")</f>
        <v>25</v>
      </c>
      <c r="E5" s="1">
        <f>COUNTIFS(raw[rookie year],YearsExisted[[#This Row],[Rookie Year]],raw['# active years],"&gt;=2")</f>
        <v>25</v>
      </c>
      <c r="F5" s="1">
        <f>COUNTIFS(raw[rookie year],YearsExisted[[#This Row],[Rookie Year]],raw['# active years],"&gt;=3")</f>
        <v>25</v>
      </c>
      <c r="G5" s="1">
        <f>COUNTIFS(raw[rookie year],YearsExisted[[#This Row],[Rookie Year]],raw['# active years],"&gt;=4")</f>
        <v>25</v>
      </c>
      <c r="H5" s="1">
        <f>COUNTIFS(raw[rookie year],YearsExisted[[#This Row],[Rookie Year]],raw['# active years],"&gt;=5")</f>
        <v>25</v>
      </c>
      <c r="I5" s="1">
        <f>COUNTIFS(raw[rookie year],YearsExisted[[#This Row],[Rookie Year]],raw['# active years],"&gt;=6")</f>
        <v>24</v>
      </c>
      <c r="J5" s="1">
        <f>COUNTIFS(raw[rookie year],YearsExisted[[#This Row],[Rookie Year]],raw['# active years],"&gt;=7")</f>
        <v>22</v>
      </c>
      <c r="K5" s="1">
        <f>COUNTIFS(raw[rookie year],YearsExisted[[#This Row],[Rookie Year]],raw['# active years],"&gt;=8")</f>
        <v>19</v>
      </c>
      <c r="L5" s="1">
        <f>COUNTIFS(raw[rookie year],YearsExisted[[#This Row],[Rookie Year]],raw['# active years],"&gt;=9")</f>
        <v>19</v>
      </c>
      <c r="M5" s="1">
        <f>COUNTIFS(raw[rookie year],YearsExisted[[#This Row],[Rookie Year]],raw['# active years],"&gt;=10")</f>
        <v>19</v>
      </c>
      <c r="N5" s="1">
        <f>COUNTIFS(raw[rookie year],YearsExisted[[#This Row],[Rookie Year]],raw['# active years],"&gt;=11")</f>
        <v>19</v>
      </c>
      <c r="O5" s="1">
        <f>COUNTIFS(raw[rookie year],YearsExisted[[#This Row],[Rookie Year]],raw['# active years],"&gt;=12")</f>
        <v>19</v>
      </c>
      <c r="P5" s="1">
        <f>COUNTIFS(raw[rookie year],YearsExisted[[#This Row],[Rookie Year]],raw['# active years],"&gt;=13")</f>
        <v>18</v>
      </c>
      <c r="Q5" s="1">
        <f>COUNTIFS(raw[rookie year],YearsExisted[[#This Row],[Rookie Year]],raw['# active years],"&gt;=14")</f>
        <v>18</v>
      </c>
      <c r="R5" s="1">
        <f>COUNTIFS(raw[rookie year],YearsExisted[[#This Row],[Rookie Year]],raw['# active years],"&gt;=15")</f>
        <v>17</v>
      </c>
      <c r="S5" s="1">
        <f>COUNTIFS(raw[rookie year],YearsExisted[[#This Row],[Rookie Year]],raw['# active years],"&gt;=16")</f>
        <v>17</v>
      </c>
      <c r="T5" s="1">
        <f>COUNTIFS(raw[rookie year],YearsExisted[[#This Row],[Rookie Year]],raw['# active years],"&gt;=17")</f>
        <v>17</v>
      </c>
      <c r="U5" s="1">
        <f>COUNTIFS(raw[rookie year],YearsExisted[[#This Row],[Rookie Year]],raw['# active years],"&gt;=18")</f>
        <v>17</v>
      </c>
      <c r="V5" s="1">
        <f>COUNTIFS(raw[rookie year],YearsExisted[[#This Row],[Rookie Year]],raw['# active years],"&gt;=19")</f>
        <v>16</v>
      </c>
      <c r="W5" s="1">
        <f>COUNTIFS(raw[rookie year],YearsExisted[[#This Row],[Rookie Year]],raw['# active years],"&gt;=20")</f>
        <v>16</v>
      </c>
      <c r="X5" s="1">
        <f>COUNTIFS(raw[rookie year],YearsExisted[[#This Row],[Rookie Year]],raw['# active years],"&gt;=21")</f>
        <v>12</v>
      </c>
      <c r="Y5" s="1">
        <f>COUNTIFS(raw[rookie year],YearsExisted[[#This Row],[Rookie Year]],raw['# active years],"&gt;=22")</f>
        <v>1</v>
      </c>
      <c r="Z5" s="1">
        <f>COUNTIFS(raw[rookie year],YearsExisted[[#This Row],[Rookie Year]],raw['# active years],"&gt;=23")</f>
        <v>0</v>
      </c>
      <c r="AA5" s="1">
        <f>COUNTIFS(raw[rookie year],YearsExisted[[#This Row],[Rookie Year]],raw['# active years],"&gt;=24")</f>
        <v>0</v>
      </c>
      <c r="AB5" s="1">
        <f>COUNTIFS(raw[rookie year],YearsExisted[[#This Row],[Rookie Year]],raw['# active years],"&gt;=25")</f>
        <v>0</v>
      </c>
    </row>
    <row r="6" spans="1:28" x14ac:dyDescent="0.45">
      <c r="A6">
        <v>1997</v>
      </c>
      <c r="B6">
        <f>COUNTIF(raw[rookie year],YearsExisted[[#This Row],[Rookie Year]])</f>
        <v>50</v>
      </c>
      <c r="C6">
        <f>COUNTIFS(raw[rookie year],YearsExisted[[#This Row],[Rookie Year]],raw['# active years],0)</f>
        <v>0</v>
      </c>
      <c r="D6">
        <f>COUNTIFS(raw[rookie year],YearsExisted[[#This Row],[Rookie Year]],raw['# active years],"&gt;=1")</f>
        <v>50</v>
      </c>
      <c r="E6" s="1">
        <f>COUNTIFS(raw[rookie year],YearsExisted[[#This Row],[Rookie Year]],raw['# active years],"&gt;=2")</f>
        <v>48</v>
      </c>
      <c r="F6" s="1">
        <f>COUNTIFS(raw[rookie year],YearsExisted[[#This Row],[Rookie Year]],raw['# active years],"&gt;=3")</f>
        <v>43</v>
      </c>
      <c r="G6" s="1">
        <f>COUNTIFS(raw[rookie year],YearsExisted[[#This Row],[Rookie Year]],raw['# active years],"&gt;=4")</f>
        <v>42</v>
      </c>
      <c r="H6" s="1">
        <f>COUNTIFS(raw[rookie year],YearsExisted[[#This Row],[Rookie Year]],raw['# active years],"&gt;=5")</f>
        <v>41</v>
      </c>
      <c r="I6" s="1">
        <f>COUNTIFS(raw[rookie year],YearsExisted[[#This Row],[Rookie Year]],raw['# active years],"&gt;=6")</f>
        <v>38</v>
      </c>
      <c r="J6" s="1">
        <f>COUNTIFS(raw[rookie year],YearsExisted[[#This Row],[Rookie Year]],raw['# active years],"&gt;=7")</f>
        <v>37</v>
      </c>
      <c r="K6" s="1">
        <f>COUNTIFS(raw[rookie year],YearsExisted[[#This Row],[Rookie Year]],raw['# active years],"&gt;=8")</f>
        <v>37</v>
      </c>
      <c r="L6" s="1">
        <f>COUNTIFS(raw[rookie year],YearsExisted[[#This Row],[Rookie Year]],raw['# active years],"&gt;=9")</f>
        <v>35</v>
      </c>
      <c r="M6" s="1">
        <f>COUNTIFS(raw[rookie year],YearsExisted[[#This Row],[Rookie Year]],raw['# active years],"&gt;=10")</f>
        <v>34</v>
      </c>
      <c r="N6" s="1">
        <f>COUNTIFS(raw[rookie year],YearsExisted[[#This Row],[Rookie Year]],raw['# active years],"&gt;=11")</f>
        <v>32</v>
      </c>
      <c r="O6" s="1">
        <f>COUNTIFS(raw[rookie year],YearsExisted[[#This Row],[Rookie Year]],raw['# active years],"&gt;=12")</f>
        <v>31</v>
      </c>
      <c r="P6" s="1">
        <f>COUNTIFS(raw[rookie year],YearsExisted[[#This Row],[Rookie Year]],raw['# active years],"&gt;=13")</f>
        <v>31</v>
      </c>
      <c r="Q6" s="1">
        <f>COUNTIFS(raw[rookie year],YearsExisted[[#This Row],[Rookie Year]],raw['# active years],"&gt;=14")</f>
        <v>30</v>
      </c>
      <c r="R6" s="1">
        <f>COUNTIFS(raw[rookie year],YearsExisted[[#This Row],[Rookie Year]],raw['# active years],"&gt;=15")</f>
        <v>30</v>
      </c>
      <c r="S6" s="1">
        <f>COUNTIFS(raw[rookie year],YearsExisted[[#This Row],[Rookie Year]],raw['# active years],"&gt;=16")</f>
        <v>29</v>
      </c>
      <c r="T6" s="1">
        <f>COUNTIFS(raw[rookie year],YearsExisted[[#This Row],[Rookie Year]],raw['# active years],"&gt;=17")</f>
        <v>28</v>
      </c>
      <c r="U6" s="1">
        <f>COUNTIFS(raw[rookie year],YearsExisted[[#This Row],[Rookie Year]],raw['# active years],"&gt;=18")</f>
        <v>28</v>
      </c>
      <c r="V6" s="1">
        <f>COUNTIFS(raw[rookie year],YearsExisted[[#This Row],[Rookie Year]],raw['# active years],"&gt;=19")</f>
        <v>27</v>
      </c>
      <c r="W6" s="1">
        <f>COUNTIFS(raw[rookie year],YearsExisted[[#This Row],[Rookie Year]],raw['# active years],"&gt;=20")</f>
        <v>27</v>
      </c>
      <c r="X6" s="1">
        <f>COUNTIFS(raw[rookie year],YearsExisted[[#This Row],[Rookie Year]],raw['# active years],"&gt;=21")</f>
        <v>0</v>
      </c>
      <c r="Y6" s="1">
        <f>COUNTIFS(raw[rookie year],YearsExisted[[#This Row],[Rookie Year]],raw['# active years],"&gt;=22")</f>
        <v>0</v>
      </c>
      <c r="Z6" s="1">
        <f>COUNTIFS(raw[rookie year],YearsExisted[[#This Row],[Rookie Year]],raw['# active years],"&gt;=23")</f>
        <v>0</v>
      </c>
      <c r="AA6" s="1">
        <f>COUNTIFS(raw[rookie year],YearsExisted[[#This Row],[Rookie Year]],raw['# active years],"&gt;=24")</f>
        <v>0</v>
      </c>
      <c r="AB6" s="1">
        <f>COUNTIFS(raw[rookie year],YearsExisted[[#This Row],[Rookie Year]],raw['# active years],"&gt;=25")</f>
        <v>0</v>
      </c>
    </row>
    <row r="7" spans="1:28" x14ac:dyDescent="0.45">
      <c r="A7">
        <v>1998</v>
      </c>
      <c r="B7">
        <f>COUNTIF(raw[rookie year],YearsExisted[[#This Row],[Rookie Year]])</f>
        <v>55</v>
      </c>
      <c r="C7">
        <f>COUNTIFS(raw[rookie year],YearsExisted[[#This Row],[Rookie Year]],raw['# active years],0)</f>
        <v>0</v>
      </c>
      <c r="D7">
        <f>COUNTIFS(raw[rookie year],YearsExisted[[#This Row],[Rookie Year]],raw['# active years],"&gt;=1")</f>
        <v>55</v>
      </c>
      <c r="E7" s="1">
        <f>COUNTIFS(raw[rookie year],YearsExisted[[#This Row],[Rookie Year]],raw['# active years],"&gt;=2")</f>
        <v>50</v>
      </c>
      <c r="F7" s="1">
        <f>COUNTIFS(raw[rookie year],YearsExisted[[#This Row],[Rookie Year]],raw['# active years],"&gt;=3")</f>
        <v>48</v>
      </c>
      <c r="G7" s="1">
        <f>COUNTIFS(raw[rookie year],YearsExisted[[#This Row],[Rookie Year]],raw['# active years],"&gt;=4")</f>
        <v>48</v>
      </c>
      <c r="H7" s="1">
        <f>COUNTIFS(raw[rookie year],YearsExisted[[#This Row],[Rookie Year]],raw['# active years],"&gt;=5")</f>
        <v>46</v>
      </c>
      <c r="I7" s="1">
        <f>COUNTIFS(raw[rookie year],YearsExisted[[#This Row],[Rookie Year]],raw['# active years],"&gt;=6")</f>
        <v>44</v>
      </c>
      <c r="J7" s="1">
        <f>COUNTIFS(raw[rookie year],YearsExisted[[#This Row],[Rookie Year]],raw['# active years],"&gt;=7")</f>
        <v>44</v>
      </c>
      <c r="K7" s="1">
        <f>COUNTIFS(raw[rookie year],YearsExisted[[#This Row],[Rookie Year]],raw['# active years],"&gt;=8")</f>
        <v>41</v>
      </c>
      <c r="L7" s="1">
        <f>COUNTIFS(raw[rookie year],YearsExisted[[#This Row],[Rookie Year]],raw['# active years],"&gt;=9")</f>
        <v>40</v>
      </c>
      <c r="M7" s="1">
        <f>COUNTIFS(raw[rookie year],YearsExisted[[#This Row],[Rookie Year]],raw['# active years],"&gt;=10")</f>
        <v>39</v>
      </c>
      <c r="N7" s="1">
        <f>COUNTIFS(raw[rookie year],YearsExisted[[#This Row],[Rookie Year]],raw['# active years],"&gt;=11")</f>
        <v>37</v>
      </c>
      <c r="O7" s="1">
        <f>COUNTIFS(raw[rookie year],YearsExisted[[#This Row],[Rookie Year]],raw['# active years],"&gt;=12")</f>
        <v>35</v>
      </c>
      <c r="P7" s="1">
        <f>COUNTIFS(raw[rookie year],YearsExisted[[#This Row],[Rookie Year]],raw['# active years],"&gt;=13")</f>
        <v>34</v>
      </c>
      <c r="Q7" s="1">
        <f>COUNTIFS(raw[rookie year],YearsExisted[[#This Row],[Rookie Year]],raw['# active years],"&gt;=14")</f>
        <v>34</v>
      </c>
      <c r="R7" s="1">
        <f>COUNTIFS(raw[rookie year],YearsExisted[[#This Row],[Rookie Year]],raw['# active years],"&gt;=15")</f>
        <v>31</v>
      </c>
      <c r="S7" s="1">
        <f>COUNTIFS(raw[rookie year],YearsExisted[[#This Row],[Rookie Year]],raw['# active years],"&gt;=16")</f>
        <v>31</v>
      </c>
      <c r="T7" s="1">
        <f>COUNTIFS(raw[rookie year],YearsExisted[[#This Row],[Rookie Year]],raw['# active years],"&gt;=17")</f>
        <v>30</v>
      </c>
      <c r="U7" s="1">
        <f>COUNTIFS(raw[rookie year],YearsExisted[[#This Row],[Rookie Year]],raw['# active years],"&gt;=18")</f>
        <v>29</v>
      </c>
      <c r="V7" s="1">
        <f>COUNTIFS(raw[rookie year],YearsExisted[[#This Row],[Rookie Year]],raw['# active years],"&gt;=19")</f>
        <v>24</v>
      </c>
      <c r="W7" s="1">
        <f>COUNTIFS(raw[rookie year],YearsExisted[[#This Row],[Rookie Year]],raw['# active years],"&gt;=20")</f>
        <v>2</v>
      </c>
      <c r="X7" s="1">
        <f>COUNTIFS(raw[rookie year],YearsExisted[[#This Row],[Rookie Year]],raw['# active years],"&gt;=21")</f>
        <v>1</v>
      </c>
      <c r="Y7" s="1">
        <f>COUNTIFS(raw[rookie year],YearsExisted[[#This Row],[Rookie Year]],raw['# active years],"&gt;=22")</f>
        <v>0</v>
      </c>
      <c r="Z7" s="1">
        <f>COUNTIFS(raw[rookie year],YearsExisted[[#This Row],[Rookie Year]],raw['# active years],"&gt;=23")</f>
        <v>0</v>
      </c>
      <c r="AA7" s="1">
        <f>COUNTIFS(raw[rookie year],YearsExisted[[#This Row],[Rookie Year]],raw['# active years],"&gt;=24")</f>
        <v>0</v>
      </c>
      <c r="AB7" s="1">
        <f>COUNTIFS(raw[rookie year],YearsExisted[[#This Row],[Rookie Year]],raw['# active years],"&gt;=25")</f>
        <v>0</v>
      </c>
    </row>
    <row r="8" spans="1:28" x14ac:dyDescent="0.45">
      <c r="A8">
        <v>1999</v>
      </c>
      <c r="B8">
        <f>COUNTIF(raw[rookie year],YearsExisted[[#This Row],[Rookie Year]])</f>
        <v>98</v>
      </c>
      <c r="C8">
        <f>COUNTIFS(raw[rookie year],YearsExisted[[#This Row],[Rookie Year]],raw['# active years],0)</f>
        <v>0</v>
      </c>
      <c r="D8">
        <f>COUNTIFS(raw[rookie year],YearsExisted[[#This Row],[Rookie Year]],raw['# active years],"&gt;=1")</f>
        <v>98</v>
      </c>
      <c r="E8" s="1">
        <f>COUNTIFS(raw[rookie year],YearsExisted[[#This Row],[Rookie Year]],raw['# active years],"&gt;=2")</f>
        <v>91</v>
      </c>
      <c r="F8" s="1">
        <f>COUNTIFS(raw[rookie year],YearsExisted[[#This Row],[Rookie Year]],raw['# active years],"&gt;=3")</f>
        <v>90</v>
      </c>
      <c r="G8" s="1">
        <f>COUNTIFS(raw[rookie year],YearsExisted[[#This Row],[Rookie Year]],raw['# active years],"&gt;=4")</f>
        <v>81</v>
      </c>
      <c r="H8" s="1">
        <f>COUNTIFS(raw[rookie year],YearsExisted[[#This Row],[Rookie Year]],raw['# active years],"&gt;=5")</f>
        <v>76</v>
      </c>
      <c r="I8" s="1">
        <f>COUNTIFS(raw[rookie year],YearsExisted[[#This Row],[Rookie Year]],raw['# active years],"&gt;=6")</f>
        <v>74</v>
      </c>
      <c r="J8" s="1">
        <f>COUNTIFS(raw[rookie year],YearsExisted[[#This Row],[Rookie Year]],raw['# active years],"&gt;=7")</f>
        <v>67</v>
      </c>
      <c r="K8" s="1">
        <f>COUNTIFS(raw[rookie year],YearsExisted[[#This Row],[Rookie Year]],raw['# active years],"&gt;=8")</f>
        <v>64</v>
      </c>
      <c r="L8" s="1">
        <f>COUNTIFS(raw[rookie year],YearsExisted[[#This Row],[Rookie Year]],raw['# active years],"&gt;=9")</f>
        <v>62</v>
      </c>
      <c r="M8" s="1">
        <f>COUNTIFS(raw[rookie year],YearsExisted[[#This Row],[Rookie Year]],raw['# active years],"&gt;=10")</f>
        <v>62</v>
      </c>
      <c r="N8" s="1">
        <f>COUNTIFS(raw[rookie year],YearsExisted[[#This Row],[Rookie Year]],raw['# active years],"&gt;=11")</f>
        <v>61</v>
      </c>
      <c r="O8" s="1">
        <f>COUNTIFS(raw[rookie year],YearsExisted[[#This Row],[Rookie Year]],raw['# active years],"&gt;=12")</f>
        <v>60</v>
      </c>
      <c r="P8" s="1">
        <f>COUNTIFS(raw[rookie year],YearsExisted[[#This Row],[Rookie Year]],raw['# active years],"&gt;=13")</f>
        <v>59</v>
      </c>
      <c r="Q8" s="1">
        <f>COUNTIFS(raw[rookie year],YearsExisted[[#This Row],[Rookie Year]],raw['# active years],"&gt;=14")</f>
        <v>58</v>
      </c>
      <c r="R8" s="1">
        <f>COUNTIFS(raw[rookie year],YearsExisted[[#This Row],[Rookie Year]],raw['# active years],"&gt;=15")</f>
        <v>55</v>
      </c>
      <c r="S8" s="1">
        <f>COUNTIFS(raw[rookie year],YearsExisted[[#This Row],[Rookie Year]],raw['# active years],"&gt;=16")</f>
        <v>53</v>
      </c>
      <c r="T8" s="1">
        <f>COUNTIFS(raw[rookie year],YearsExisted[[#This Row],[Rookie Year]],raw['# active years],"&gt;=17")</f>
        <v>52</v>
      </c>
      <c r="U8" s="1">
        <f>COUNTIFS(raw[rookie year],YearsExisted[[#This Row],[Rookie Year]],raw['# active years],"&gt;=18")</f>
        <v>45</v>
      </c>
      <c r="V8" s="1">
        <f>COUNTIFS(raw[rookie year],YearsExisted[[#This Row],[Rookie Year]],raw['# active years],"&gt;=19")</f>
        <v>1</v>
      </c>
      <c r="W8" s="1">
        <f>COUNTIFS(raw[rookie year],YearsExisted[[#This Row],[Rookie Year]],raw['# active years],"&gt;=20")</f>
        <v>1</v>
      </c>
      <c r="X8" s="1">
        <f>COUNTIFS(raw[rookie year],YearsExisted[[#This Row],[Rookie Year]],raw['# active years],"&gt;=21")</f>
        <v>0</v>
      </c>
      <c r="Y8" s="1">
        <f>COUNTIFS(raw[rookie year],YearsExisted[[#This Row],[Rookie Year]],raw['# active years],"&gt;=22")</f>
        <v>0</v>
      </c>
      <c r="Z8" s="1">
        <f>COUNTIFS(raw[rookie year],YearsExisted[[#This Row],[Rookie Year]],raw['# active years],"&gt;=23")</f>
        <v>0</v>
      </c>
      <c r="AA8" s="1">
        <f>COUNTIFS(raw[rookie year],YearsExisted[[#This Row],[Rookie Year]],raw['# active years],"&gt;=24")</f>
        <v>0</v>
      </c>
      <c r="AB8" s="1">
        <f>COUNTIFS(raw[rookie year],YearsExisted[[#This Row],[Rookie Year]],raw['# active years],"&gt;=25")</f>
        <v>0</v>
      </c>
    </row>
    <row r="9" spans="1:28" x14ac:dyDescent="0.45">
      <c r="A9">
        <v>2000</v>
      </c>
      <c r="B9">
        <f>COUNTIF(raw[rookie year],YearsExisted[[#This Row],[Rookie Year]])</f>
        <v>122</v>
      </c>
      <c r="C9">
        <f>COUNTIFS(raw[rookie year],YearsExisted[[#This Row],[Rookie Year]],raw['# active years],0)</f>
        <v>0</v>
      </c>
      <c r="D9">
        <f>COUNTIFS(raw[rookie year],YearsExisted[[#This Row],[Rookie Year]],raw['# active years],"&gt;=1")</f>
        <v>122</v>
      </c>
      <c r="E9" s="1">
        <f>COUNTIFS(raw[rookie year],YearsExisted[[#This Row],[Rookie Year]],raw['# active years],"&gt;=2")</f>
        <v>114</v>
      </c>
      <c r="F9" s="1">
        <f>COUNTIFS(raw[rookie year],YearsExisted[[#This Row],[Rookie Year]],raw['# active years],"&gt;=3")</f>
        <v>103</v>
      </c>
      <c r="G9" s="1">
        <f>COUNTIFS(raw[rookie year],YearsExisted[[#This Row],[Rookie Year]],raw['# active years],"&gt;=4")</f>
        <v>94</v>
      </c>
      <c r="H9" s="1">
        <f>COUNTIFS(raw[rookie year],YearsExisted[[#This Row],[Rookie Year]],raw['# active years],"&gt;=5")</f>
        <v>87</v>
      </c>
      <c r="I9" s="1">
        <f>COUNTIFS(raw[rookie year],YearsExisted[[#This Row],[Rookie Year]],raw['# active years],"&gt;=6")</f>
        <v>84</v>
      </c>
      <c r="J9" s="1">
        <f>COUNTIFS(raw[rookie year],YearsExisted[[#This Row],[Rookie Year]],raw['# active years],"&gt;=7")</f>
        <v>78</v>
      </c>
      <c r="K9" s="1">
        <f>COUNTIFS(raw[rookie year],YearsExisted[[#This Row],[Rookie Year]],raw['# active years],"&gt;=8")</f>
        <v>75</v>
      </c>
      <c r="L9" s="1">
        <f>COUNTIFS(raw[rookie year],YearsExisted[[#This Row],[Rookie Year]],raw['# active years],"&gt;=9")</f>
        <v>72</v>
      </c>
      <c r="M9" s="1">
        <f>COUNTIFS(raw[rookie year],YearsExisted[[#This Row],[Rookie Year]],raw['# active years],"&gt;=10")</f>
        <v>67</v>
      </c>
      <c r="N9" s="1">
        <f>COUNTIFS(raw[rookie year],YearsExisted[[#This Row],[Rookie Year]],raw['# active years],"&gt;=11")</f>
        <v>63</v>
      </c>
      <c r="O9" s="1">
        <f>COUNTIFS(raw[rookie year],YearsExisted[[#This Row],[Rookie Year]],raw['# active years],"&gt;=12")</f>
        <v>59</v>
      </c>
      <c r="P9" s="1">
        <f>COUNTIFS(raw[rookie year],YearsExisted[[#This Row],[Rookie Year]],raw['# active years],"&gt;=13")</f>
        <v>55</v>
      </c>
      <c r="Q9" s="1">
        <f>COUNTIFS(raw[rookie year],YearsExisted[[#This Row],[Rookie Year]],raw['# active years],"&gt;=14")</f>
        <v>53</v>
      </c>
      <c r="R9" s="1">
        <f>COUNTIFS(raw[rookie year],YearsExisted[[#This Row],[Rookie Year]],raw['# active years],"&gt;=15")</f>
        <v>51</v>
      </c>
      <c r="S9" s="1">
        <f>COUNTIFS(raw[rookie year],YearsExisted[[#This Row],[Rookie Year]],raw['# active years],"&gt;=16")</f>
        <v>46</v>
      </c>
      <c r="T9" s="1">
        <f>COUNTIFS(raw[rookie year],YearsExisted[[#This Row],[Rookie Year]],raw['# active years],"&gt;=17")</f>
        <v>40</v>
      </c>
      <c r="U9" s="1">
        <f>COUNTIFS(raw[rookie year],YearsExisted[[#This Row],[Rookie Year]],raw['# active years],"&gt;=18")</f>
        <v>0</v>
      </c>
      <c r="V9" s="1">
        <f>COUNTIFS(raw[rookie year],YearsExisted[[#This Row],[Rookie Year]],raw['# active years],"&gt;=19")</f>
        <v>0</v>
      </c>
      <c r="W9" s="1">
        <f>COUNTIFS(raw[rookie year],YearsExisted[[#This Row],[Rookie Year]],raw['# active years],"&gt;=20")</f>
        <v>0</v>
      </c>
      <c r="X9" s="1">
        <f>COUNTIFS(raw[rookie year],YearsExisted[[#This Row],[Rookie Year]],raw['# active years],"&gt;=21")</f>
        <v>0</v>
      </c>
      <c r="Y9" s="1">
        <f>COUNTIFS(raw[rookie year],YearsExisted[[#This Row],[Rookie Year]],raw['# active years],"&gt;=22")</f>
        <v>0</v>
      </c>
      <c r="Z9" s="1">
        <f>COUNTIFS(raw[rookie year],YearsExisted[[#This Row],[Rookie Year]],raw['# active years],"&gt;=23")</f>
        <v>0</v>
      </c>
      <c r="AA9" s="1">
        <f>COUNTIFS(raw[rookie year],YearsExisted[[#This Row],[Rookie Year]],raw['# active years],"&gt;=24")</f>
        <v>0</v>
      </c>
      <c r="AB9" s="1">
        <f>COUNTIFS(raw[rookie year],YearsExisted[[#This Row],[Rookie Year]],raw['# active years],"&gt;=25")</f>
        <v>0</v>
      </c>
    </row>
    <row r="10" spans="1:28" x14ac:dyDescent="0.45">
      <c r="A10">
        <v>2001</v>
      </c>
      <c r="B10">
        <f>COUNTIF(raw[rookie year],YearsExisted[[#This Row],[Rookie Year]])</f>
        <v>186</v>
      </c>
      <c r="C10">
        <f>COUNTIFS(raw[rookie year],YearsExisted[[#This Row],[Rookie Year]],raw['# active years],0)</f>
        <v>0</v>
      </c>
      <c r="D10">
        <f>COUNTIFS(raw[rookie year],YearsExisted[[#This Row],[Rookie Year]],raw['# active years],"&gt;=1")</f>
        <v>186</v>
      </c>
      <c r="E10" s="1">
        <f>COUNTIFS(raw[rookie year],YearsExisted[[#This Row],[Rookie Year]],raw['# active years],"&gt;=2")</f>
        <v>159</v>
      </c>
      <c r="F10" s="1">
        <f>COUNTIFS(raw[rookie year],YearsExisted[[#This Row],[Rookie Year]],raw['# active years],"&gt;=3")</f>
        <v>136</v>
      </c>
      <c r="G10" s="1">
        <f>COUNTIFS(raw[rookie year],YearsExisted[[#This Row],[Rookie Year]],raw['# active years],"&gt;=4")</f>
        <v>122</v>
      </c>
      <c r="H10" s="1">
        <f>COUNTIFS(raw[rookie year],YearsExisted[[#This Row],[Rookie Year]],raw['# active years],"&gt;=5")</f>
        <v>116</v>
      </c>
      <c r="I10" s="1">
        <f>COUNTIFS(raw[rookie year],YearsExisted[[#This Row],[Rookie Year]],raw['# active years],"&gt;=6")</f>
        <v>105</v>
      </c>
      <c r="J10" s="1">
        <f>COUNTIFS(raw[rookie year],YearsExisted[[#This Row],[Rookie Year]],raw['# active years],"&gt;=7")</f>
        <v>98</v>
      </c>
      <c r="K10" s="1">
        <f>COUNTIFS(raw[rookie year],YearsExisted[[#This Row],[Rookie Year]],raw['# active years],"&gt;=8")</f>
        <v>93</v>
      </c>
      <c r="L10" s="1">
        <f>COUNTIFS(raw[rookie year],YearsExisted[[#This Row],[Rookie Year]],raw['# active years],"&gt;=9")</f>
        <v>87</v>
      </c>
      <c r="M10" s="1">
        <f>COUNTIFS(raw[rookie year],YearsExisted[[#This Row],[Rookie Year]],raw['# active years],"&gt;=10")</f>
        <v>85</v>
      </c>
      <c r="N10" s="1">
        <f>COUNTIFS(raw[rookie year],YearsExisted[[#This Row],[Rookie Year]],raw['# active years],"&gt;=11")</f>
        <v>83</v>
      </c>
      <c r="O10" s="1">
        <f>COUNTIFS(raw[rookie year],YearsExisted[[#This Row],[Rookie Year]],raw['# active years],"&gt;=12")</f>
        <v>80</v>
      </c>
      <c r="P10" s="1">
        <f>COUNTIFS(raw[rookie year],YearsExisted[[#This Row],[Rookie Year]],raw['# active years],"&gt;=13")</f>
        <v>80</v>
      </c>
      <c r="Q10" s="1">
        <f>COUNTIFS(raw[rookie year],YearsExisted[[#This Row],[Rookie Year]],raw['# active years],"&gt;=14")</f>
        <v>75</v>
      </c>
      <c r="R10" s="1">
        <f>COUNTIFS(raw[rookie year],YearsExisted[[#This Row],[Rookie Year]],raw['# active years],"&gt;=15")</f>
        <v>72</v>
      </c>
      <c r="S10" s="1">
        <f>COUNTIFS(raw[rookie year],YearsExisted[[#This Row],[Rookie Year]],raw['# active years],"&gt;=16")</f>
        <v>62</v>
      </c>
      <c r="T10" s="1">
        <f>COUNTIFS(raw[rookie year],YearsExisted[[#This Row],[Rookie Year]],raw['# active years],"&gt;=17")</f>
        <v>1</v>
      </c>
      <c r="U10" s="1">
        <f>COUNTIFS(raw[rookie year],YearsExisted[[#This Row],[Rookie Year]],raw['# active years],"&gt;=18")</f>
        <v>0</v>
      </c>
      <c r="V10" s="1">
        <f>COUNTIFS(raw[rookie year],YearsExisted[[#This Row],[Rookie Year]],raw['# active years],"&gt;=19")</f>
        <v>0</v>
      </c>
      <c r="W10" s="1">
        <f>COUNTIFS(raw[rookie year],YearsExisted[[#This Row],[Rookie Year]],raw['# active years],"&gt;=20")</f>
        <v>0</v>
      </c>
      <c r="X10" s="1">
        <f>COUNTIFS(raw[rookie year],YearsExisted[[#This Row],[Rookie Year]],raw['# active years],"&gt;=21")</f>
        <v>0</v>
      </c>
      <c r="Y10" s="1">
        <f>COUNTIFS(raw[rookie year],YearsExisted[[#This Row],[Rookie Year]],raw['# active years],"&gt;=22")</f>
        <v>0</v>
      </c>
      <c r="Z10" s="1">
        <f>COUNTIFS(raw[rookie year],YearsExisted[[#This Row],[Rookie Year]],raw['# active years],"&gt;=23")</f>
        <v>0</v>
      </c>
      <c r="AA10" s="1">
        <f>COUNTIFS(raw[rookie year],YearsExisted[[#This Row],[Rookie Year]],raw['# active years],"&gt;=24")</f>
        <v>0</v>
      </c>
      <c r="AB10" s="1">
        <f>COUNTIFS(raw[rookie year],YearsExisted[[#This Row],[Rookie Year]],raw['# active years],"&gt;=25")</f>
        <v>0</v>
      </c>
    </row>
    <row r="11" spans="1:28" x14ac:dyDescent="0.45">
      <c r="A11">
        <v>2002</v>
      </c>
      <c r="B11">
        <f>COUNTIF(raw[rookie year],YearsExisted[[#This Row],[Rookie Year]])</f>
        <v>193</v>
      </c>
      <c r="C11">
        <f>COUNTIFS(raw[rookie year],YearsExisted[[#This Row],[Rookie Year]],raw['# active years],0)</f>
        <v>0</v>
      </c>
      <c r="D11">
        <f>COUNTIFS(raw[rookie year],YearsExisted[[#This Row],[Rookie Year]],raw['# active years],"&gt;=1")</f>
        <v>193</v>
      </c>
      <c r="E11" s="1">
        <f>COUNTIFS(raw[rookie year],YearsExisted[[#This Row],[Rookie Year]],raw['# active years],"&gt;=2")</f>
        <v>170</v>
      </c>
      <c r="F11" s="1">
        <f>COUNTIFS(raw[rookie year],YearsExisted[[#This Row],[Rookie Year]],raw['# active years],"&gt;=3")</f>
        <v>157</v>
      </c>
      <c r="G11" s="1">
        <f>COUNTIFS(raw[rookie year],YearsExisted[[#This Row],[Rookie Year]],raw['# active years],"&gt;=4")</f>
        <v>129</v>
      </c>
      <c r="H11" s="1">
        <f>COUNTIFS(raw[rookie year],YearsExisted[[#This Row],[Rookie Year]],raw['# active years],"&gt;=5")</f>
        <v>115</v>
      </c>
      <c r="I11" s="1">
        <f>COUNTIFS(raw[rookie year],YearsExisted[[#This Row],[Rookie Year]],raw['# active years],"&gt;=6")</f>
        <v>106</v>
      </c>
      <c r="J11" s="1">
        <f>COUNTIFS(raw[rookie year],YearsExisted[[#This Row],[Rookie Year]],raw['# active years],"&gt;=7")</f>
        <v>101</v>
      </c>
      <c r="K11" s="1">
        <f>COUNTIFS(raw[rookie year],YearsExisted[[#This Row],[Rookie Year]],raw['# active years],"&gt;=8")</f>
        <v>94</v>
      </c>
      <c r="L11" s="1">
        <f>COUNTIFS(raw[rookie year],YearsExisted[[#This Row],[Rookie Year]],raw['# active years],"&gt;=9")</f>
        <v>90</v>
      </c>
      <c r="M11" s="1">
        <f>COUNTIFS(raw[rookie year],YearsExisted[[#This Row],[Rookie Year]],raw['# active years],"&gt;=10")</f>
        <v>86</v>
      </c>
      <c r="N11" s="1">
        <f>COUNTIFS(raw[rookie year],YearsExisted[[#This Row],[Rookie Year]],raw['# active years],"&gt;=11")</f>
        <v>83</v>
      </c>
      <c r="O11" s="1">
        <f>COUNTIFS(raw[rookie year],YearsExisted[[#This Row],[Rookie Year]],raw['# active years],"&gt;=12")</f>
        <v>81</v>
      </c>
      <c r="P11" s="1">
        <f>COUNTIFS(raw[rookie year],YearsExisted[[#This Row],[Rookie Year]],raw['# active years],"&gt;=13")</f>
        <v>77</v>
      </c>
      <c r="Q11" s="1">
        <f>COUNTIFS(raw[rookie year],YearsExisted[[#This Row],[Rookie Year]],raw['# active years],"&gt;=14")</f>
        <v>72</v>
      </c>
      <c r="R11" s="1">
        <f>COUNTIFS(raw[rookie year],YearsExisted[[#This Row],[Rookie Year]],raw['# active years],"&gt;=15")</f>
        <v>62</v>
      </c>
      <c r="S11" s="1">
        <f>COUNTIFS(raw[rookie year],YearsExisted[[#This Row],[Rookie Year]],raw['# active years],"&gt;=16")</f>
        <v>0</v>
      </c>
      <c r="T11" s="1">
        <f>COUNTIFS(raw[rookie year],YearsExisted[[#This Row],[Rookie Year]],raw['# active years],"&gt;=17")</f>
        <v>0</v>
      </c>
      <c r="U11" s="1">
        <f>COUNTIFS(raw[rookie year],YearsExisted[[#This Row],[Rookie Year]],raw['# active years],"&gt;=18")</f>
        <v>0</v>
      </c>
      <c r="V11" s="1">
        <f>COUNTIFS(raw[rookie year],YearsExisted[[#This Row],[Rookie Year]],raw['# active years],"&gt;=19")</f>
        <v>0</v>
      </c>
      <c r="W11" s="1">
        <f>COUNTIFS(raw[rookie year],YearsExisted[[#This Row],[Rookie Year]],raw['# active years],"&gt;=20")</f>
        <v>0</v>
      </c>
      <c r="X11" s="1">
        <f>COUNTIFS(raw[rookie year],YearsExisted[[#This Row],[Rookie Year]],raw['# active years],"&gt;=21")</f>
        <v>0</v>
      </c>
      <c r="Y11" s="1">
        <f>COUNTIFS(raw[rookie year],YearsExisted[[#This Row],[Rookie Year]],raw['# active years],"&gt;=22")</f>
        <v>0</v>
      </c>
      <c r="Z11" s="1">
        <f>COUNTIFS(raw[rookie year],YearsExisted[[#This Row],[Rookie Year]],raw['# active years],"&gt;=23")</f>
        <v>0</v>
      </c>
      <c r="AA11" s="1">
        <f>COUNTIFS(raw[rookie year],YearsExisted[[#This Row],[Rookie Year]],raw['# active years],"&gt;=24")</f>
        <v>0</v>
      </c>
      <c r="AB11" s="1">
        <f>COUNTIFS(raw[rookie year],YearsExisted[[#This Row],[Rookie Year]],raw['# active years],"&gt;=25")</f>
        <v>0</v>
      </c>
    </row>
    <row r="12" spans="1:28" x14ac:dyDescent="0.45">
      <c r="A12">
        <v>2003</v>
      </c>
      <c r="B12">
        <f>COUNTIF(raw[rookie year],YearsExisted[[#This Row],[Rookie Year]])</f>
        <v>203</v>
      </c>
      <c r="C12">
        <f>COUNTIFS(raw[rookie year],YearsExisted[[#This Row],[Rookie Year]],raw['# active years],0)</f>
        <v>2</v>
      </c>
      <c r="D12">
        <f>COUNTIFS(raw[rookie year],YearsExisted[[#This Row],[Rookie Year]],raw['# active years],"&gt;=1")</f>
        <v>201</v>
      </c>
      <c r="E12" s="1">
        <f>COUNTIFS(raw[rookie year],YearsExisted[[#This Row],[Rookie Year]],raw['# active years],"&gt;=2")</f>
        <v>173</v>
      </c>
      <c r="F12" s="1">
        <f>COUNTIFS(raw[rookie year],YearsExisted[[#This Row],[Rookie Year]],raw['# active years],"&gt;=3")</f>
        <v>136</v>
      </c>
      <c r="G12" s="1">
        <f>COUNTIFS(raw[rookie year],YearsExisted[[#This Row],[Rookie Year]],raw['# active years],"&gt;=4")</f>
        <v>120</v>
      </c>
      <c r="H12" s="1">
        <f>COUNTIFS(raw[rookie year],YearsExisted[[#This Row],[Rookie Year]],raw['# active years],"&gt;=5")</f>
        <v>102</v>
      </c>
      <c r="I12" s="1">
        <f>COUNTIFS(raw[rookie year],YearsExisted[[#This Row],[Rookie Year]],raw['# active years],"&gt;=6")</f>
        <v>90</v>
      </c>
      <c r="J12" s="1">
        <f>COUNTIFS(raw[rookie year],YearsExisted[[#This Row],[Rookie Year]],raw['# active years],"&gt;=7")</f>
        <v>83</v>
      </c>
      <c r="K12" s="1">
        <f>COUNTIFS(raw[rookie year],YearsExisted[[#This Row],[Rookie Year]],raw['# active years],"&gt;=8")</f>
        <v>77</v>
      </c>
      <c r="L12" s="1">
        <f>COUNTIFS(raw[rookie year],YearsExisted[[#This Row],[Rookie Year]],raw['# active years],"&gt;=9")</f>
        <v>72</v>
      </c>
      <c r="M12" s="1">
        <f>COUNTIFS(raw[rookie year],YearsExisted[[#This Row],[Rookie Year]],raw['# active years],"&gt;=10")</f>
        <v>62</v>
      </c>
      <c r="N12" s="1">
        <f>COUNTIFS(raw[rookie year],YearsExisted[[#This Row],[Rookie Year]],raw['# active years],"&gt;=11")</f>
        <v>59</v>
      </c>
      <c r="O12" s="1">
        <f>COUNTIFS(raw[rookie year],YearsExisted[[#This Row],[Rookie Year]],raw['# active years],"&gt;=12")</f>
        <v>56</v>
      </c>
      <c r="P12" s="1">
        <f>COUNTIFS(raw[rookie year],YearsExisted[[#This Row],[Rookie Year]],raw['# active years],"&gt;=13")</f>
        <v>55</v>
      </c>
      <c r="Q12" s="1">
        <f>COUNTIFS(raw[rookie year],YearsExisted[[#This Row],[Rookie Year]],raw['# active years],"&gt;=14")</f>
        <v>44</v>
      </c>
      <c r="R12" s="1">
        <f>COUNTIFS(raw[rookie year],YearsExisted[[#This Row],[Rookie Year]],raw['# active years],"&gt;=15")</f>
        <v>0</v>
      </c>
      <c r="S12" s="1">
        <f>COUNTIFS(raw[rookie year],YearsExisted[[#This Row],[Rookie Year]],raw['# active years],"&gt;=16")</f>
        <v>0</v>
      </c>
      <c r="T12" s="1">
        <f>COUNTIFS(raw[rookie year],YearsExisted[[#This Row],[Rookie Year]],raw['# active years],"&gt;=17")</f>
        <v>0</v>
      </c>
      <c r="U12" s="1">
        <f>COUNTIFS(raw[rookie year],YearsExisted[[#This Row],[Rookie Year]],raw['# active years],"&gt;=18")</f>
        <v>0</v>
      </c>
      <c r="V12" s="1">
        <f>COUNTIFS(raw[rookie year],YearsExisted[[#This Row],[Rookie Year]],raw['# active years],"&gt;=19")</f>
        <v>0</v>
      </c>
      <c r="W12" s="1">
        <f>COUNTIFS(raw[rookie year],YearsExisted[[#This Row],[Rookie Year]],raw['# active years],"&gt;=20")</f>
        <v>0</v>
      </c>
      <c r="X12" s="1">
        <f>COUNTIFS(raw[rookie year],YearsExisted[[#This Row],[Rookie Year]],raw['# active years],"&gt;=21")</f>
        <v>0</v>
      </c>
      <c r="Y12" s="1">
        <f>COUNTIFS(raw[rookie year],YearsExisted[[#This Row],[Rookie Year]],raw['# active years],"&gt;=22")</f>
        <v>0</v>
      </c>
      <c r="Z12" s="1">
        <f>COUNTIFS(raw[rookie year],YearsExisted[[#This Row],[Rookie Year]],raw['# active years],"&gt;=23")</f>
        <v>0</v>
      </c>
      <c r="AA12" s="1">
        <f>COUNTIFS(raw[rookie year],YearsExisted[[#This Row],[Rookie Year]],raw['# active years],"&gt;=24")</f>
        <v>0</v>
      </c>
      <c r="AB12" s="1">
        <f>COUNTIFS(raw[rookie year],YearsExisted[[#This Row],[Rookie Year]],raw['# active years],"&gt;=25")</f>
        <v>0</v>
      </c>
    </row>
    <row r="13" spans="1:28" x14ac:dyDescent="0.45">
      <c r="A13">
        <v>2004</v>
      </c>
      <c r="B13">
        <f>COUNTIF(raw[rookie year],YearsExisted[[#This Row],[Rookie Year]])</f>
        <v>219</v>
      </c>
      <c r="C13">
        <f>COUNTIFS(raw[rookie year],YearsExisted[[#This Row],[Rookie Year]],raw['# active years],0)</f>
        <v>1</v>
      </c>
      <c r="D13">
        <f>COUNTIFS(raw[rookie year],YearsExisted[[#This Row],[Rookie Year]],raw['# active years],"&gt;=1")</f>
        <v>218</v>
      </c>
      <c r="E13" s="1">
        <f>COUNTIFS(raw[rookie year],YearsExisted[[#This Row],[Rookie Year]],raw['# active years],"&gt;=2")</f>
        <v>182</v>
      </c>
      <c r="F13" s="1">
        <f>COUNTIFS(raw[rookie year],YearsExisted[[#This Row],[Rookie Year]],raw['# active years],"&gt;=3")</f>
        <v>158</v>
      </c>
      <c r="G13" s="1">
        <f>COUNTIFS(raw[rookie year],YearsExisted[[#This Row],[Rookie Year]],raw['# active years],"&gt;=4")</f>
        <v>140</v>
      </c>
      <c r="H13" s="1">
        <f>COUNTIFS(raw[rookie year],YearsExisted[[#This Row],[Rookie Year]],raw['# active years],"&gt;=5")</f>
        <v>119</v>
      </c>
      <c r="I13" s="1">
        <f>COUNTIFS(raw[rookie year],YearsExisted[[#This Row],[Rookie Year]],raw['# active years],"&gt;=6")</f>
        <v>114</v>
      </c>
      <c r="J13" s="1">
        <f>COUNTIFS(raw[rookie year],YearsExisted[[#This Row],[Rookie Year]],raw['# active years],"&gt;=7")</f>
        <v>108</v>
      </c>
      <c r="K13" s="1">
        <f>COUNTIFS(raw[rookie year],YearsExisted[[#This Row],[Rookie Year]],raw['# active years],"&gt;=8")</f>
        <v>96</v>
      </c>
      <c r="L13" s="1">
        <f>COUNTIFS(raw[rookie year],YearsExisted[[#This Row],[Rookie Year]],raw['# active years],"&gt;=9")</f>
        <v>92</v>
      </c>
      <c r="M13" s="1">
        <f>COUNTIFS(raw[rookie year],YearsExisted[[#This Row],[Rookie Year]],raw['# active years],"&gt;=10")</f>
        <v>89</v>
      </c>
      <c r="N13" s="1">
        <f>COUNTIFS(raw[rookie year],YearsExisted[[#This Row],[Rookie Year]],raw['# active years],"&gt;=11")</f>
        <v>81</v>
      </c>
      <c r="O13" s="1">
        <f>COUNTIFS(raw[rookie year],YearsExisted[[#This Row],[Rookie Year]],raw['# active years],"&gt;=12")</f>
        <v>77</v>
      </c>
      <c r="P13" s="1">
        <f>COUNTIFS(raw[rookie year],YearsExisted[[#This Row],[Rookie Year]],raw['# active years],"&gt;=13")</f>
        <v>68</v>
      </c>
      <c r="Q13" s="1">
        <f>COUNTIFS(raw[rookie year],YearsExisted[[#This Row],[Rookie Year]],raw['# active years],"&gt;=14")</f>
        <v>0</v>
      </c>
      <c r="R13" s="1">
        <f>COUNTIFS(raw[rookie year],YearsExisted[[#This Row],[Rookie Year]],raw['# active years],"&gt;=15")</f>
        <v>0</v>
      </c>
      <c r="S13" s="1">
        <f>COUNTIFS(raw[rookie year],YearsExisted[[#This Row],[Rookie Year]],raw['# active years],"&gt;=16")</f>
        <v>0</v>
      </c>
      <c r="T13" s="1">
        <f>COUNTIFS(raw[rookie year],YearsExisted[[#This Row],[Rookie Year]],raw['# active years],"&gt;=17")</f>
        <v>0</v>
      </c>
      <c r="U13" s="1">
        <f>COUNTIFS(raw[rookie year],YearsExisted[[#This Row],[Rookie Year]],raw['# active years],"&gt;=18")</f>
        <v>0</v>
      </c>
      <c r="V13" s="1">
        <f>COUNTIFS(raw[rookie year],YearsExisted[[#This Row],[Rookie Year]],raw['# active years],"&gt;=19")</f>
        <v>0</v>
      </c>
      <c r="W13" s="1">
        <f>COUNTIFS(raw[rookie year],YearsExisted[[#This Row],[Rookie Year]],raw['# active years],"&gt;=20")</f>
        <v>0</v>
      </c>
      <c r="X13" s="1">
        <f>COUNTIFS(raw[rookie year],YearsExisted[[#This Row],[Rookie Year]],raw['# active years],"&gt;=21")</f>
        <v>0</v>
      </c>
      <c r="Y13" s="1">
        <f>COUNTIFS(raw[rookie year],YearsExisted[[#This Row],[Rookie Year]],raw['# active years],"&gt;=22")</f>
        <v>0</v>
      </c>
      <c r="Z13" s="1">
        <f>COUNTIFS(raw[rookie year],YearsExisted[[#This Row],[Rookie Year]],raw['# active years],"&gt;=23")</f>
        <v>0</v>
      </c>
      <c r="AA13" s="1">
        <f>COUNTIFS(raw[rookie year],YearsExisted[[#This Row],[Rookie Year]],raw['# active years],"&gt;=24")</f>
        <v>0</v>
      </c>
      <c r="AB13" s="1">
        <f>COUNTIFS(raw[rookie year],YearsExisted[[#This Row],[Rookie Year]],raw['# active years],"&gt;=25")</f>
        <v>0</v>
      </c>
    </row>
    <row r="14" spans="1:28" x14ac:dyDescent="0.45">
      <c r="A14">
        <v>2005</v>
      </c>
      <c r="B14">
        <f>COUNTIF(raw[rookie year],YearsExisted[[#This Row],[Rookie Year]])</f>
        <v>186</v>
      </c>
      <c r="C14">
        <f>COUNTIFS(raw[rookie year],YearsExisted[[#This Row],[Rookie Year]],raw['# active years],0)</f>
        <v>1</v>
      </c>
      <c r="D14">
        <f>COUNTIFS(raw[rookie year],YearsExisted[[#This Row],[Rookie Year]],raw['# active years],"&gt;=1")</f>
        <v>185</v>
      </c>
      <c r="E14" s="1">
        <f>COUNTIFS(raw[rookie year],YearsExisted[[#This Row],[Rookie Year]],raw['# active years],"&gt;=2")</f>
        <v>167</v>
      </c>
      <c r="F14" s="1">
        <f>COUNTIFS(raw[rookie year],YearsExisted[[#This Row],[Rookie Year]],raw['# active years],"&gt;=3")</f>
        <v>155</v>
      </c>
      <c r="G14" s="1">
        <f>COUNTIFS(raw[rookie year],YearsExisted[[#This Row],[Rookie Year]],raw['# active years],"&gt;=4")</f>
        <v>145</v>
      </c>
      <c r="H14" s="1">
        <f>COUNTIFS(raw[rookie year],YearsExisted[[#This Row],[Rookie Year]],raw['# active years],"&gt;=5")</f>
        <v>131</v>
      </c>
      <c r="I14" s="1">
        <f>COUNTIFS(raw[rookie year],YearsExisted[[#This Row],[Rookie Year]],raw['# active years],"&gt;=6")</f>
        <v>117</v>
      </c>
      <c r="J14" s="1">
        <f>COUNTIFS(raw[rookie year],YearsExisted[[#This Row],[Rookie Year]],raw['# active years],"&gt;=7")</f>
        <v>110</v>
      </c>
      <c r="K14" s="1">
        <f>COUNTIFS(raw[rookie year],YearsExisted[[#This Row],[Rookie Year]],raw['# active years],"&gt;=8")</f>
        <v>102</v>
      </c>
      <c r="L14" s="1">
        <f>COUNTIFS(raw[rookie year],YearsExisted[[#This Row],[Rookie Year]],raw['# active years],"&gt;=9")</f>
        <v>96</v>
      </c>
      <c r="M14" s="1">
        <f>COUNTIFS(raw[rookie year],YearsExisted[[#This Row],[Rookie Year]],raw['# active years],"&gt;=10")</f>
        <v>94</v>
      </c>
      <c r="N14" s="1">
        <f>COUNTIFS(raw[rookie year],YearsExisted[[#This Row],[Rookie Year]],raw['# active years],"&gt;=11")</f>
        <v>86</v>
      </c>
      <c r="O14" s="1">
        <f>COUNTIFS(raw[rookie year],YearsExisted[[#This Row],[Rookie Year]],raw['# active years],"&gt;=12")</f>
        <v>74</v>
      </c>
      <c r="P14" s="1">
        <f>COUNTIFS(raw[rookie year],YearsExisted[[#This Row],[Rookie Year]],raw['# active years],"&gt;=13")</f>
        <v>0</v>
      </c>
      <c r="Q14" s="1">
        <f>COUNTIFS(raw[rookie year],YearsExisted[[#This Row],[Rookie Year]],raw['# active years],"&gt;=14")</f>
        <v>0</v>
      </c>
      <c r="R14" s="1">
        <f>COUNTIFS(raw[rookie year],YearsExisted[[#This Row],[Rookie Year]],raw['# active years],"&gt;=15")</f>
        <v>0</v>
      </c>
      <c r="S14" s="1">
        <f>COUNTIFS(raw[rookie year],YearsExisted[[#This Row],[Rookie Year]],raw['# active years],"&gt;=16")</f>
        <v>0</v>
      </c>
      <c r="T14" s="1">
        <f>COUNTIFS(raw[rookie year],YearsExisted[[#This Row],[Rookie Year]],raw['# active years],"&gt;=17")</f>
        <v>0</v>
      </c>
      <c r="U14" s="1">
        <f>COUNTIFS(raw[rookie year],YearsExisted[[#This Row],[Rookie Year]],raw['# active years],"&gt;=18")</f>
        <v>0</v>
      </c>
      <c r="V14" s="1">
        <f>COUNTIFS(raw[rookie year],YearsExisted[[#This Row],[Rookie Year]],raw['# active years],"&gt;=19")</f>
        <v>0</v>
      </c>
      <c r="W14" s="1">
        <f>COUNTIFS(raw[rookie year],YearsExisted[[#This Row],[Rookie Year]],raw['# active years],"&gt;=20")</f>
        <v>0</v>
      </c>
      <c r="X14" s="1">
        <f>COUNTIFS(raw[rookie year],YearsExisted[[#This Row],[Rookie Year]],raw['# active years],"&gt;=21")</f>
        <v>0</v>
      </c>
      <c r="Y14" s="1">
        <f>COUNTIFS(raw[rookie year],YearsExisted[[#This Row],[Rookie Year]],raw['# active years],"&gt;=22")</f>
        <v>0</v>
      </c>
      <c r="Z14" s="1">
        <f>COUNTIFS(raw[rookie year],YearsExisted[[#This Row],[Rookie Year]],raw['# active years],"&gt;=23")</f>
        <v>0</v>
      </c>
      <c r="AA14" s="1">
        <f>COUNTIFS(raw[rookie year],YearsExisted[[#This Row],[Rookie Year]],raw['# active years],"&gt;=24")</f>
        <v>0</v>
      </c>
      <c r="AB14" s="1">
        <f>COUNTIFS(raw[rookie year],YearsExisted[[#This Row],[Rookie Year]],raw['# active years],"&gt;=25")</f>
        <v>0</v>
      </c>
    </row>
    <row r="15" spans="1:28" x14ac:dyDescent="0.45">
      <c r="A15">
        <v>2006</v>
      </c>
      <c r="B15">
        <f>COUNTIF(raw[rookie year],YearsExisted[[#This Row],[Rookie Year]])</f>
        <v>240</v>
      </c>
      <c r="C15">
        <f>COUNTIFS(raw[rookie year],YearsExisted[[#This Row],[Rookie Year]],raw['# active years],0)</f>
        <v>2</v>
      </c>
      <c r="D15">
        <f>COUNTIFS(raw[rookie year],YearsExisted[[#This Row],[Rookie Year]],raw['# active years],"&gt;=1")</f>
        <v>238</v>
      </c>
      <c r="E15" s="1">
        <f>COUNTIFS(raw[rookie year],YearsExisted[[#This Row],[Rookie Year]],raw['# active years],"&gt;=2")</f>
        <v>205</v>
      </c>
      <c r="F15" s="1">
        <f>COUNTIFS(raw[rookie year],YearsExisted[[#This Row],[Rookie Year]],raw['# active years],"&gt;=3")</f>
        <v>179</v>
      </c>
      <c r="G15" s="1">
        <f>COUNTIFS(raw[rookie year],YearsExisted[[#This Row],[Rookie Year]],raw['# active years],"&gt;=4")</f>
        <v>156</v>
      </c>
      <c r="H15" s="1">
        <f>COUNTIFS(raw[rookie year],YearsExisted[[#This Row],[Rookie Year]],raw['# active years],"&gt;=5")</f>
        <v>146</v>
      </c>
      <c r="I15" s="1">
        <f>COUNTIFS(raw[rookie year],YearsExisted[[#This Row],[Rookie Year]],raw['# active years],"&gt;=6")</f>
        <v>135</v>
      </c>
      <c r="J15" s="1">
        <f>COUNTIFS(raw[rookie year],YearsExisted[[#This Row],[Rookie Year]],raw['# active years],"&gt;=7")</f>
        <v>123</v>
      </c>
      <c r="K15" s="1">
        <f>COUNTIFS(raw[rookie year],YearsExisted[[#This Row],[Rookie Year]],raw['# active years],"&gt;=8")</f>
        <v>116</v>
      </c>
      <c r="L15" s="1">
        <f>COUNTIFS(raw[rookie year],YearsExisted[[#This Row],[Rookie Year]],raw['# active years],"&gt;=9")</f>
        <v>107</v>
      </c>
      <c r="M15" s="1">
        <f>COUNTIFS(raw[rookie year],YearsExisted[[#This Row],[Rookie Year]],raw['# active years],"&gt;=10")</f>
        <v>101</v>
      </c>
      <c r="N15" s="1">
        <f>COUNTIFS(raw[rookie year],YearsExisted[[#This Row],[Rookie Year]],raw['# active years],"&gt;=11")</f>
        <v>95</v>
      </c>
      <c r="O15" s="1">
        <f>COUNTIFS(raw[rookie year],YearsExisted[[#This Row],[Rookie Year]],raw['# active years],"&gt;=12")</f>
        <v>2</v>
      </c>
      <c r="P15" s="1">
        <f>COUNTIFS(raw[rookie year],YearsExisted[[#This Row],[Rookie Year]],raw['# active years],"&gt;=13")</f>
        <v>1</v>
      </c>
      <c r="Q15" s="1">
        <f>COUNTIFS(raw[rookie year],YearsExisted[[#This Row],[Rookie Year]],raw['# active years],"&gt;=14")</f>
        <v>0</v>
      </c>
      <c r="R15" s="1">
        <f>COUNTIFS(raw[rookie year],YearsExisted[[#This Row],[Rookie Year]],raw['# active years],"&gt;=15")</f>
        <v>0</v>
      </c>
      <c r="S15" s="1">
        <f>COUNTIFS(raw[rookie year],YearsExisted[[#This Row],[Rookie Year]],raw['# active years],"&gt;=16")</f>
        <v>0</v>
      </c>
      <c r="T15" s="1">
        <f>COUNTIFS(raw[rookie year],YearsExisted[[#This Row],[Rookie Year]],raw['# active years],"&gt;=17")</f>
        <v>0</v>
      </c>
      <c r="U15" s="1">
        <f>COUNTIFS(raw[rookie year],YearsExisted[[#This Row],[Rookie Year]],raw['# active years],"&gt;=18")</f>
        <v>0</v>
      </c>
      <c r="V15" s="1">
        <f>COUNTIFS(raw[rookie year],YearsExisted[[#This Row],[Rookie Year]],raw['# active years],"&gt;=19")</f>
        <v>0</v>
      </c>
      <c r="W15" s="1">
        <f>COUNTIFS(raw[rookie year],YearsExisted[[#This Row],[Rookie Year]],raw['# active years],"&gt;=20")</f>
        <v>0</v>
      </c>
      <c r="X15" s="1">
        <f>COUNTIFS(raw[rookie year],YearsExisted[[#This Row],[Rookie Year]],raw['# active years],"&gt;=21")</f>
        <v>0</v>
      </c>
      <c r="Y15" s="1">
        <f>COUNTIFS(raw[rookie year],YearsExisted[[#This Row],[Rookie Year]],raw['# active years],"&gt;=22")</f>
        <v>0</v>
      </c>
      <c r="Z15" s="1">
        <f>COUNTIFS(raw[rookie year],YearsExisted[[#This Row],[Rookie Year]],raw['# active years],"&gt;=23")</f>
        <v>0</v>
      </c>
      <c r="AA15" s="1">
        <f>COUNTIFS(raw[rookie year],YearsExisted[[#This Row],[Rookie Year]],raw['# active years],"&gt;=24")</f>
        <v>0</v>
      </c>
      <c r="AB15" s="1">
        <f>COUNTIFS(raw[rookie year],YearsExisted[[#This Row],[Rookie Year]],raw['# active years],"&gt;=25")</f>
        <v>0</v>
      </c>
    </row>
    <row r="16" spans="1:28" x14ac:dyDescent="0.45">
      <c r="A16">
        <v>2007</v>
      </c>
      <c r="B16">
        <f>COUNTIF(raw[rookie year],YearsExisted[[#This Row],[Rookie Year]])</f>
        <v>265</v>
      </c>
      <c r="C16">
        <f>COUNTIFS(raw[rookie year],YearsExisted[[#This Row],[Rookie Year]],raw['# active years],0)</f>
        <v>3</v>
      </c>
      <c r="D16">
        <f>COUNTIFS(raw[rookie year],YearsExisted[[#This Row],[Rookie Year]],raw['# active years],"&gt;=1")</f>
        <v>262</v>
      </c>
      <c r="E16" s="1">
        <f>COUNTIFS(raw[rookie year],YearsExisted[[#This Row],[Rookie Year]],raw['# active years],"&gt;=2")</f>
        <v>229</v>
      </c>
      <c r="F16" s="1">
        <f>COUNTIFS(raw[rookie year],YearsExisted[[#This Row],[Rookie Year]],raw['# active years],"&gt;=3")</f>
        <v>196</v>
      </c>
      <c r="G16" s="1">
        <f>COUNTIFS(raw[rookie year],YearsExisted[[#This Row],[Rookie Year]],raw['# active years],"&gt;=4")</f>
        <v>175</v>
      </c>
      <c r="H16" s="1">
        <f>COUNTIFS(raw[rookie year],YearsExisted[[#This Row],[Rookie Year]],raw['# active years],"&gt;=5")</f>
        <v>152</v>
      </c>
      <c r="I16" s="1">
        <f>COUNTIFS(raw[rookie year],YearsExisted[[#This Row],[Rookie Year]],raw['# active years],"&gt;=6")</f>
        <v>137</v>
      </c>
      <c r="J16" s="1">
        <f>COUNTIFS(raw[rookie year],YearsExisted[[#This Row],[Rookie Year]],raw['# active years],"&gt;=7")</f>
        <v>129</v>
      </c>
      <c r="K16" s="1">
        <f>COUNTIFS(raw[rookie year],YearsExisted[[#This Row],[Rookie Year]],raw['# active years],"&gt;=8")</f>
        <v>123</v>
      </c>
      <c r="L16" s="1">
        <f>COUNTIFS(raw[rookie year],YearsExisted[[#This Row],[Rookie Year]],raw['# active years],"&gt;=9")</f>
        <v>117</v>
      </c>
      <c r="M16" s="1">
        <f>COUNTIFS(raw[rookie year],YearsExisted[[#This Row],[Rookie Year]],raw['# active years],"&gt;=10")</f>
        <v>106</v>
      </c>
      <c r="N16" s="1">
        <f>COUNTIFS(raw[rookie year],YearsExisted[[#This Row],[Rookie Year]],raw['# active years],"&gt;=11")</f>
        <v>0</v>
      </c>
      <c r="O16" s="1">
        <f>COUNTIFS(raw[rookie year],YearsExisted[[#This Row],[Rookie Year]],raw['# active years],"&gt;=12")</f>
        <v>0</v>
      </c>
      <c r="P16" s="1">
        <f>COUNTIFS(raw[rookie year],YearsExisted[[#This Row],[Rookie Year]],raw['# active years],"&gt;=13")</f>
        <v>0</v>
      </c>
      <c r="Q16" s="1">
        <f>COUNTIFS(raw[rookie year],YearsExisted[[#This Row],[Rookie Year]],raw['# active years],"&gt;=14")</f>
        <v>0</v>
      </c>
      <c r="R16" s="1">
        <f>COUNTIFS(raw[rookie year],YearsExisted[[#This Row],[Rookie Year]],raw['# active years],"&gt;=15")</f>
        <v>0</v>
      </c>
      <c r="S16" s="1">
        <f>COUNTIFS(raw[rookie year],YearsExisted[[#This Row],[Rookie Year]],raw['# active years],"&gt;=16")</f>
        <v>0</v>
      </c>
      <c r="T16" s="1">
        <f>COUNTIFS(raw[rookie year],YearsExisted[[#This Row],[Rookie Year]],raw['# active years],"&gt;=17")</f>
        <v>0</v>
      </c>
      <c r="U16" s="1">
        <f>COUNTIFS(raw[rookie year],YearsExisted[[#This Row],[Rookie Year]],raw['# active years],"&gt;=18")</f>
        <v>0</v>
      </c>
      <c r="V16" s="1">
        <f>COUNTIFS(raw[rookie year],YearsExisted[[#This Row],[Rookie Year]],raw['# active years],"&gt;=19")</f>
        <v>0</v>
      </c>
      <c r="W16" s="1">
        <f>COUNTIFS(raw[rookie year],YearsExisted[[#This Row],[Rookie Year]],raw['# active years],"&gt;=20")</f>
        <v>0</v>
      </c>
      <c r="X16" s="1">
        <f>COUNTIFS(raw[rookie year],YearsExisted[[#This Row],[Rookie Year]],raw['# active years],"&gt;=21")</f>
        <v>0</v>
      </c>
      <c r="Y16" s="1">
        <f>COUNTIFS(raw[rookie year],YearsExisted[[#This Row],[Rookie Year]],raw['# active years],"&gt;=22")</f>
        <v>0</v>
      </c>
      <c r="Z16" s="1">
        <f>COUNTIFS(raw[rookie year],YearsExisted[[#This Row],[Rookie Year]],raw['# active years],"&gt;=23")</f>
        <v>0</v>
      </c>
      <c r="AA16" s="1">
        <f>COUNTIFS(raw[rookie year],YearsExisted[[#This Row],[Rookie Year]],raw['# active years],"&gt;=24")</f>
        <v>0</v>
      </c>
      <c r="AB16" s="1">
        <f>COUNTIFS(raw[rookie year],YearsExisted[[#This Row],[Rookie Year]],raw['# active years],"&gt;=25")</f>
        <v>0</v>
      </c>
    </row>
    <row r="17" spans="1:28" x14ac:dyDescent="0.45">
      <c r="A17">
        <v>2008</v>
      </c>
      <c r="B17">
        <f>COUNTIF(raw[rookie year],YearsExisted[[#This Row],[Rookie Year]])</f>
        <v>327</v>
      </c>
      <c r="C17">
        <f>COUNTIFS(raw[rookie year],YearsExisted[[#This Row],[Rookie Year]],raw['# active years],0)</f>
        <v>3</v>
      </c>
      <c r="D17">
        <f>COUNTIFS(raw[rookie year],YearsExisted[[#This Row],[Rookie Year]],raw['# active years],"&gt;=1")</f>
        <v>324</v>
      </c>
      <c r="E17" s="1">
        <f>COUNTIFS(raw[rookie year],YearsExisted[[#This Row],[Rookie Year]],raw['# active years],"&gt;=2")</f>
        <v>268</v>
      </c>
      <c r="F17" s="1">
        <f>COUNTIFS(raw[rookie year],YearsExisted[[#This Row],[Rookie Year]],raw['# active years],"&gt;=3")</f>
        <v>234</v>
      </c>
      <c r="G17" s="1">
        <f>COUNTIFS(raw[rookie year],YearsExisted[[#This Row],[Rookie Year]],raw['# active years],"&gt;=4")</f>
        <v>215</v>
      </c>
      <c r="H17" s="1">
        <f>COUNTIFS(raw[rookie year],YearsExisted[[#This Row],[Rookie Year]],raw['# active years],"&gt;=5")</f>
        <v>202</v>
      </c>
      <c r="I17" s="1">
        <f>COUNTIFS(raw[rookie year],YearsExisted[[#This Row],[Rookie Year]],raw['# active years],"&gt;=6")</f>
        <v>191</v>
      </c>
      <c r="J17" s="1">
        <f>COUNTIFS(raw[rookie year],YearsExisted[[#This Row],[Rookie Year]],raw['# active years],"&gt;=7")</f>
        <v>180</v>
      </c>
      <c r="K17" s="1">
        <f>COUNTIFS(raw[rookie year],YearsExisted[[#This Row],[Rookie Year]],raw['# active years],"&gt;=8")</f>
        <v>173</v>
      </c>
      <c r="L17" s="1">
        <f>COUNTIFS(raw[rookie year],YearsExisted[[#This Row],[Rookie Year]],raw['# active years],"&gt;=9")</f>
        <v>164</v>
      </c>
      <c r="M17" s="1">
        <f>COUNTIFS(raw[rookie year],YearsExisted[[#This Row],[Rookie Year]],raw['# active years],"&gt;=10")</f>
        <v>1</v>
      </c>
      <c r="N17" s="1">
        <f>COUNTIFS(raw[rookie year],YearsExisted[[#This Row],[Rookie Year]],raw['# active years],"&gt;=11")</f>
        <v>0</v>
      </c>
      <c r="O17" s="1">
        <f>COUNTIFS(raw[rookie year],YearsExisted[[#This Row],[Rookie Year]],raw['# active years],"&gt;=12")</f>
        <v>0</v>
      </c>
      <c r="P17" s="1">
        <f>COUNTIFS(raw[rookie year],YearsExisted[[#This Row],[Rookie Year]],raw['# active years],"&gt;=13")</f>
        <v>0</v>
      </c>
      <c r="Q17" s="1">
        <f>COUNTIFS(raw[rookie year],YearsExisted[[#This Row],[Rookie Year]],raw['# active years],"&gt;=14")</f>
        <v>0</v>
      </c>
      <c r="R17" s="1">
        <f>COUNTIFS(raw[rookie year],YearsExisted[[#This Row],[Rookie Year]],raw['# active years],"&gt;=15")</f>
        <v>0</v>
      </c>
      <c r="S17" s="1">
        <f>COUNTIFS(raw[rookie year],YearsExisted[[#This Row],[Rookie Year]],raw['# active years],"&gt;=16")</f>
        <v>0</v>
      </c>
      <c r="T17" s="1">
        <f>COUNTIFS(raw[rookie year],YearsExisted[[#This Row],[Rookie Year]],raw['# active years],"&gt;=17")</f>
        <v>0</v>
      </c>
      <c r="U17" s="1">
        <f>COUNTIFS(raw[rookie year],YearsExisted[[#This Row],[Rookie Year]],raw['# active years],"&gt;=18")</f>
        <v>0</v>
      </c>
      <c r="V17" s="1">
        <f>COUNTIFS(raw[rookie year],YearsExisted[[#This Row],[Rookie Year]],raw['# active years],"&gt;=19")</f>
        <v>0</v>
      </c>
      <c r="W17" s="1">
        <f>COUNTIFS(raw[rookie year],YearsExisted[[#This Row],[Rookie Year]],raw['# active years],"&gt;=20")</f>
        <v>0</v>
      </c>
      <c r="X17" s="1">
        <f>COUNTIFS(raw[rookie year],YearsExisted[[#This Row],[Rookie Year]],raw['# active years],"&gt;=21")</f>
        <v>0</v>
      </c>
      <c r="Y17" s="1">
        <f>COUNTIFS(raw[rookie year],YearsExisted[[#This Row],[Rookie Year]],raw['# active years],"&gt;=22")</f>
        <v>0</v>
      </c>
      <c r="Z17" s="1">
        <f>COUNTIFS(raw[rookie year],YearsExisted[[#This Row],[Rookie Year]],raw['# active years],"&gt;=23")</f>
        <v>0</v>
      </c>
      <c r="AA17" s="1">
        <f>COUNTIFS(raw[rookie year],YearsExisted[[#This Row],[Rookie Year]],raw['# active years],"&gt;=24")</f>
        <v>0</v>
      </c>
      <c r="AB17" s="1">
        <f>COUNTIFS(raw[rookie year],YearsExisted[[#This Row],[Rookie Year]],raw['# active years],"&gt;=25")</f>
        <v>0</v>
      </c>
    </row>
    <row r="18" spans="1:28" x14ac:dyDescent="0.45">
      <c r="A18">
        <v>2009</v>
      </c>
      <c r="B18">
        <f>COUNTIF(raw[rookie year],YearsExisted[[#This Row],[Rookie Year]])</f>
        <v>324</v>
      </c>
      <c r="C18">
        <f>COUNTIFS(raw[rookie year],YearsExisted[[#This Row],[Rookie Year]],raw['# active years],0)</f>
        <v>1</v>
      </c>
      <c r="D18">
        <f>COUNTIFS(raw[rookie year],YearsExisted[[#This Row],[Rookie Year]],raw['# active years],"&gt;=1")</f>
        <v>323</v>
      </c>
      <c r="E18" s="1">
        <f>COUNTIFS(raw[rookie year],YearsExisted[[#This Row],[Rookie Year]],raw['# active years],"&gt;=2")</f>
        <v>282</v>
      </c>
      <c r="F18" s="1">
        <f>COUNTIFS(raw[rookie year],YearsExisted[[#This Row],[Rookie Year]],raw['# active years],"&gt;=3")</f>
        <v>252</v>
      </c>
      <c r="G18" s="1">
        <f>COUNTIFS(raw[rookie year],YearsExisted[[#This Row],[Rookie Year]],raw['# active years],"&gt;=4")</f>
        <v>219</v>
      </c>
      <c r="H18" s="1">
        <f>COUNTIFS(raw[rookie year],YearsExisted[[#This Row],[Rookie Year]],raw['# active years],"&gt;=5")</f>
        <v>201</v>
      </c>
      <c r="I18" s="1">
        <f>COUNTIFS(raw[rookie year],YearsExisted[[#This Row],[Rookie Year]],raw['# active years],"&gt;=6")</f>
        <v>191</v>
      </c>
      <c r="J18" s="1">
        <f>COUNTIFS(raw[rookie year],YearsExisted[[#This Row],[Rookie Year]],raw['# active years],"&gt;=7")</f>
        <v>177</v>
      </c>
      <c r="K18" s="1">
        <f>COUNTIFS(raw[rookie year],YearsExisted[[#This Row],[Rookie Year]],raw['# active years],"&gt;=8")</f>
        <v>159</v>
      </c>
      <c r="L18" s="1">
        <f>COUNTIFS(raw[rookie year],YearsExisted[[#This Row],[Rookie Year]],raw['# active years],"&gt;=9")</f>
        <v>2</v>
      </c>
      <c r="M18" s="1">
        <f>COUNTIFS(raw[rookie year],YearsExisted[[#This Row],[Rookie Year]],raw['# active years],"&gt;=10")</f>
        <v>0</v>
      </c>
      <c r="N18" s="1">
        <f>COUNTIFS(raw[rookie year],YearsExisted[[#This Row],[Rookie Year]],raw['# active years],"&gt;=11")</f>
        <v>0</v>
      </c>
      <c r="O18" s="1">
        <f>COUNTIFS(raw[rookie year],YearsExisted[[#This Row],[Rookie Year]],raw['# active years],"&gt;=12")</f>
        <v>0</v>
      </c>
      <c r="P18" s="1">
        <f>COUNTIFS(raw[rookie year],YearsExisted[[#This Row],[Rookie Year]],raw['# active years],"&gt;=13")</f>
        <v>0</v>
      </c>
      <c r="Q18" s="1">
        <f>COUNTIFS(raw[rookie year],YearsExisted[[#This Row],[Rookie Year]],raw['# active years],"&gt;=14")</f>
        <v>0</v>
      </c>
      <c r="R18" s="1">
        <f>COUNTIFS(raw[rookie year],YearsExisted[[#This Row],[Rookie Year]],raw['# active years],"&gt;=15")</f>
        <v>0</v>
      </c>
      <c r="S18" s="1">
        <f>COUNTIFS(raw[rookie year],YearsExisted[[#This Row],[Rookie Year]],raw['# active years],"&gt;=16")</f>
        <v>0</v>
      </c>
      <c r="T18" s="1">
        <f>COUNTIFS(raw[rookie year],YearsExisted[[#This Row],[Rookie Year]],raw['# active years],"&gt;=17")</f>
        <v>0</v>
      </c>
      <c r="U18" s="1">
        <f>COUNTIFS(raw[rookie year],YearsExisted[[#This Row],[Rookie Year]],raw['# active years],"&gt;=18")</f>
        <v>0</v>
      </c>
      <c r="V18" s="1">
        <f>COUNTIFS(raw[rookie year],YearsExisted[[#This Row],[Rookie Year]],raw['# active years],"&gt;=19")</f>
        <v>0</v>
      </c>
      <c r="W18" s="1">
        <f>COUNTIFS(raw[rookie year],YearsExisted[[#This Row],[Rookie Year]],raw['# active years],"&gt;=20")</f>
        <v>0</v>
      </c>
      <c r="X18" s="1">
        <f>COUNTIFS(raw[rookie year],YearsExisted[[#This Row],[Rookie Year]],raw['# active years],"&gt;=21")</f>
        <v>0</v>
      </c>
      <c r="Y18" s="1">
        <f>COUNTIFS(raw[rookie year],YearsExisted[[#This Row],[Rookie Year]],raw['# active years],"&gt;=22")</f>
        <v>0</v>
      </c>
      <c r="Z18" s="1">
        <f>COUNTIFS(raw[rookie year],YearsExisted[[#This Row],[Rookie Year]],raw['# active years],"&gt;=23")</f>
        <v>0</v>
      </c>
      <c r="AA18" s="1">
        <f>COUNTIFS(raw[rookie year],YearsExisted[[#This Row],[Rookie Year]],raw['# active years],"&gt;=24")</f>
        <v>0</v>
      </c>
      <c r="AB18" s="1">
        <f>COUNTIFS(raw[rookie year],YearsExisted[[#This Row],[Rookie Year]],raw['# active years],"&gt;=25")</f>
        <v>0</v>
      </c>
    </row>
    <row r="19" spans="1:28" x14ac:dyDescent="0.45">
      <c r="A19">
        <v>2010</v>
      </c>
      <c r="B19">
        <f>COUNTIF(raw[rookie year],YearsExisted[[#This Row],[Rookie Year]])</f>
        <v>279</v>
      </c>
      <c r="C19">
        <f>COUNTIFS(raw[rookie year],YearsExisted[[#This Row],[Rookie Year]],raw['# active years],0)</f>
        <v>0</v>
      </c>
      <c r="D19">
        <f>COUNTIFS(raw[rookie year],YearsExisted[[#This Row],[Rookie Year]],raw['# active years],"&gt;=1")</f>
        <v>279</v>
      </c>
      <c r="E19" s="1">
        <f>COUNTIFS(raw[rookie year],YearsExisted[[#This Row],[Rookie Year]],raw['# active years],"&gt;=2")</f>
        <v>245</v>
      </c>
      <c r="F19" s="1">
        <f>COUNTIFS(raw[rookie year],YearsExisted[[#This Row],[Rookie Year]],raw['# active years],"&gt;=3")</f>
        <v>213</v>
      </c>
      <c r="G19" s="1">
        <f>COUNTIFS(raw[rookie year],YearsExisted[[#This Row],[Rookie Year]],raw['# active years],"&gt;=4")</f>
        <v>192</v>
      </c>
      <c r="H19" s="1">
        <f>COUNTIFS(raw[rookie year],YearsExisted[[#This Row],[Rookie Year]],raw['# active years],"&gt;=5")</f>
        <v>182</v>
      </c>
      <c r="I19" s="1">
        <f>COUNTIFS(raw[rookie year],YearsExisted[[#This Row],[Rookie Year]],raw['# active years],"&gt;=6")</f>
        <v>164</v>
      </c>
      <c r="J19" s="1">
        <f>COUNTIFS(raw[rookie year],YearsExisted[[#This Row],[Rookie Year]],raw['# active years],"&gt;=7")</f>
        <v>156</v>
      </c>
      <c r="K19" s="1">
        <f>COUNTIFS(raw[rookie year],YearsExisted[[#This Row],[Rookie Year]],raw['# active years],"&gt;=8")</f>
        <v>0</v>
      </c>
      <c r="L19" s="1">
        <f>COUNTIFS(raw[rookie year],YearsExisted[[#This Row],[Rookie Year]],raw['# active years],"&gt;=9")</f>
        <v>0</v>
      </c>
      <c r="M19" s="1">
        <f>COUNTIFS(raw[rookie year],YearsExisted[[#This Row],[Rookie Year]],raw['# active years],"&gt;=10")</f>
        <v>0</v>
      </c>
      <c r="N19" s="1">
        <f>COUNTIFS(raw[rookie year],YearsExisted[[#This Row],[Rookie Year]],raw['# active years],"&gt;=11")</f>
        <v>0</v>
      </c>
      <c r="O19" s="1">
        <f>COUNTIFS(raw[rookie year],YearsExisted[[#This Row],[Rookie Year]],raw['# active years],"&gt;=12")</f>
        <v>0</v>
      </c>
      <c r="P19" s="1">
        <f>COUNTIFS(raw[rookie year],YearsExisted[[#This Row],[Rookie Year]],raw['# active years],"&gt;=13")</f>
        <v>0</v>
      </c>
      <c r="Q19" s="1">
        <f>COUNTIFS(raw[rookie year],YearsExisted[[#This Row],[Rookie Year]],raw['# active years],"&gt;=14")</f>
        <v>0</v>
      </c>
      <c r="R19" s="1">
        <f>COUNTIFS(raw[rookie year],YearsExisted[[#This Row],[Rookie Year]],raw['# active years],"&gt;=15")</f>
        <v>0</v>
      </c>
      <c r="S19" s="1">
        <f>COUNTIFS(raw[rookie year],YearsExisted[[#This Row],[Rookie Year]],raw['# active years],"&gt;=16")</f>
        <v>0</v>
      </c>
      <c r="T19" s="1">
        <f>COUNTIFS(raw[rookie year],YearsExisted[[#This Row],[Rookie Year]],raw['# active years],"&gt;=17")</f>
        <v>0</v>
      </c>
      <c r="U19" s="1">
        <f>COUNTIFS(raw[rookie year],YearsExisted[[#This Row],[Rookie Year]],raw['# active years],"&gt;=18")</f>
        <v>0</v>
      </c>
      <c r="V19" s="1">
        <f>COUNTIFS(raw[rookie year],YearsExisted[[#This Row],[Rookie Year]],raw['# active years],"&gt;=19")</f>
        <v>0</v>
      </c>
      <c r="W19" s="1">
        <f>COUNTIFS(raw[rookie year],YearsExisted[[#This Row],[Rookie Year]],raw['# active years],"&gt;=20")</f>
        <v>0</v>
      </c>
      <c r="X19" s="1">
        <f>COUNTIFS(raw[rookie year],YearsExisted[[#This Row],[Rookie Year]],raw['# active years],"&gt;=21")</f>
        <v>0</v>
      </c>
      <c r="Y19" s="1">
        <f>COUNTIFS(raw[rookie year],YearsExisted[[#This Row],[Rookie Year]],raw['# active years],"&gt;=22")</f>
        <v>0</v>
      </c>
      <c r="Z19" s="1">
        <f>COUNTIFS(raw[rookie year],YearsExisted[[#This Row],[Rookie Year]],raw['# active years],"&gt;=23")</f>
        <v>0</v>
      </c>
      <c r="AA19" s="1">
        <f>COUNTIFS(raw[rookie year],YearsExisted[[#This Row],[Rookie Year]],raw['# active years],"&gt;=24")</f>
        <v>0</v>
      </c>
      <c r="AB19" s="1">
        <f>COUNTIFS(raw[rookie year],YearsExisted[[#This Row],[Rookie Year]],raw['# active years],"&gt;=25")</f>
        <v>0</v>
      </c>
    </row>
    <row r="20" spans="1:28" x14ac:dyDescent="0.45">
      <c r="A20">
        <v>2011</v>
      </c>
      <c r="B20">
        <f>COUNTIF(raw[rookie year],YearsExisted[[#This Row],[Rookie Year]])</f>
        <v>424</v>
      </c>
      <c r="C20">
        <f>COUNTIFS(raw[rookie year],YearsExisted[[#This Row],[Rookie Year]],raw['# active years],0)</f>
        <v>14</v>
      </c>
      <c r="D20">
        <f>COUNTIFS(raw[rookie year],YearsExisted[[#This Row],[Rookie Year]],raw['# active years],"&gt;=1")</f>
        <v>410</v>
      </c>
      <c r="E20" s="1">
        <f>COUNTIFS(raw[rookie year],YearsExisted[[#This Row],[Rookie Year]],raw['# active years],"&gt;=2")</f>
        <v>349</v>
      </c>
      <c r="F20" s="1">
        <f>COUNTIFS(raw[rookie year],YearsExisted[[#This Row],[Rookie Year]],raw['# active years],"&gt;=3")</f>
        <v>302</v>
      </c>
      <c r="G20" s="1">
        <f>COUNTIFS(raw[rookie year],YearsExisted[[#This Row],[Rookie Year]],raw['# active years],"&gt;=4")</f>
        <v>269</v>
      </c>
      <c r="H20" s="1">
        <f>COUNTIFS(raw[rookie year],YearsExisted[[#This Row],[Rookie Year]],raw['# active years],"&gt;=5")</f>
        <v>248</v>
      </c>
      <c r="I20" s="1">
        <f>COUNTIFS(raw[rookie year],YearsExisted[[#This Row],[Rookie Year]],raw['# active years],"&gt;=6")</f>
        <v>221</v>
      </c>
      <c r="J20" s="1">
        <f>COUNTIFS(raw[rookie year],YearsExisted[[#This Row],[Rookie Year]],raw['# active years],"&gt;=7")</f>
        <v>0</v>
      </c>
      <c r="K20" s="1">
        <f>COUNTIFS(raw[rookie year],YearsExisted[[#This Row],[Rookie Year]],raw['# active years],"&gt;=8")</f>
        <v>0</v>
      </c>
      <c r="L20" s="1">
        <f>COUNTIFS(raw[rookie year],YearsExisted[[#This Row],[Rookie Year]],raw['# active years],"&gt;=9")</f>
        <v>0</v>
      </c>
      <c r="M20" s="1">
        <f>COUNTIFS(raw[rookie year],YearsExisted[[#This Row],[Rookie Year]],raw['# active years],"&gt;=10")</f>
        <v>0</v>
      </c>
      <c r="N20" s="1">
        <f>COUNTIFS(raw[rookie year],YearsExisted[[#This Row],[Rookie Year]],raw['# active years],"&gt;=11")</f>
        <v>0</v>
      </c>
      <c r="O20" s="1">
        <f>COUNTIFS(raw[rookie year],YearsExisted[[#This Row],[Rookie Year]],raw['# active years],"&gt;=12")</f>
        <v>0</v>
      </c>
      <c r="P20" s="1">
        <f>COUNTIFS(raw[rookie year],YearsExisted[[#This Row],[Rookie Year]],raw['# active years],"&gt;=13")</f>
        <v>0</v>
      </c>
      <c r="Q20" s="1">
        <f>COUNTIFS(raw[rookie year],YearsExisted[[#This Row],[Rookie Year]],raw['# active years],"&gt;=14")</f>
        <v>0</v>
      </c>
      <c r="R20" s="1">
        <f>COUNTIFS(raw[rookie year],YearsExisted[[#This Row],[Rookie Year]],raw['# active years],"&gt;=15")</f>
        <v>0</v>
      </c>
      <c r="S20" s="1">
        <f>COUNTIFS(raw[rookie year],YearsExisted[[#This Row],[Rookie Year]],raw['# active years],"&gt;=16")</f>
        <v>0</v>
      </c>
      <c r="T20" s="1">
        <f>COUNTIFS(raw[rookie year],YearsExisted[[#This Row],[Rookie Year]],raw['# active years],"&gt;=17")</f>
        <v>0</v>
      </c>
      <c r="U20" s="1">
        <f>COUNTIFS(raw[rookie year],YearsExisted[[#This Row],[Rookie Year]],raw['# active years],"&gt;=18")</f>
        <v>0</v>
      </c>
      <c r="V20" s="1">
        <f>COUNTIFS(raw[rookie year],YearsExisted[[#This Row],[Rookie Year]],raw['# active years],"&gt;=19")</f>
        <v>0</v>
      </c>
      <c r="W20" s="1">
        <f>COUNTIFS(raw[rookie year],YearsExisted[[#This Row],[Rookie Year]],raw['# active years],"&gt;=20")</f>
        <v>0</v>
      </c>
      <c r="X20" s="1">
        <f>COUNTIFS(raw[rookie year],YearsExisted[[#This Row],[Rookie Year]],raw['# active years],"&gt;=21")</f>
        <v>0</v>
      </c>
      <c r="Y20" s="1">
        <f>COUNTIFS(raw[rookie year],YearsExisted[[#This Row],[Rookie Year]],raw['# active years],"&gt;=22")</f>
        <v>0</v>
      </c>
      <c r="Z20" s="1">
        <f>COUNTIFS(raw[rookie year],YearsExisted[[#This Row],[Rookie Year]],raw['# active years],"&gt;=23")</f>
        <v>0</v>
      </c>
      <c r="AA20" s="1">
        <f>COUNTIFS(raw[rookie year],YearsExisted[[#This Row],[Rookie Year]],raw['# active years],"&gt;=24")</f>
        <v>0</v>
      </c>
      <c r="AB20" s="1">
        <f>COUNTIFS(raw[rookie year],YearsExisted[[#This Row],[Rookie Year]],raw['# active years],"&gt;=25")</f>
        <v>0</v>
      </c>
    </row>
    <row r="21" spans="1:28" x14ac:dyDescent="0.45">
      <c r="A21">
        <v>2012</v>
      </c>
      <c r="B21">
        <f>COUNTIF(raw[rookie year],YearsExisted[[#This Row],[Rookie Year]])</f>
        <v>476</v>
      </c>
      <c r="C21">
        <f>COUNTIFS(raw[rookie year],YearsExisted[[#This Row],[Rookie Year]],raw['# active years],0)</f>
        <v>11</v>
      </c>
      <c r="D21">
        <f>COUNTIFS(raw[rookie year],YearsExisted[[#This Row],[Rookie Year]],raw['# active years],"&gt;=1")</f>
        <v>465</v>
      </c>
      <c r="E21" s="1">
        <f>COUNTIFS(raw[rookie year],YearsExisted[[#This Row],[Rookie Year]],raw['# active years],"&gt;=2")</f>
        <v>413</v>
      </c>
      <c r="F21" s="1">
        <f>COUNTIFS(raw[rookie year],YearsExisted[[#This Row],[Rookie Year]],raw['# active years],"&gt;=3")</f>
        <v>354</v>
      </c>
      <c r="G21" s="1">
        <f>COUNTIFS(raw[rookie year],YearsExisted[[#This Row],[Rookie Year]],raw['# active years],"&gt;=4")</f>
        <v>315</v>
      </c>
      <c r="H21" s="1">
        <f>COUNTIFS(raw[rookie year],YearsExisted[[#This Row],[Rookie Year]],raw['# active years],"&gt;=5")</f>
        <v>280</v>
      </c>
      <c r="I21" s="1">
        <f>COUNTIFS(raw[rookie year],YearsExisted[[#This Row],[Rookie Year]],raw['# active years],"&gt;=6")</f>
        <v>2</v>
      </c>
      <c r="J21" s="1">
        <f>COUNTIFS(raw[rookie year],YearsExisted[[#This Row],[Rookie Year]],raw['# active years],"&gt;=7")</f>
        <v>0</v>
      </c>
      <c r="K21" s="1">
        <f>COUNTIFS(raw[rookie year],YearsExisted[[#This Row],[Rookie Year]],raw['# active years],"&gt;=8")</f>
        <v>0</v>
      </c>
      <c r="L21" s="1">
        <f>COUNTIFS(raw[rookie year],YearsExisted[[#This Row],[Rookie Year]],raw['# active years],"&gt;=9")</f>
        <v>0</v>
      </c>
      <c r="M21" s="1">
        <f>COUNTIFS(raw[rookie year],YearsExisted[[#This Row],[Rookie Year]],raw['# active years],"&gt;=10")</f>
        <v>0</v>
      </c>
      <c r="N21" s="1">
        <f>COUNTIFS(raw[rookie year],YearsExisted[[#This Row],[Rookie Year]],raw['# active years],"&gt;=11")</f>
        <v>0</v>
      </c>
      <c r="O21" s="1">
        <f>COUNTIFS(raw[rookie year],YearsExisted[[#This Row],[Rookie Year]],raw['# active years],"&gt;=12")</f>
        <v>0</v>
      </c>
      <c r="P21" s="1">
        <f>COUNTIFS(raw[rookie year],YearsExisted[[#This Row],[Rookie Year]],raw['# active years],"&gt;=13")</f>
        <v>0</v>
      </c>
      <c r="Q21" s="1">
        <f>COUNTIFS(raw[rookie year],YearsExisted[[#This Row],[Rookie Year]],raw['# active years],"&gt;=14")</f>
        <v>0</v>
      </c>
      <c r="R21" s="1">
        <f>COUNTIFS(raw[rookie year],YearsExisted[[#This Row],[Rookie Year]],raw['# active years],"&gt;=15")</f>
        <v>0</v>
      </c>
      <c r="S21" s="1">
        <f>COUNTIFS(raw[rookie year],YearsExisted[[#This Row],[Rookie Year]],raw['# active years],"&gt;=16")</f>
        <v>0</v>
      </c>
      <c r="T21" s="1">
        <f>COUNTIFS(raw[rookie year],YearsExisted[[#This Row],[Rookie Year]],raw['# active years],"&gt;=17")</f>
        <v>0</v>
      </c>
      <c r="U21" s="1">
        <f>COUNTIFS(raw[rookie year],YearsExisted[[#This Row],[Rookie Year]],raw['# active years],"&gt;=18")</f>
        <v>0</v>
      </c>
      <c r="V21" s="1">
        <f>COUNTIFS(raw[rookie year],YearsExisted[[#This Row],[Rookie Year]],raw['# active years],"&gt;=19")</f>
        <v>0</v>
      </c>
      <c r="W21" s="1">
        <f>COUNTIFS(raw[rookie year],YearsExisted[[#This Row],[Rookie Year]],raw['# active years],"&gt;=20")</f>
        <v>0</v>
      </c>
      <c r="X21" s="1">
        <f>COUNTIFS(raw[rookie year],YearsExisted[[#This Row],[Rookie Year]],raw['# active years],"&gt;=21")</f>
        <v>0</v>
      </c>
      <c r="Y21" s="1">
        <f>COUNTIFS(raw[rookie year],YearsExisted[[#This Row],[Rookie Year]],raw['# active years],"&gt;=22")</f>
        <v>0</v>
      </c>
      <c r="Z21" s="1">
        <f>COUNTIFS(raw[rookie year],YearsExisted[[#This Row],[Rookie Year]],raw['# active years],"&gt;=23")</f>
        <v>0</v>
      </c>
      <c r="AA21" s="1">
        <f>COUNTIFS(raw[rookie year],YearsExisted[[#This Row],[Rookie Year]],raw['# active years],"&gt;=24")</f>
        <v>0</v>
      </c>
      <c r="AB21" s="1">
        <f>COUNTIFS(raw[rookie year],YearsExisted[[#This Row],[Rookie Year]],raw['# active years],"&gt;=25")</f>
        <v>0</v>
      </c>
    </row>
    <row r="22" spans="1:28" x14ac:dyDescent="0.45">
      <c r="A22">
        <v>2013</v>
      </c>
      <c r="B22">
        <f>COUNTIF(raw[rookie year],YearsExisted[[#This Row],[Rookie Year]])</f>
        <v>411</v>
      </c>
      <c r="C22">
        <f>COUNTIFS(raw[rookie year],YearsExisted[[#This Row],[Rookie Year]],raw['# active years],0)</f>
        <v>40</v>
      </c>
      <c r="D22">
        <f>COUNTIFS(raw[rookie year],YearsExisted[[#This Row],[Rookie Year]],raw['# active years],"&gt;=1")</f>
        <v>371</v>
      </c>
      <c r="E22" s="1">
        <f>COUNTIFS(raw[rookie year],YearsExisted[[#This Row],[Rookie Year]],raw['# active years],"&gt;=2")</f>
        <v>317</v>
      </c>
      <c r="F22" s="1">
        <f>COUNTIFS(raw[rookie year],YearsExisted[[#This Row],[Rookie Year]],raw['# active years],"&gt;=3")</f>
        <v>266</v>
      </c>
      <c r="G22" s="1">
        <f>COUNTIFS(raw[rookie year],YearsExisted[[#This Row],[Rookie Year]],raw['# active years],"&gt;=4")</f>
        <v>243</v>
      </c>
      <c r="H22" s="1">
        <f>COUNTIFS(raw[rookie year],YearsExisted[[#This Row],[Rookie Year]],raw['# active years],"&gt;=5")</f>
        <v>1</v>
      </c>
      <c r="I22" s="1">
        <f>COUNTIFS(raw[rookie year],YearsExisted[[#This Row],[Rookie Year]],raw['# active years],"&gt;=6")</f>
        <v>0</v>
      </c>
      <c r="J22" s="1">
        <f>COUNTIFS(raw[rookie year],YearsExisted[[#This Row],[Rookie Year]],raw['# active years],"&gt;=7")</f>
        <v>0</v>
      </c>
      <c r="K22" s="1">
        <f>COUNTIFS(raw[rookie year],YearsExisted[[#This Row],[Rookie Year]],raw['# active years],"&gt;=8")</f>
        <v>0</v>
      </c>
      <c r="L22" s="1">
        <f>COUNTIFS(raw[rookie year],YearsExisted[[#This Row],[Rookie Year]],raw['# active years],"&gt;=9")</f>
        <v>0</v>
      </c>
      <c r="M22" s="1">
        <f>COUNTIFS(raw[rookie year],YearsExisted[[#This Row],[Rookie Year]],raw['# active years],"&gt;=10")</f>
        <v>0</v>
      </c>
      <c r="N22" s="1">
        <f>COUNTIFS(raw[rookie year],YearsExisted[[#This Row],[Rookie Year]],raw['# active years],"&gt;=11")</f>
        <v>0</v>
      </c>
      <c r="O22" s="1">
        <f>COUNTIFS(raw[rookie year],YearsExisted[[#This Row],[Rookie Year]],raw['# active years],"&gt;=12")</f>
        <v>0</v>
      </c>
      <c r="P22" s="1">
        <f>COUNTIFS(raw[rookie year],YearsExisted[[#This Row],[Rookie Year]],raw['# active years],"&gt;=13")</f>
        <v>0</v>
      </c>
      <c r="Q22" s="1">
        <f>COUNTIFS(raw[rookie year],YearsExisted[[#This Row],[Rookie Year]],raw['# active years],"&gt;=14")</f>
        <v>0</v>
      </c>
      <c r="R22" s="1">
        <f>COUNTIFS(raw[rookie year],YearsExisted[[#This Row],[Rookie Year]],raw['# active years],"&gt;=15")</f>
        <v>0</v>
      </c>
      <c r="S22" s="1">
        <f>COUNTIFS(raw[rookie year],YearsExisted[[#This Row],[Rookie Year]],raw['# active years],"&gt;=16")</f>
        <v>0</v>
      </c>
      <c r="T22" s="1">
        <f>COUNTIFS(raw[rookie year],YearsExisted[[#This Row],[Rookie Year]],raw['# active years],"&gt;=17")</f>
        <v>0</v>
      </c>
      <c r="U22" s="1">
        <f>COUNTIFS(raw[rookie year],YearsExisted[[#This Row],[Rookie Year]],raw['# active years],"&gt;=18")</f>
        <v>0</v>
      </c>
      <c r="V22" s="1">
        <f>COUNTIFS(raw[rookie year],YearsExisted[[#This Row],[Rookie Year]],raw['# active years],"&gt;=19")</f>
        <v>0</v>
      </c>
      <c r="W22" s="1">
        <f>COUNTIFS(raw[rookie year],YearsExisted[[#This Row],[Rookie Year]],raw['# active years],"&gt;=20")</f>
        <v>0</v>
      </c>
      <c r="X22" s="1">
        <f>COUNTIFS(raw[rookie year],YearsExisted[[#This Row],[Rookie Year]],raw['# active years],"&gt;=21")</f>
        <v>0</v>
      </c>
      <c r="Y22" s="1">
        <f>COUNTIFS(raw[rookie year],YearsExisted[[#This Row],[Rookie Year]],raw['# active years],"&gt;=22")</f>
        <v>0</v>
      </c>
      <c r="Z22" s="1">
        <f>COUNTIFS(raw[rookie year],YearsExisted[[#This Row],[Rookie Year]],raw['# active years],"&gt;=23")</f>
        <v>0</v>
      </c>
      <c r="AA22" s="1">
        <f>COUNTIFS(raw[rookie year],YearsExisted[[#This Row],[Rookie Year]],raw['# active years],"&gt;=24")</f>
        <v>0</v>
      </c>
      <c r="AB22" s="1">
        <f>COUNTIFS(raw[rookie year],YearsExisted[[#This Row],[Rookie Year]],raw['# active years],"&gt;=25")</f>
        <v>0</v>
      </c>
    </row>
    <row r="23" spans="1:28" x14ac:dyDescent="0.45">
      <c r="A23">
        <v>2014</v>
      </c>
      <c r="B23">
        <f>COUNTIF(raw[rookie year],YearsExisted[[#This Row],[Rookie Year]])</f>
        <v>449</v>
      </c>
      <c r="C23">
        <f>COUNTIFS(raw[rookie year],YearsExisted[[#This Row],[Rookie Year]],raw['# active years],0)</f>
        <v>63</v>
      </c>
      <c r="D23">
        <f>COUNTIFS(raw[rookie year],YearsExisted[[#This Row],[Rookie Year]],raw['# active years],"&gt;=1")</f>
        <v>386</v>
      </c>
      <c r="E23" s="1">
        <f>COUNTIFS(raw[rookie year],YearsExisted[[#This Row],[Rookie Year]],raw['# active years],"&gt;=2")</f>
        <v>344</v>
      </c>
      <c r="F23" s="1">
        <f>COUNTIFS(raw[rookie year],YearsExisted[[#This Row],[Rookie Year]],raw['# active years],"&gt;=3")</f>
        <v>301</v>
      </c>
      <c r="G23" s="1">
        <f>COUNTIFS(raw[rookie year],YearsExisted[[#This Row],[Rookie Year]],raw['# active years],"&gt;=4")</f>
        <v>4</v>
      </c>
      <c r="H23" s="1">
        <f>COUNTIFS(raw[rookie year],YearsExisted[[#This Row],[Rookie Year]],raw['# active years],"&gt;=5")</f>
        <v>0</v>
      </c>
      <c r="I23" s="1">
        <f>COUNTIFS(raw[rookie year],YearsExisted[[#This Row],[Rookie Year]],raw['# active years],"&gt;=6")</f>
        <v>0</v>
      </c>
      <c r="J23" s="1">
        <f>COUNTIFS(raw[rookie year],YearsExisted[[#This Row],[Rookie Year]],raw['# active years],"&gt;=7")</f>
        <v>0</v>
      </c>
      <c r="K23" s="1">
        <f>COUNTIFS(raw[rookie year],YearsExisted[[#This Row],[Rookie Year]],raw['# active years],"&gt;=8")</f>
        <v>0</v>
      </c>
      <c r="L23" s="1">
        <f>COUNTIFS(raw[rookie year],YearsExisted[[#This Row],[Rookie Year]],raw['# active years],"&gt;=9")</f>
        <v>0</v>
      </c>
      <c r="M23" s="1">
        <f>COUNTIFS(raw[rookie year],YearsExisted[[#This Row],[Rookie Year]],raw['# active years],"&gt;=10")</f>
        <v>0</v>
      </c>
      <c r="N23" s="1">
        <f>COUNTIFS(raw[rookie year],YearsExisted[[#This Row],[Rookie Year]],raw['# active years],"&gt;=11")</f>
        <v>0</v>
      </c>
      <c r="O23" s="1">
        <f>COUNTIFS(raw[rookie year],YearsExisted[[#This Row],[Rookie Year]],raw['# active years],"&gt;=12")</f>
        <v>0</v>
      </c>
      <c r="P23" s="1">
        <f>COUNTIFS(raw[rookie year],YearsExisted[[#This Row],[Rookie Year]],raw['# active years],"&gt;=13")</f>
        <v>0</v>
      </c>
      <c r="Q23" s="1">
        <f>COUNTIFS(raw[rookie year],YearsExisted[[#This Row],[Rookie Year]],raw['# active years],"&gt;=14")</f>
        <v>0</v>
      </c>
      <c r="R23" s="1">
        <f>COUNTIFS(raw[rookie year],YearsExisted[[#This Row],[Rookie Year]],raw['# active years],"&gt;=15")</f>
        <v>0</v>
      </c>
      <c r="S23" s="1">
        <f>COUNTIFS(raw[rookie year],YearsExisted[[#This Row],[Rookie Year]],raw['# active years],"&gt;=16")</f>
        <v>0</v>
      </c>
      <c r="T23" s="1">
        <f>COUNTIFS(raw[rookie year],YearsExisted[[#This Row],[Rookie Year]],raw['# active years],"&gt;=17")</f>
        <v>0</v>
      </c>
      <c r="U23" s="1">
        <f>COUNTIFS(raw[rookie year],YearsExisted[[#This Row],[Rookie Year]],raw['# active years],"&gt;=18")</f>
        <v>0</v>
      </c>
      <c r="V23" s="1">
        <f>COUNTIFS(raw[rookie year],YearsExisted[[#This Row],[Rookie Year]],raw['# active years],"&gt;=19")</f>
        <v>0</v>
      </c>
      <c r="W23" s="1">
        <f>COUNTIFS(raw[rookie year],YearsExisted[[#This Row],[Rookie Year]],raw['# active years],"&gt;=20")</f>
        <v>0</v>
      </c>
      <c r="X23" s="1">
        <f>COUNTIFS(raw[rookie year],YearsExisted[[#This Row],[Rookie Year]],raw['# active years],"&gt;=21")</f>
        <v>0</v>
      </c>
      <c r="Y23" s="1">
        <f>COUNTIFS(raw[rookie year],YearsExisted[[#This Row],[Rookie Year]],raw['# active years],"&gt;=22")</f>
        <v>0</v>
      </c>
      <c r="Z23" s="1">
        <f>COUNTIFS(raw[rookie year],YearsExisted[[#This Row],[Rookie Year]],raw['# active years],"&gt;=23")</f>
        <v>0</v>
      </c>
      <c r="AA23" s="1">
        <f>COUNTIFS(raw[rookie year],YearsExisted[[#This Row],[Rookie Year]],raw['# active years],"&gt;=24")</f>
        <v>0</v>
      </c>
      <c r="AB23" s="1">
        <f>COUNTIFS(raw[rookie year],YearsExisted[[#This Row],[Rookie Year]],raw['# active years],"&gt;=25")</f>
        <v>0</v>
      </c>
    </row>
    <row r="24" spans="1:28" x14ac:dyDescent="0.45">
      <c r="A24">
        <v>2015</v>
      </c>
      <c r="B24">
        <f>COUNTIF(raw[rookie year],YearsExisted[[#This Row],[Rookie Year]])</f>
        <v>387</v>
      </c>
      <c r="C24">
        <f>COUNTIFS(raw[rookie year],YearsExisted[[#This Row],[Rookie Year]],raw['# active years],0)</f>
        <v>28</v>
      </c>
      <c r="D24">
        <f>COUNTIFS(raw[rookie year],YearsExisted[[#This Row],[Rookie Year]],raw['# active years],"&gt;=1")</f>
        <v>359</v>
      </c>
      <c r="E24" s="1">
        <f>COUNTIFS(raw[rookie year],YearsExisted[[#This Row],[Rookie Year]],raw['# active years],"&gt;=2")</f>
        <v>314</v>
      </c>
      <c r="F24" s="1">
        <f>COUNTIFS(raw[rookie year],YearsExisted[[#This Row],[Rookie Year]],raw['# active years],"&gt;=3")</f>
        <v>2</v>
      </c>
      <c r="G24" s="1">
        <f>COUNTIFS(raw[rookie year],YearsExisted[[#This Row],[Rookie Year]],raw['# active years],"&gt;=4")</f>
        <v>0</v>
      </c>
      <c r="H24" s="1">
        <f>COUNTIFS(raw[rookie year],YearsExisted[[#This Row],[Rookie Year]],raw['# active years],"&gt;=5")</f>
        <v>0</v>
      </c>
      <c r="I24" s="1">
        <f>COUNTIFS(raw[rookie year],YearsExisted[[#This Row],[Rookie Year]],raw['# active years],"&gt;=6")</f>
        <v>0</v>
      </c>
      <c r="J24" s="1">
        <f>COUNTIFS(raw[rookie year],YearsExisted[[#This Row],[Rookie Year]],raw['# active years],"&gt;=7")</f>
        <v>0</v>
      </c>
      <c r="K24" s="1">
        <f>COUNTIFS(raw[rookie year],YearsExisted[[#This Row],[Rookie Year]],raw['# active years],"&gt;=8")</f>
        <v>0</v>
      </c>
      <c r="L24" s="1">
        <f>COUNTIFS(raw[rookie year],YearsExisted[[#This Row],[Rookie Year]],raw['# active years],"&gt;=9")</f>
        <v>0</v>
      </c>
      <c r="M24" s="1">
        <f>COUNTIFS(raw[rookie year],YearsExisted[[#This Row],[Rookie Year]],raw['# active years],"&gt;=10")</f>
        <v>0</v>
      </c>
      <c r="N24" s="1">
        <f>COUNTIFS(raw[rookie year],YearsExisted[[#This Row],[Rookie Year]],raw['# active years],"&gt;=11")</f>
        <v>0</v>
      </c>
      <c r="O24" s="1">
        <f>COUNTIFS(raw[rookie year],YearsExisted[[#This Row],[Rookie Year]],raw['# active years],"&gt;=12")</f>
        <v>0</v>
      </c>
      <c r="P24" s="1">
        <f>COUNTIFS(raw[rookie year],YearsExisted[[#This Row],[Rookie Year]],raw['# active years],"&gt;=13")</f>
        <v>0</v>
      </c>
      <c r="Q24" s="1">
        <f>COUNTIFS(raw[rookie year],YearsExisted[[#This Row],[Rookie Year]],raw['# active years],"&gt;=14")</f>
        <v>0</v>
      </c>
      <c r="R24" s="1">
        <f>COUNTIFS(raw[rookie year],YearsExisted[[#This Row],[Rookie Year]],raw['# active years],"&gt;=15")</f>
        <v>0</v>
      </c>
      <c r="S24" s="1">
        <f>COUNTIFS(raw[rookie year],YearsExisted[[#This Row],[Rookie Year]],raw['# active years],"&gt;=16")</f>
        <v>0</v>
      </c>
      <c r="T24" s="1">
        <f>COUNTIFS(raw[rookie year],YearsExisted[[#This Row],[Rookie Year]],raw['# active years],"&gt;=17")</f>
        <v>0</v>
      </c>
      <c r="U24" s="1">
        <f>COUNTIFS(raw[rookie year],YearsExisted[[#This Row],[Rookie Year]],raw['# active years],"&gt;=18")</f>
        <v>0</v>
      </c>
      <c r="V24" s="1">
        <f>COUNTIFS(raw[rookie year],YearsExisted[[#This Row],[Rookie Year]],raw['# active years],"&gt;=19")</f>
        <v>0</v>
      </c>
      <c r="W24" s="1">
        <f>COUNTIFS(raw[rookie year],YearsExisted[[#This Row],[Rookie Year]],raw['# active years],"&gt;=20")</f>
        <v>0</v>
      </c>
      <c r="X24" s="1">
        <f>COUNTIFS(raw[rookie year],YearsExisted[[#This Row],[Rookie Year]],raw['# active years],"&gt;=21")</f>
        <v>0</v>
      </c>
      <c r="Y24" s="1">
        <f>COUNTIFS(raw[rookie year],YearsExisted[[#This Row],[Rookie Year]],raw['# active years],"&gt;=22")</f>
        <v>0</v>
      </c>
      <c r="Z24" s="1">
        <f>COUNTIFS(raw[rookie year],YearsExisted[[#This Row],[Rookie Year]],raw['# active years],"&gt;=23")</f>
        <v>0</v>
      </c>
      <c r="AA24" s="1">
        <f>COUNTIFS(raw[rookie year],YearsExisted[[#This Row],[Rookie Year]],raw['# active years],"&gt;=24")</f>
        <v>0</v>
      </c>
      <c r="AB24" s="1">
        <f>COUNTIFS(raw[rookie year],YearsExisted[[#This Row],[Rookie Year]],raw['# active years],"&gt;=25")</f>
        <v>0</v>
      </c>
    </row>
    <row r="25" spans="1:28" x14ac:dyDescent="0.45">
      <c r="A25">
        <v>2016</v>
      </c>
      <c r="B25">
        <f>COUNTIF(raw[rookie year],YearsExisted[[#This Row],[Rookie Year]])</f>
        <v>438</v>
      </c>
      <c r="C25">
        <f>COUNTIFS(raw[rookie year],YearsExisted[[#This Row],[Rookie Year]],raw['# active years],0)</f>
        <v>38</v>
      </c>
      <c r="D25">
        <f>COUNTIFS(raw[rookie year],YearsExisted[[#This Row],[Rookie Year]],raw['# active years],"&gt;=1")</f>
        <v>400</v>
      </c>
      <c r="E25" s="1">
        <f>COUNTIFS(raw[rookie year],YearsExisted[[#This Row],[Rookie Year]],raw['# active years],"&gt;=2")</f>
        <v>5</v>
      </c>
      <c r="F25" s="1">
        <f>COUNTIFS(raw[rookie year],YearsExisted[[#This Row],[Rookie Year]],raw['# active years],"&gt;=3")</f>
        <v>0</v>
      </c>
      <c r="G25" s="1">
        <f>COUNTIFS(raw[rookie year],YearsExisted[[#This Row],[Rookie Year]],raw['# active years],"&gt;=4")</f>
        <v>0</v>
      </c>
      <c r="H25" s="1">
        <f>COUNTIFS(raw[rookie year],YearsExisted[[#This Row],[Rookie Year]],raw['# active years],"&gt;=5")</f>
        <v>0</v>
      </c>
      <c r="I25" s="1">
        <f>COUNTIFS(raw[rookie year],YearsExisted[[#This Row],[Rookie Year]],raw['# active years],"&gt;=6")</f>
        <v>0</v>
      </c>
      <c r="J25" s="1">
        <f>COUNTIFS(raw[rookie year],YearsExisted[[#This Row],[Rookie Year]],raw['# active years],"&gt;=7")</f>
        <v>0</v>
      </c>
      <c r="K25" s="1">
        <f>COUNTIFS(raw[rookie year],YearsExisted[[#This Row],[Rookie Year]],raw['# active years],"&gt;=8")</f>
        <v>0</v>
      </c>
      <c r="L25" s="1">
        <f>COUNTIFS(raw[rookie year],YearsExisted[[#This Row],[Rookie Year]],raw['# active years],"&gt;=9")</f>
        <v>0</v>
      </c>
      <c r="M25" s="1">
        <f>COUNTIFS(raw[rookie year],YearsExisted[[#This Row],[Rookie Year]],raw['# active years],"&gt;=10")</f>
        <v>0</v>
      </c>
      <c r="N25" s="1">
        <f>COUNTIFS(raw[rookie year],YearsExisted[[#This Row],[Rookie Year]],raw['# active years],"&gt;=11")</f>
        <v>0</v>
      </c>
      <c r="O25" s="1">
        <f>COUNTIFS(raw[rookie year],YearsExisted[[#This Row],[Rookie Year]],raw['# active years],"&gt;=12")</f>
        <v>0</v>
      </c>
      <c r="P25" s="1">
        <f>COUNTIFS(raw[rookie year],YearsExisted[[#This Row],[Rookie Year]],raw['# active years],"&gt;=13")</f>
        <v>0</v>
      </c>
      <c r="Q25" s="1">
        <f>COUNTIFS(raw[rookie year],YearsExisted[[#This Row],[Rookie Year]],raw['# active years],"&gt;=14")</f>
        <v>0</v>
      </c>
      <c r="R25" s="1">
        <f>COUNTIFS(raw[rookie year],YearsExisted[[#This Row],[Rookie Year]],raw['# active years],"&gt;=15")</f>
        <v>0</v>
      </c>
      <c r="S25" s="1">
        <f>COUNTIFS(raw[rookie year],YearsExisted[[#This Row],[Rookie Year]],raw['# active years],"&gt;=16")</f>
        <v>0</v>
      </c>
      <c r="T25" s="1">
        <f>COUNTIFS(raw[rookie year],YearsExisted[[#This Row],[Rookie Year]],raw['# active years],"&gt;=17")</f>
        <v>0</v>
      </c>
      <c r="U25" s="1">
        <f>COUNTIFS(raw[rookie year],YearsExisted[[#This Row],[Rookie Year]],raw['# active years],"&gt;=18")</f>
        <v>0</v>
      </c>
      <c r="V25" s="1">
        <f>COUNTIFS(raw[rookie year],YearsExisted[[#This Row],[Rookie Year]],raw['# active years],"&gt;=19")</f>
        <v>0</v>
      </c>
      <c r="W25" s="1">
        <f>COUNTIFS(raw[rookie year],YearsExisted[[#This Row],[Rookie Year]],raw['# active years],"&gt;=20")</f>
        <v>0</v>
      </c>
      <c r="X25" s="1">
        <f>COUNTIFS(raw[rookie year],YearsExisted[[#This Row],[Rookie Year]],raw['# active years],"&gt;=21")</f>
        <v>0</v>
      </c>
      <c r="Y25" s="1">
        <f>COUNTIFS(raw[rookie year],YearsExisted[[#This Row],[Rookie Year]],raw['# active years],"&gt;=22")</f>
        <v>0</v>
      </c>
      <c r="Z25" s="1">
        <f>COUNTIFS(raw[rookie year],YearsExisted[[#This Row],[Rookie Year]],raw['# active years],"&gt;=23")</f>
        <v>0</v>
      </c>
      <c r="AA25" s="1">
        <f>COUNTIFS(raw[rookie year],YearsExisted[[#This Row],[Rookie Year]],raw['# active years],"&gt;=24")</f>
        <v>0</v>
      </c>
      <c r="AB25" s="1">
        <f>COUNTIFS(raw[rookie year],YearsExisted[[#This Row],[Rookie Year]],raw['# active years],"&gt;=25")</f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'Years Existed'!D2:AB2</xm:f>
              <xm:sqref>AD2</xm:sqref>
            </x14:sparkline>
            <x14:sparkline>
              <xm:f>'Years Existed'!D3:AB3</xm:f>
              <xm:sqref>AD3</xm:sqref>
            </x14:sparkline>
            <x14:sparkline>
              <xm:f>'Years Existed'!D4:AB4</xm:f>
              <xm:sqref>AD4</xm:sqref>
            </x14:sparkline>
            <x14:sparkline>
              <xm:f>'Years Existed'!D5:AB5</xm:f>
              <xm:sqref>AD5</xm:sqref>
            </x14:sparkline>
            <x14:sparkline>
              <xm:f>'Years Existed'!D6:AB6</xm:f>
              <xm:sqref>AD6</xm:sqref>
            </x14:sparkline>
            <x14:sparkline>
              <xm:f>'Years Existed'!D7:AB7</xm:f>
              <xm:sqref>AD7</xm:sqref>
            </x14:sparkline>
            <x14:sparkline>
              <xm:f>'Years Existed'!D8:AB8</xm:f>
              <xm:sqref>AD8</xm:sqref>
            </x14:sparkline>
            <x14:sparkline>
              <xm:f>'Years Existed'!D9:AB9</xm:f>
              <xm:sqref>AD9</xm:sqref>
            </x14:sparkline>
            <x14:sparkline>
              <xm:f>'Years Existed'!D10:AB10</xm:f>
              <xm:sqref>AD10</xm:sqref>
            </x14:sparkline>
            <x14:sparkline>
              <xm:f>'Years Existed'!D11:AB11</xm:f>
              <xm:sqref>AD11</xm:sqref>
            </x14:sparkline>
            <x14:sparkline>
              <xm:f>'Years Existed'!D12:AB12</xm:f>
              <xm:sqref>AD12</xm:sqref>
            </x14:sparkline>
            <x14:sparkline>
              <xm:f>'Years Existed'!D13:AB13</xm:f>
              <xm:sqref>AD13</xm:sqref>
            </x14:sparkline>
            <x14:sparkline>
              <xm:f>'Years Existed'!D14:AB14</xm:f>
              <xm:sqref>AD14</xm:sqref>
            </x14:sparkline>
            <x14:sparkline>
              <xm:f>'Years Existed'!D15:AB15</xm:f>
              <xm:sqref>AD15</xm:sqref>
            </x14:sparkline>
            <x14:sparkline>
              <xm:f>'Years Existed'!D16:AB16</xm:f>
              <xm:sqref>AD16</xm:sqref>
            </x14:sparkline>
            <x14:sparkline>
              <xm:f>'Years Existed'!D17:AB17</xm:f>
              <xm:sqref>AD17</xm:sqref>
            </x14:sparkline>
            <x14:sparkline>
              <xm:f>'Years Existed'!D18:AB18</xm:f>
              <xm:sqref>AD18</xm:sqref>
            </x14:sparkline>
            <x14:sparkline>
              <xm:f>'Years Existed'!D19:AB19</xm:f>
              <xm:sqref>AD19</xm:sqref>
            </x14:sparkline>
            <x14:sparkline>
              <xm:f>'Years Existed'!D20:AB20</xm:f>
              <xm:sqref>AD20</xm:sqref>
            </x14:sparkline>
            <x14:sparkline>
              <xm:f>'Years Existed'!D21:AB21</xm:f>
              <xm:sqref>AD21</xm:sqref>
            </x14:sparkline>
            <x14:sparkline>
              <xm:f>'Years Existed'!D22:AB22</xm:f>
              <xm:sqref>AD22</xm:sqref>
            </x14:sparkline>
            <x14:sparkline>
              <xm:f>'Years Existed'!D23:AB23</xm:f>
              <xm:sqref>AD23</xm:sqref>
            </x14:sparkline>
            <x14:sparkline>
              <xm:f>'Years Existed'!D24:AB24</xm:f>
              <xm:sqref>AD24</xm:sqref>
            </x14:sparkline>
            <x14:sparkline>
              <xm:f>'Years Existed'!D25:AB25</xm:f>
              <xm:sqref>AD25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5362" activePane="bottomRight" state="frozen"/>
      <selection pane="topRight" activeCell="C1" sqref="C1"/>
      <selection pane="bottomLeft" activeCell="A2" sqref="A2"/>
      <selection pane="bottomRight" activeCell="E5374" sqref="E5374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526</v>
      </c>
      <c r="B1" t="s">
        <v>474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% of teams by year</vt:lpstr>
      <vt:lpstr># of teams by year</vt:lpstr>
      <vt:lpstr>Years Existed</vt:lpstr>
      <vt:lpstr>Teams by Year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2016-05-13T16:17:18Z</dcterms:modified>
</cp:coreProperties>
</file>