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Smith\Downloads\"/>
    </mc:Choice>
  </mc:AlternateContent>
  <xr:revisionPtr revIDLastSave="0" documentId="13_ncr:1_{17CA4814-283E-4DB1-89C8-30D465032135}" xr6:coauthVersionLast="46" xr6:coauthVersionMax="46" xr10:uidLastSave="{00000000-0000-0000-0000-000000000000}"/>
  <bookViews>
    <workbookView xWindow="-90" yWindow="-90" windowWidth="19380" windowHeight="10380" activeTab="4" xr2:uid="{00000000-000D-0000-FFFF-FFFF00000000}"/>
  </bookViews>
  <sheets>
    <sheet name="excel_functions" sheetId="1" r:id="rId1"/>
    <sheet name="pareto" sheetId="3" r:id="rId2"/>
    <sheet name="Sheet2" sheetId="6" r:id="rId3"/>
    <sheet name="Hypothesis Test " sheetId="4" r:id="rId4"/>
    <sheet name="Chi Squared Template (2)" sheetId="7" r:id="rId5"/>
    <sheet name="Chi Squared Templat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7" l="1"/>
  <c r="B44" i="7"/>
  <c r="M12" i="1"/>
  <c r="I39" i="4"/>
  <c r="B12" i="6"/>
  <c r="A13" i="6"/>
  <c r="A12" i="6"/>
  <c r="A2" i="6"/>
  <c r="A1" i="6"/>
  <c r="F39" i="4"/>
  <c r="G79" i="1"/>
  <c r="F17" i="7"/>
  <c r="D18" i="7"/>
  <c r="C18" i="7"/>
  <c r="B18" i="7"/>
  <c r="B33" i="7"/>
  <c r="B32" i="7"/>
  <c r="B29" i="7"/>
  <c r="B28" i="7"/>
  <c r="B25" i="7"/>
  <c r="B24" i="7"/>
  <c r="E18" i="7"/>
  <c r="F16" i="7"/>
  <c r="F15" i="7"/>
  <c r="F14" i="7"/>
  <c r="G12" i="1"/>
  <c r="G38" i="4"/>
  <c r="F14" i="5"/>
  <c r="F15" i="5"/>
  <c r="F16" i="5"/>
  <c r="B17" i="5"/>
  <c r="C17" i="5"/>
  <c r="D17" i="5"/>
  <c r="E17" i="5"/>
  <c r="B23" i="5"/>
  <c r="B24" i="5"/>
  <c r="B25" i="5"/>
  <c r="B26" i="5"/>
  <c r="B27" i="5"/>
  <c r="B28" i="5"/>
  <c r="B29" i="5"/>
  <c r="B30" i="5"/>
  <c r="B31" i="5"/>
  <c r="B32" i="5"/>
  <c r="B33" i="5"/>
  <c r="B34" i="5"/>
  <c r="M13" i="1"/>
  <c r="B79" i="1"/>
  <c r="B72" i="1"/>
  <c r="B66" i="1"/>
  <c r="B65" i="1"/>
  <c r="B53" i="1"/>
  <c r="F18" i="7" l="1"/>
  <c r="F17" i="5"/>
  <c r="K26" i="5" s="1"/>
  <c r="B44" i="1"/>
  <c r="B36" i="1"/>
  <c r="B30" i="1"/>
  <c r="B12" i="1"/>
  <c r="B21" i="1"/>
  <c r="H27" i="7" l="1"/>
  <c r="J25" i="7"/>
  <c r="K27" i="7"/>
  <c r="H25" i="7"/>
  <c r="C25" i="7"/>
  <c r="D25" i="7" s="1"/>
  <c r="H26" i="7"/>
  <c r="C24" i="7"/>
  <c r="D24" i="7" s="1"/>
  <c r="C32" i="7"/>
  <c r="D32" i="7" s="1"/>
  <c r="I26" i="7"/>
  <c r="J27" i="7"/>
  <c r="I27" i="7"/>
  <c r="K25" i="7"/>
  <c r="C29" i="7"/>
  <c r="D29" i="7" s="1"/>
  <c r="K26" i="7"/>
  <c r="J26" i="7"/>
  <c r="I25" i="7"/>
  <c r="C28" i="7"/>
  <c r="D28" i="7" s="1"/>
  <c r="C33" i="7"/>
  <c r="D33" i="7" s="1"/>
  <c r="C28" i="5"/>
  <c r="D28" i="5" s="1"/>
  <c r="H26" i="5"/>
  <c r="C33" i="5"/>
  <c r="D33" i="5" s="1"/>
  <c r="I26" i="5"/>
  <c r="K25" i="5"/>
  <c r="C29" i="5"/>
  <c r="D29" i="5" s="1"/>
  <c r="C32" i="5"/>
  <c r="D32" i="5" s="1"/>
  <c r="J26" i="5"/>
  <c r="C24" i="5"/>
  <c r="D24" i="5" s="1"/>
  <c r="H24" i="5"/>
  <c r="H28" i="5" s="1"/>
  <c r="C26" i="5"/>
  <c r="D26" i="5" s="1"/>
  <c r="I24" i="5"/>
  <c r="K24" i="5"/>
  <c r="C31" i="5"/>
  <c r="D31" i="5" s="1"/>
  <c r="J25" i="5"/>
  <c r="C27" i="5"/>
  <c r="D27" i="5" s="1"/>
  <c r="C30" i="5"/>
  <c r="D30" i="5" s="1"/>
  <c r="H25" i="5"/>
  <c r="C23" i="5"/>
  <c r="D23" i="5" s="1"/>
  <c r="I25" i="5"/>
  <c r="C25" i="5"/>
  <c r="D25" i="5" s="1"/>
  <c r="C34" i="5"/>
  <c r="D34" i="5" s="1"/>
  <c r="J24" i="5"/>
  <c r="B9" i="3"/>
  <c r="C3" i="3"/>
  <c r="C4" i="3" s="1"/>
  <c r="D39" i="7" l="1"/>
  <c r="B50" i="7" s="1"/>
  <c r="H29" i="7"/>
  <c r="D35" i="5"/>
  <c r="B45" i="5" s="1"/>
  <c r="B46" i="5" s="1"/>
  <c r="C5" i="3"/>
  <c r="D4" i="3"/>
  <c r="D3" i="3"/>
  <c r="C6" i="3" l="1"/>
  <c r="D5" i="3"/>
  <c r="C7" i="3" l="1"/>
  <c r="D6" i="3"/>
  <c r="C8" i="3" l="1"/>
  <c r="D8" i="3" s="1"/>
  <c r="D7" i="3"/>
  <c r="B47" i="1" l="1"/>
</calcChain>
</file>

<file path=xl/sharedStrings.xml><?xml version="1.0" encoding="utf-8"?>
<sst xmlns="http://schemas.openxmlformats.org/spreadsheetml/2006/main" count="266" uniqueCount="191">
  <si>
    <t>Statistical Excel Functions:</t>
  </si>
  <si>
    <t>Binomial</t>
  </si>
  <si>
    <t>Distribution</t>
  </si>
  <si>
    <t>3 = number of successes</t>
  </si>
  <si>
    <t>(probability)</t>
  </si>
  <si>
    <t>5 = sample size (n)</t>
  </si>
  <si>
    <t>0.5 = probability of a success</t>
  </si>
  <si>
    <t>True = you want the cumulative probability</t>
  </si>
  <si>
    <t>Normal</t>
  </si>
  <si>
    <t>50 = mean</t>
  </si>
  <si>
    <t>t - distribution</t>
  </si>
  <si>
    <t>0.6 = value you are looking for (x)</t>
  </si>
  <si>
    <t>2 = degrees of freedom</t>
  </si>
  <si>
    <t>Standardize</t>
  </si>
  <si>
    <t>=STANDARDIZE(60, 50,5)</t>
  </si>
  <si>
    <t>60 = the value (x) you want to normalize</t>
  </si>
  <si>
    <t>5 = standard deviation of the distribution</t>
  </si>
  <si>
    <t>Chi-square</t>
  </si>
  <si>
    <t>3.955 = calculated chi-square value</t>
  </si>
  <si>
    <t>4 = degrees of freedom = (r-1) x (c-1)</t>
  </si>
  <si>
    <t>pvalue =</t>
  </si>
  <si>
    <t>F Distribution</t>
  </si>
  <si>
    <t>2 = degrees of freedom regression = no. of variables</t>
  </si>
  <si>
    <t>20 = degrees of freedom residual = n-p-1</t>
  </si>
  <si>
    <t>Z-test</t>
  </si>
  <si>
    <t>Responses</t>
  </si>
  <si>
    <t>counts</t>
  </si>
  <si>
    <t>cumulative</t>
  </si>
  <si>
    <t>Very happy</t>
  </si>
  <si>
    <t>Total</t>
  </si>
  <si>
    <t>the above "responses" (counts) are in descending order</t>
  </si>
  <si>
    <t>check out the formulas in the cells</t>
  </si>
  <si>
    <t>Once you click on the chart "chart tools" pops up</t>
  </si>
  <si>
    <t>Everything you need to do to the chart is in either design/layout/format</t>
  </si>
  <si>
    <t xml:space="preserve">highlight the response, count columns and cum % </t>
  </si>
  <si>
    <t>go to the Insert tab and click on column chart</t>
  </si>
  <si>
    <t>now you should have a chart with 2 bars next to each other</t>
  </si>
  <si>
    <t>click on the column chart that just appears on the worksheet</t>
  </si>
  <si>
    <t>click on the cum % bars and change that bar to a line</t>
  </si>
  <si>
    <t>You can do that by going to chart tools/design/change chart</t>
  </si>
  <si>
    <t>click on the line chart</t>
  </si>
  <si>
    <t>now you should have a chart with a line and the columns</t>
  </si>
  <si>
    <t>click on the line on the chart and then go to Chart tools/ Format tab</t>
  </si>
  <si>
    <t>On the far left on the menu bar select "series cumulative%" from the pull down menu</t>
  </si>
  <si>
    <t>then select format selection/ series options/</t>
  </si>
  <si>
    <t>click on the radial button "secondary axis"</t>
  </si>
  <si>
    <t>then close</t>
  </si>
  <si>
    <t>How to build a Pareto Chart</t>
  </si>
  <si>
    <t>"cumulative" is each category added together 1 at a time</t>
  </si>
  <si>
    <t>(one tail)</t>
  </si>
  <si>
    <t>(two tail)</t>
  </si>
  <si>
    <t>=F.DIST.RT(5,2,20)</t>
  </si>
  <si>
    <t>Mean</t>
  </si>
  <si>
    <t>Median</t>
  </si>
  <si>
    <t>Mode</t>
  </si>
  <si>
    <t>=MODE.SNGL(data range)</t>
  </si>
  <si>
    <t>Range</t>
  </si>
  <si>
    <t>=AVERAGE(data range of cells in a column)</t>
  </si>
  <si>
    <t>=MEDIAN(data range)</t>
  </si>
  <si>
    <t>= MAX (data range) - MIN(data range)</t>
  </si>
  <si>
    <t>Standard deviation</t>
  </si>
  <si>
    <t>Variance</t>
  </si>
  <si>
    <t>=VAR.S(data range)</t>
  </si>
  <si>
    <t>=STDEV.S(data range)</t>
  </si>
  <si>
    <t>=BINOM.DIST(3, 5, 0.5, FALSE)</t>
  </si>
  <si>
    <t>=NORM.DIST(60, 50, 5, TRUE)</t>
  </si>
  <si>
    <t>60 = "x" the value at which you are evaluating the distribution</t>
  </si>
  <si>
    <t>50 = mean of the distribution</t>
  </si>
  <si>
    <t>False = you don't want the cumulative probability (returns the probability mass function)</t>
  </si>
  <si>
    <t>=NORM.INV(0.97725, 50, 5)</t>
  </si>
  <si>
    <t>0.97725 = probability corresponding to the normal distribution</t>
  </si>
  <si>
    <t>(finds the value "x" at which you want to evaluate the distribution)</t>
  </si>
  <si>
    <t>Returns the inverse of the normal cumulative distribution for a specified mean and standard deviation.</t>
  </si>
  <si>
    <t>Use this function in place of a table of the standard normal curve areas.</t>
  </si>
  <si>
    <t>note: z = (x-u)/std dev</t>
  </si>
  <si>
    <t>Returns a z-score that corresponds to an area under the curve between 0 and 1.</t>
  </si>
  <si>
    <t>=NORM.S.DIST(2.0, TRUE)</t>
  </si>
  <si>
    <t>=NORM.S.INV(0.97725)</t>
  </si>
  <si>
    <t>2.0 =  the value (z) for which you want the distribution</t>
  </si>
  <si>
    <t>0.97725 = probability or area under the normal curve</t>
  </si>
  <si>
    <t>x=60</t>
  </si>
  <si>
    <t>Functions</t>
  </si>
  <si>
    <t>Sample Data</t>
  </si>
  <si>
    <t>(B53:B64) = sample data range</t>
  </si>
  <si>
    <t>=Z.TEST(G54:G61,18,5)</t>
  </si>
  <si>
    <t>hypothesized population mean = 18 =x</t>
  </si>
  <si>
    <t>5 = population standard deviation (known)</t>
  </si>
  <si>
    <t>Returns the one-tailed p-value of the z-test, the probability a hypothesized mean &gt; sample mean.</t>
  </si>
  <si>
    <t>Returns the individual term binomial distribution probability.</t>
  </si>
  <si>
    <t>Returns the area under a normal curve.</t>
  </si>
  <si>
    <t>=T.DIST.RT(0.6, 2)</t>
  </si>
  <si>
    <t>=T.DIST.2T(0.6, 2)</t>
  </si>
  <si>
    <t>The t-distribution is used in the hypothesis testing of small sample data sets. Use this function in place of a table of critical values for the t-distribution.</t>
  </si>
  <si>
    <t>Returns the right-tailed Student's t-distribution.</t>
  </si>
  <si>
    <t>2T= two tailed (ends of the curve)</t>
  </si>
  <si>
    <t>Returns the (right-tailed) F probability distribution (degree of diversity) for two data sets.</t>
  </si>
  <si>
    <t>5 =  value at which you are evaluating the distribution</t>
  </si>
  <si>
    <t>Returns the right-tailed probability of the chi-squared distribution.</t>
  </si>
  <si>
    <t>= CHISQ.DIST.RT(3.955, 4)</t>
  </si>
  <si>
    <t>r = number of rows in the two-way table = 3</t>
  </si>
  <si>
    <t>c = number of columns in the two-way table = 3</t>
  </si>
  <si>
    <t>CHISQ.TEST(data range1, data range2)</t>
  </si>
  <si>
    <t>data range 1 = observed (actual) values in the two-way table</t>
  </si>
  <si>
    <t>data range 2 = expected (calculated) values in the two-way table</t>
  </si>
  <si>
    <t>Returns the probability for the chi-square test for independence.</t>
  </si>
  <si>
    <t>First make a column chart of counts and cum %</t>
  </si>
  <si>
    <t>Use the [ctrl] key to copy columns of data that aren't next to each other</t>
  </si>
  <si>
    <t>Happy</t>
  </si>
  <si>
    <t>Neutral</t>
  </si>
  <si>
    <t>Slightly annoyed</t>
  </si>
  <si>
    <t>Mad</t>
  </si>
  <si>
    <t>Irrate</t>
  </si>
  <si>
    <t>Cumulative %</t>
  </si>
  <si>
    <t xml:space="preserve">1. discrete or continuous data
2. only 2 options left handed or right handed , can be used to identify if a problem is a binomial 
3. False is equal to, True is cumlative 
4. 3 os the number we are looking for </t>
  </si>
  <si>
    <t xml:space="preserve">2 or less </t>
  </si>
  <si>
    <t xml:space="preserve">4 or more </t>
  </si>
  <si>
    <t xml:space="preserve">use 3 for greater than because the number is included in binom formulas </t>
  </si>
  <si>
    <t xml:space="preserve">Ha - what we are testing for </t>
  </si>
  <si>
    <t xml:space="preserve">Ho- Null or oppostie of the Ha, reject Ho when the p value is less than or equal Alpha </t>
  </si>
  <si>
    <t>There appears to be a relationship.</t>
  </si>
  <si>
    <r>
      <rPr>
        <b/>
        <sz val="11"/>
        <color theme="1"/>
        <rFont val="Calibri"/>
      </rPr>
      <t xml:space="preserve">There is evidence that </t>
    </r>
    <r>
      <rPr>
        <b/>
        <u/>
        <sz val="11"/>
        <color theme="1"/>
        <rFont val="Calibri"/>
      </rPr>
      <t>time of day</t>
    </r>
    <r>
      <rPr>
        <b/>
        <sz val="11"/>
        <color theme="1"/>
        <rFont val="Calibri"/>
      </rPr>
      <t xml:space="preserve"> and </t>
    </r>
    <r>
      <rPr>
        <b/>
        <u/>
        <sz val="11"/>
        <color theme="1"/>
        <rFont val="Calibri"/>
      </rPr>
      <t>type of beverage</t>
    </r>
    <r>
      <rPr>
        <b/>
        <sz val="11"/>
        <color theme="1"/>
        <rFont val="Calibri"/>
      </rPr>
      <t xml:space="preserve"> are not independent.</t>
    </r>
  </si>
  <si>
    <t>pvalue is less than 0.05 alpha so we reject the null.</t>
  </si>
  <si>
    <t>YES</t>
  </si>
  <si>
    <t>Reject Ho?</t>
  </si>
  <si>
    <t>"if p is low Ho must go"</t>
  </si>
  <si>
    <t>with a respective probability = 0.005</t>
  </si>
  <si>
    <t>(above answer not in scientific notation)</t>
  </si>
  <si>
    <t>at df=6 the table only goes as high as 18.548</t>
  </si>
  <si>
    <t>(this is really small…close to 0)</t>
  </si>
  <si>
    <t xml:space="preserve">p-value = </t>
  </si>
  <si>
    <r>
      <rPr>
        <sz val="11"/>
        <color theme="1"/>
        <rFont val="Calibri"/>
      </rPr>
      <t>Or use Excel = CHISQ.DIST.RT(x</t>
    </r>
    <r>
      <rPr>
        <vertAlign val="superscript"/>
        <sz val="11"/>
        <color theme="1"/>
        <rFont val="Calibri"/>
      </rPr>
      <t>2</t>
    </r>
    <r>
      <rPr>
        <sz val="11"/>
        <color theme="1"/>
        <rFont val="Calibri"/>
      </rPr>
      <t>, df)</t>
    </r>
  </si>
  <si>
    <t>Use Table E to find the p-value</t>
  </si>
  <si>
    <t>&lt;--This is your choice</t>
  </si>
  <si>
    <t>Pick an alpha = 0.05</t>
  </si>
  <si>
    <t xml:space="preserve"> (3-1) x (4-1) = 6</t>
  </si>
  <si>
    <t xml:space="preserve">df = (r-1) * (c-1) = </t>
  </si>
  <si>
    <t>Calculate degrees of freedom:</t>
  </si>
  <si>
    <t>note: F(expected) = (f row total * f column total) / N</t>
  </si>
  <si>
    <t>&lt;--- chi-square</t>
  </si>
  <si>
    <t>Totals</t>
  </si>
  <si>
    <t>Late/Tea</t>
  </si>
  <si>
    <t>Late/Special</t>
  </si>
  <si>
    <t>Late/Decaf Coffee</t>
  </si>
  <si>
    <t>Late/Reg Coffee</t>
  </si>
  <si>
    <t>Afternoon/Tea</t>
  </si>
  <si>
    <t>Afternoon/Special</t>
  </si>
  <si>
    <t>Afternoon/Decaf Coffee</t>
  </si>
  <si>
    <t>Afternoon/Reg Coffee</t>
  </si>
  <si>
    <t>Late Afternoon (1pm-4pm)</t>
  </si>
  <si>
    <t>Morn/Tea</t>
  </si>
  <si>
    <t>Afternoon (10am- 1pm)</t>
  </si>
  <si>
    <t>Morn/Special</t>
  </si>
  <si>
    <t>Morning (7am-10am)</t>
  </si>
  <si>
    <t>Morn/Decaf Coffee</t>
  </si>
  <si>
    <t>Tea</t>
  </si>
  <si>
    <t>Specialty Drink</t>
  </si>
  <si>
    <t>Decaf Coffee</t>
  </si>
  <si>
    <t>Regular Coffee</t>
  </si>
  <si>
    <t>Time of Day</t>
  </si>
  <si>
    <t>Morn/Reg Coffee</t>
  </si>
  <si>
    <t>Or Expected Table</t>
  </si>
  <si>
    <t>(f-F)^2 / F</t>
  </si>
  <si>
    <t>F (expected)</t>
  </si>
  <si>
    <t>f (observed)</t>
  </si>
  <si>
    <t>Calculate observed and expected frequencies:</t>
  </si>
  <si>
    <t>&lt;--- N</t>
  </si>
  <si>
    <t>Type of Beverage</t>
  </si>
  <si>
    <t>Summarize into a 2-way table:</t>
  </si>
  <si>
    <t>Data Collection:</t>
  </si>
  <si>
    <r>
      <rPr>
        <sz val="11"/>
        <color rgb="FFFF0000"/>
        <rFont val="Calibri"/>
      </rPr>
      <t>Ha:  _______</t>
    </r>
    <r>
      <rPr>
        <u/>
        <sz val="11"/>
        <color rgb="FFFF0000"/>
        <rFont val="Calibri"/>
      </rPr>
      <t>time of day</t>
    </r>
    <r>
      <rPr>
        <sz val="11"/>
        <color rgb="FFFF0000"/>
        <rFont val="Calibri"/>
      </rPr>
      <t>________ and _______</t>
    </r>
    <r>
      <rPr>
        <u/>
        <sz val="11"/>
        <color rgb="FFFF0000"/>
        <rFont val="Calibri"/>
      </rPr>
      <t>beverage type</t>
    </r>
    <r>
      <rPr>
        <sz val="11"/>
        <color rgb="FFFF0000"/>
        <rFont val="Calibri"/>
      </rPr>
      <t>_______ are not independent.</t>
    </r>
  </si>
  <si>
    <r>
      <rPr>
        <sz val="11"/>
        <color rgb="FFFF0000"/>
        <rFont val="Calibri"/>
      </rPr>
      <t xml:space="preserve">Ho:  </t>
    </r>
    <r>
      <rPr>
        <u/>
        <sz val="11"/>
        <color rgb="FFFF0000"/>
        <rFont val="Calibri"/>
      </rPr>
      <t>_time of day</t>
    </r>
    <r>
      <rPr>
        <sz val="11"/>
        <color rgb="FFFF0000"/>
        <rFont val="Calibri"/>
      </rPr>
      <t>_____ and ______</t>
    </r>
    <r>
      <rPr>
        <u/>
        <sz val="11"/>
        <color rgb="FFFF0000"/>
        <rFont val="Calibri"/>
      </rPr>
      <t>beverage type_</t>
    </r>
    <r>
      <rPr>
        <sz val="11"/>
        <color rgb="FFFF0000"/>
        <rFont val="Calibri"/>
      </rPr>
      <t>______________ are independent.</t>
    </r>
  </si>
  <si>
    <t>Is there a relationship between time of day and type of beverage?</t>
  </si>
  <si>
    <t>Do customers drink the same beverage all day long?</t>
  </si>
  <si>
    <t>Question:</t>
  </si>
  <si>
    <t>Notes</t>
  </si>
  <si>
    <t xml:space="preserve">1- for area to the right </t>
  </si>
  <si>
    <t xml:space="preserve">Reject Ho when the p-value is less than or equal to alpha </t>
  </si>
  <si>
    <t xml:space="preserve">Test Statistic </t>
  </si>
  <si>
    <t xml:space="preserve">Mean </t>
  </si>
  <si>
    <t>Null</t>
  </si>
  <si>
    <t>STDV</t>
  </si>
  <si>
    <t>population</t>
  </si>
  <si>
    <t xml:space="preserve">Lower left </t>
  </si>
  <si>
    <t xml:space="preserve">All 5 </t>
  </si>
  <si>
    <t>upperright z</t>
  </si>
  <si>
    <t xml:space="preserve">Amount of reading </t>
  </si>
  <si>
    <t xml:space="preserve">Above Average </t>
  </si>
  <si>
    <t xml:space="preserve">Average </t>
  </si>
  <si>
    <t xml:space="preserve">Below Average </t>
  </si>
  <si>
    <t xml:space="preserve">Yes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</si>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</sst>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0"/>
    <numFmt numFmtId="165" formatCode="0.00000"/>
    <numFmt numFmtId="166" formatCode="0.0"/>
    <numFmt numFmtId="167" formatCode="0.000%"/>
    <numFmt numFmtId="168" formatCode="0.0000000000"/>
    <numFmt numFmtId="169" formatCode="0.000"/>
    <numFmt numFmtId="180" formatCode="_(* #,##0.00000000_);_(* \(#,##0.00000000\);_(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3.95"/>
      <color rgb="FF000000"/>
      <name val="Arial"/>
      <family val="2"/>
    </font>
    <font>
      <sz val="11"/>
      <color theme="1"/>
      <name val="Arial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</font>
    <font>
      <vertAlign val="superscript"/>
      <sz val="11"/>
      <color theme="1"/>
      <name val="Calibri"/>
    </font>
    <font>
      <sz val="11"/>
      <color rgb="FFFF0000"/>
      <name val="Calibri"/>
    </font>
    <font>
      <u/>
      <sz val="11"/>
      <color theme="1"/>
      <name val="Calibri"/>
    </font>
    <font>
      <b/>
      <u/>
      <sz val="11"/>
      <color rgb="FFFF0000"/>
      <name val="Calibri"/>
    </font>
    <font>
      <u/>
      <sz val="11"/>
      <color rgb="FFFF0000"/>
      <name val="Calibri"/>
    </font>
    <font>
      <b/>
      <sz val="14"/>
      <color theme="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0" borderId="0"/>
  </cellStyleXfs>
  <cellXfs count="119">
    <xf numFmtId="0" fontId="0" fillId="0" borderId="0" xfId="0"/>
    <xf numFmtId="0" fontId="1" fillId="2" borderId="0" xfId="0" applyFont="1" applyFill="1"/>
    <xf numFmtId="0" fontId="0" fillId="0" borderId="0" xfId="0" quotePrefix="1"/>
    <xf numFmtId="0" fontId="0" fillId="0" borderId="0" xfId="0" applyAlignment="1">
      <alignment horizontal="right"/>
    </xf>
    <xf numFmtId="0" fontId="3" fillId="2" borderId="0" xfId="0" applyFont="1" applyFill="1"/>
    <xf numFmtId="164" fontId="0" fillId="0" borderId="0" xfId="0" applyNumberFormat="1"/>
    <xf numFmtId="0" fontId="4" fillId="0" borderId="0" xfId="0" quotePrefix="1" applyFont="1"/>
    <xf numFmtId="0" fontId="4" fillId="0" borderId="0" xfId="0" applyFont="1"/>
    <xf numFmtId="164" fontId="0" fillId="0" borderId="0" xfId="0" quotePrefix="1" applyNumberFormat="1"/>
    <xf numFmtId="165" fontId="0" fillId="0" borderId="0" xfId="0" quotePrefix="1" applyNumberFormat="1"/>
    <xf numFmtId="2" fontId="0" fillId="0" borderId="0" xfId="0" applyNumberFormat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center"/>
    </xf>
    <xf numFmtId="9" fontId="0" fillId="0" borderId="0" xfId="1" applyFont="1"/>
    <xf numFmtId="9" fontId="0" fillId="0" borderId="1" xfId="1" applyFont="1" applyBorder="1"/>
    <xf numFmtId="0" fontId="0" fillId="0" borderId="0" xfId="0" applyFill="1" applyBorder="1" applyAlignment="1">
      <alignment horizontal="right"/>
    </xf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7" fillId="0" borderId="0" xfId="0" applyFont="1"/>
    <xf numFmtId="0" fontId="1" fillId="0" borderId="0" xfId="0" quotePrefix="1" applyFont="1"/>
    <xf numFmtId="0" fontId="8" fillId="0" borderId="0" xfId="0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9" fillId="0" borderId="0" xfId="0" applyFont="1"/>
    <xf numFmtId="0" fontId="11" fillId="0" borderId="0" xfId="0" applyFont="1"/>
    <xf numFmtId="0" fontId="13" fillId="0" borderId="0" xfId="0" applyFont="1" applyAlignment="1">
      <alignment horizontal="center"/>
    </xf>
    <xf numFmtId="167" fontId="10" fillId="0" borderId="0" xfId="0" applyNumberFormat="1" applyFont="1" applyAlignment="1">
      <alignment horizontal="right"/>
    </xf>
    <xf numFmtId="0" fontId="12" fillId="0" borderId="0" xfId="0" applyFont="1"/>
    <xf numFmtId="0" fontId="11" fillId="0" borderId="0" xfId="0" quotePrefix="1" applyFont="1"/>
    <xf numFmtId="1" fontId="11" fillId="0" borderId="0" xfId="0" quotePrefix="1" applyNumberFormat="1" applyFont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0" xfId="0" quotePrefix="1" applyBorder="1"/>
    <xf numFmtId="0" fontId="0" fillId="0" borderId="7" xfId="0" applyBorder="1"/>
    <xf numFmtId="0" fontId="0" fillId="0" borderId="1" xfId="0" applyBorder="1" applyAlignment="1">
      <alignment horizontal="right"/>
    </xf>
    <xf numFmtId="2" fontId="0" fillId="0" borderId="1" xfId="0" quotePrefix="1" applyNumberFormat="1" applyBorder="1"/>
    <xf numFmtId="0" fontId="0" fillId="0" borderId="8" xfId="0" applyBorder="1"/>
    <xf numFmtId="165" fontId="11" fillId="0" borderId="0" xfId="0" quotePrefix="1" applyNumberFormat="1" applyFont="1"/>
    <xf numFmtId="166" fontId="11" fillId="0" borderId="0" xfId="0" quotePrefix="1" applyNumberFormat="1" applyFont="1"/>
    <xf numFmtId="0" fontId="0" fillId="0" borderId="10" xfId="0" applyBorder="1"/>
    <xf numFmtId="0" fontId="0" fillId="0" borderId="11" xfId="0" applyBorder="1"/>
    <xf numFmtId="0" fontId="2" fillId="0" borderId="9" xfId="0" quotePrefix="1" applyFont="1" applyBorder="1"/>
    <xf numFmtId="164" fontId="11" fillId="0" borderId="0" xfId="0" quotePrefix="1" applyNumberFormat="1" applyFont="1"/>
    <xf numFmtId="0" fontId="0" fillId="0" borderId="0" xfId="0" applyAlignment="1">
      <alignment wrapText="1"/>
    </xf>
    <xf numFmtId="0" fontId="14" fillId="0" borderId="0" xfId="0" applyFont="1" applyAlignment="1">
      <alignment vertical="center" wrapText="1"/>
    </xf>
    <xf numFmtId="0" fontId="0" fillId="0" borderId="0" xfId="0"/>
    <xf numFmtId="0" fontId="0" fillId="0" borderId="0" xfId="0"/>
    <xf numFmtId="0" fontId="15" fillId="0" borderId="0" xfId="3"/>
    <xf numFmtId="0" fontId="16" fillId="3" borderId="12" xfId="3" applyFont="1" applyFill="1" applyBorder="1"/>
    <xf numFmtId="0" fontId="16" fillId="3" borderId="13" xfId="3" applyFont="1" applyFill="1" applyBorder="1"/>
    <xf numFmtId="0" fontId="16" fillId="3" borderId="14" xfId="3" applyFont="1" applyFill="1" applyBorder="1"/>
    <xf numFmtId="0" fontId="16" fillId="3" borderId="15" xfId="3" applyFont="1" applyFill="1" applyBorder="1"/>
    <xf numFmtId="0" fontId="16" fillId="3" borderId="0" xfId="3" applyFont="1" applyFill="1"/>
    <xf numFmtId="0" fontId="16" fillId="3" borderId="16" xfId="3" applyFont="1" applyFill="1" applyBorder="1"/>
    <xf numFmtId="0" fontId="16" fillId="3" borderId="17" xfId="3" applyFont="1" applyFill="1" applyBorder="1"/>
    <xf numFmtId="0" fontId="16" fillId="3" borderId="18" xfId="3" applyFont="1" applyFill="1" applyBorder="1"/>
    <xf numFmtId="0" fontId="16" fillId="3" borderId="19" xfId="3" applyFont="1" applyFill="1" applyBorder="1"/>
    <xf numFmtId="0" fontId="18" fillId="0" borderId="0" xfId="3" applyFont="1"/>
    <xf numFmtId="0" fontId="19" fillId="0" borderId="0" xfId="3" applyFont="1"/>
    <xf numFmtId="0" fontId="17" fillId="0" borderId="0" xfId="3" applyFont="1"/>
    <xf numFmtId="0" fontId="19" fillId="0" borderId="12" xfId="3" applyFont="1" applyBorder="1"/>
    <xf numFmtId="0" fontId="19" fillId="0" borderId="14" xfId="3" applyFont="1" applyBorder="1"/>
    <xf numFmtId="168" fontId="19" fillId="0" borderId="20" xfId="3" applyNumberFormat="1" applyFont="1" applyBorder="1"/>
    <xf numFmtId="0" fontId="19" fillId="0" borderId="17" xfId="3" applyFont="1" applyBorder="1"/>
    <xf numFmtId="0" fontId="19" fillId="0" borderId="19" xfId="3" applyFont="1" applyBorder="1"/>
    <xf numFmtId="11" fontId="18" fillId="3" borderId="17" xfId="3" applyNumberFormat="1" applyFont="1" applyFill="1" applyBorder="1"/>
    <xf numFmtId="0" fontId="16" fillId="3" borderId="21" xfId="3" applyFont="1" applyFill="1" applyBorder="1" applyAlignment="1">
      <alignment horizontal="right"/>
    </xf>
    <xf numFmtId="0" fontId="19" fillId="0" borderId="22" xfId="3" applyFont="1" applyBorder="1"/>
    <xf numFmtId="0" fontId="16" fillId="0" borderId="23" xfId="3" applyFont="1" applyBorder="1"/>
    <xf numFmtId="0" fontId="16" fillId="0" borderId="0" xfId="3" applyFont="1"/>
    <xf numFmtId="0" fontId="21" fillId="0" borderId="0" xfId="3" quotePrefix="1" applyFont="1"/>
    <xf numFmtId="0" fontId="22" fillId="0" borderId="0" xfId="3" applyFont="1"/>
    <xf numFmtId="169" fontId="18" fillId="3" borderId="20" xfId="3" applyNumberFormat="1" applyFont="1" applyFill="1" applyBorder="1" applyAlignment="1">
      <alignment horizontal="center"/>
    </xf>
    <xf numFmtId="0" fontId="19" fillId="0" borderId="24" xfId="3" applyFont="1" applyBorder="1"/>
    <xf numFmtId="0" fontId="19" fillId="0" borderId="25" xfId="3" applyFont="1" applyBorder="1"/>
    <xf numFmtId="0" fontId="19" fillId="0" borderId="26" xfId="3" applyFont="1" applyBorder="1" applyAlignment="1">
      <alignment horizontal="right"/>
    </xf>
    <xf numFmtId="169" fontId="21" fillId="0" borderId="24" xfId="3" applyNumberFormat="1" applyFont="1" applyBorder="1" applyAlignment="1">
      <alignment horizontal="center"/>
    </xf>
    <xf numFmtId="169" fontId="21" fillId="0" borderId="27" xfId="3" applyNumberFormat="1" applyFont="1" applyBorder="1" applyAlignment="1">
      <alignment horizontal="center"/>
    </xf>
    <xf numFmtId="0" fontId="19" fillId="0" borderId="27" xfId="3" applyFont="1" applyBorder="1" applyAlignment="1">
      <alignment horizontal="center"/>
    </xf>
    <xf numFmtId="0" fontId="19" fillId="0" borderId="28" xfId="3" applyFont="1" applyBorder="1"/>
    <xf numFmtId="169" fontId="21" fillId="0" borderId="0" xfId="3" applyNumberFormat="1" applyFont="1" applyAlignment="1">
      <alignment horizontal="center"/>
    </xf>
    <xf numFmtId="169" fontId="21" fillId="0" borderId="25" xfId="3" applyNumberFormat="1" applyFont="1" applyBorder="1" applyAlignment="1">
      <alignment horizontal="center"/>
    </xf>
    <xf numFmtId="0" fontId="19" fillId="0" borderId="25" xfId="3" applyFont="1" applyBorder="1" applyAlignment="1">
      <alignment horizontal="center"/>
    </xf>
    <xf numFmtId="0" fontId="19" fillId="0" borderId="26" xfId="3" applyFont="1" applyBorder="1"/>
    <xf numFmtId="0" fontId="19" fillId="0" borderId="0" xfId="3" applyFont="1" applyAlignment="1">
      <alignment horizontal="left"/>
    </xf>
    <xf numFmtId="0" fontId="16" fillId="0" borderId="0" xfId="3" applyFont="1" applyAlignment="1">
      <alignment horizontal="right"/>
    </xf>
    <xf numFmtId="165" fontId="21" fillId="0" borderId="22" xfId="3" applyNumberFormat="1" applyFont="1" applyBorder="1" applyAlignment="1">
      <alignment horizontal="center"/>
    </xf>
    <xf numFmtId="165" fontId="21" fillId="0" borderId="29" xfId="3" applyNumberFormat="1" applyFont="1" applyBorder="1" applyAlignment="1">
      <alignment horizontal="center"/>
    </xf>
    <xf numFmtId="0" fontId="16" fillId="0" borderId="22" xfId="3" applyFont="1" applyBorder="1"/>
    <xf numFmtId="0" fontId="16" fillId="0" borderId="28" xfId="3" applyFont="1" applyBorder="1" applyAlignment="1">
      <alignment horizontal="center"/>
    </xf>
    <xf numFmtId="0" fontId="16" fillId="0" borderId="27" xfId="3" applyFont="1" applyBorder="1" applyAlignment="1">
      <alignment horizontal="center"/>
    </xf>
    <xf numFmtId="0" fontId="23" fillId="0" borderId="0" xfId="3" applyFont="1" applyAlignment="1">
      <alignment horizontal="center"/>
    </xf>
    <xf numFmtId="0" fontId="16" fillId="0" borderId="30" xfId="3" applyFont="1" applyBorder="1" applyAlignment="1">
      <alignment horizontal="center"/>
    </xf>
    <xf numFmtId="0" fontId="19" fillId="0" borderId="0" xfId="3" applyFont="1" applyAlignment="1">
      <alignment horizontal="center"/>
    </xf>
    <xf numFmtId="0" fontId="18" fillId="0" borderId="31" xfId="3" applyFont="1" applyBorder="1" applyAlignment="1">
      <alignment horizontal="center"/>
    </xf>
    <xf numFmtId="0" fontId="21" fillId="0" borderId="25" xfId="3" applyFont="1" applyBorder="1" applyAlignment="1">
      <alignment horizontal="center"/>
    </xf>
    <xf numFmtId="0" fontId="21" fillId="0" borderId="32" xfId="3" applyFont="1" applyBorder="1" applyAlignment="1">
      <alignment horizontal="center"/>
    </xf>
    <xf numFmtId="0" fontId="15" fillId="0" borderId="22" xfId="3" applyBorder="1" applyAlignment="1">
      <alignment horizontal="center"/>
    </xf>
    <xf numFmtId="0" fontId="15" fillId="0" borderId="29" xfId="3" applyBorder="1" applyAlignment="1">
      <alignment horizontal="center"/>
    </xf>
    <xf numFmtId="0" fontId="19" fillId="0" borderId="33" xfId="3" applyFont="1" applyBorder="1" applyAlignment="1">
      <alignment horizontal="center"/>
    </xf>
    <xf numFmtId="0" fontId="21" fillId="0" borderId="0" xfId="3" applyFont="1"/>
    <xf numFmtId="0" fontId="25" fillId="0" borderId="0" xfId="3" applyFont="1"/>
    <xf numFmtId="0" fontId="12" fillId="0" borderId="0" xfId="0" quotePrefix="1" applyFont="1"/>
    <xf numFmtId="0" fontId="15" fillId="0" borderId="25" xfId="3" applyBorder="1" applyAlignment="1">
      <alignment horizontal="center"/>
    </xf>
    <xf numFmtId="0" fontId="15" fillId="0" borderId="26" xfId="3" applyBorder="1" applyAlignment="1">
      <alignment horizontal="center"/>
    </xf>
    <xf numFmtId="0" fontId="21" fillId="0" borderId="0" xfId="3" applyFont="1" applyBorder="1" applyAlignment="1">
      <alignment horizontal="center"/>
    </xf>
    <xf numFmtId="0" fontId="26" fillId="0" borderId="22" xfId="3" applyFont="1" applyBorder="1"/>
    <xf numFmtId="0" fontId="26" fillId="0" borderId="26" xfId="3" applyFont="1" applyBorder="1"/>
    <xf numFmtId="0" fontId="26" fillId="0" borderId="27" xfId="3" applyFont="1" applyBorder="1" applyAlignment="1">
      <alignment horizontal="center"/>
    </xf>
    <xf numFmtId="43" fontId="11" fillId="0" borderId="0" xfId="2" quotePrefix="1" applyFont="1"/>
    <xf numFmtId="180" fontId="0" fillId="0" borderId="0" xfId="2" applyNumberFormat="1" applyFont="1"/>
  </cellXfs>
  <cellStyles count="4">
    <cellStyle name="Comma" xfId="2" builtinId="3"/>
    <cellStyle name="Normal" xfId="0" builtinId="0"/>
    <cellStyle name="Normal 2" xfId="3" xr:uid="{3FD39E7A-5FCA-45E7-AD7A-65F67DC0033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aseline="0"/>
            </a:pPr>
            <a:r>
              <a:rPr lang="en-US" sz="1600" baseline="0"/>
              <a:t>Pareto Chart of Responses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Responses</c:v>
          </c:tx>
          <c:invertIfNegative val="0"/>
          <c:cat>
            <c:strRef>
              <c:f>pareto!$A$3:$A$8</c:f>
              <c:strCache>
                <c:ptCount val="6"/>
                <c:pt idx="0">
                  <c:v>Very happy</c:v>
                </c:pt>
                <c:pt idx="1">
                  <c:v>Happy</c:v>
                </c:pt>
                <c:pt idx="2">
                  <c:v>Neutral</c:v>
                </c:pt>
                <c:pt idx="3">
                  <c:v>Slightly annoyed</c:v>
                </c:pt>
                <c:pt idx="4">
                  <c:v>Mad</c:v>
                </c:pt>
                <c:pt idx="5">
                  <c:v>Irrate</c:v>
                </c:pt>
              </c:strCache>
            </c:strRef>
          </c:cat>
          <c:val>
            <c:numLit>
              <c:formatCode>General</c:formatCode>
              <c:ptCount val="6"/>
              <c:pt idx="0">
                <c:v>50</c:v>
              </c:pt>
              <c:pt idx="1">
                <c:v>45</c:v>
              </c:pt>
              <c:pt idx="2">
                <c:v>30</c:v>
              </c:pt>
              <c:pt idx="3">
                <c:v>25</c:v>
              </c:pt>
              <c:pt idx="4">
                <c:v>10</c:v>
              </c:pt>
              <c:pt idx="5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25F0-4C4D-AEE3-E4ED31E1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683072"/>
        <c:axId val="111684608"/>
      </c:barChart>
      <c:lineChart>
        <c:grouping val="standard"/>
        <c:varyColors val="0"/>
        <c:ser>
          <c:idx val="1"/>
          <c:order val="1"/>
          <c:tx>
            <c:strRef>
              <c:f>pareto!$D$2</c:f>
              <c:strCache>
                <c:ptCount val="1"/>
                <c:pt idx="0">
                  <c:v>Cumulative %</c:v>
                </c:pt>
              </c:strCache>
            </c:strRef>
          </c:tx>
          <c:marker>
            <c:symbol val="none"/>
          </c:marker>
          <c:cat>
            <c:numRef>
              <c:f>pareto!$D$3:$D$8</c:f>
              <c:numCache>
                <c:formatCode>0%</c:formatCode>
                <c:ptCount val="6"/>
                <c:pt idx="0">
                  <c:v>0.30303030303030304</c:v>
                </c:pt>
                <c:pt idx="1">
                  <c:v>0.5757575757575758</c:v>
                </c:pt>
                <c:pt idx="2">
                  <c:v>0.75757575757575757</c:v>
                </c:pt>
                <c:pt idx="3">
                  <c:v>0.90909090909090906</c:v>
                </c:pt>
                <c:pt idx="4">
                  <c:v>0.96969696969696972</c:v>
                </c:pt>
                <c:pt idx="5">
                  <c:v>1</c:v>
                </c:pt>
              </c:numCache>
            </c:numRef>
          </c:cat>
          <c:val>
            <c:numRef>
              <c:f>pareto!$D$3:$D$8</c:f>
              <c:numCache>
                <c:formatCode>0%</c:formatCode>
                <c:ptCount val="6"/>
                <c:pt idx="0">
                  <c:v>0.30303030303030304</c:v>
                </c:pt>
                <c:pt idx="1">
                  <c:v>0.5757575757575758</c:v>
                </c:pt>
                <c:pt idx="2">
                  <c:v>0.75757575757575757</c:v>
                </c:pt>
                <c:pt idx="3">
                  <c:v>0.90909090909090906</c:v>
                </c:pt>
                <c:pt idx="4">
                  <c:v>0.96969696969696972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0-4C4D-AEE3-E4ED31E1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96128"/>
        <c:axId val="111694592"/>
      </c:lineChart>
      <c:catAx>
        <c:axId val="11168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684608"/>
        <c:crosses val="autoZero"/>
        <c:auto val="1"/>
        <c:lblAlgn val="ctr"/>
        <c:lblOffset val="100"/>
        <c:noMultiLvlLbl val="0"/>
      </c:catAx>
      <c:valAx>
        <c:axId val="11168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</a:ln>
          <a:effectLst/>
        </c:spPr>
        <c:crossAx val="111683072"/>
        <c:crosses val="autoZero"/>
        <c:crossBetween val="between"/>
      </c:valAx>
      <c:valAx>
        <c:axId val="1116945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11696128"/>
        <c:crosses val="max"/>
        <c:crossBetween val="between"/>
      </c:valAx>
      <c:catAx>
        <c:axId val="11169612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116945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19</xdr:row>
      <xdr:rowOff>9525</xdr:rowOff>
    </xdr:from>
    <xdr:to>
      <xdr:col>14</xdr:col>
      <xdr:colOff>257175</xdr:colOff>
      <xdr:row>25</xdr:row>
      <xdr:rowOff>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8426450" y="4927600"/>
          <a:ext cx="1714500" cy="1114425"/>
          <a:chOff x="8096250" y="3676650"/>
          <a:chExt cx="1581150" cy="1133475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8096250" y="3676650"/>
            <a:ext cx="1581150" cy="1133475"/>
            <a:chOff x="8096250" y="3676650"/>
            <a:chExt cx="1581150" cy="1133475"/>
          </a:xfrm>
        </xdr:grpSpPr>
        <xdr:sp macro="" textlink="">
          <xdr:nvSpPr>
            <xdr:cNvPr id="2" name="Freeform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8096250" y="3857625"/>
              <a:ext cx="1581150" cy="742950"/>
            </a:xfrm>
            <a:custGeom>
              <a:avLst/>
              <a:gdLst>
                <a:gd name="connsiteX0" fmla="*/ 0 w 1581150"/>
                <a:gd name="connsiteY0" fmla="*/ 742950 h 742950"/>
                <a:gd name="connsiteX1" fmla="*/ 47625 w 1581150"/>
                <a:gd name="connsiteY1" fmla="*/ 733425 h 742950"/>
                <a:gd name="connsiteX2" fmla="*/ 161925 w 1581150"/>
                <a:gd name="connsiteY2" fmla="*/ 714375 h 742950"/>
                <a:gd name="connsiteX3" fmla="*/ 180975 w 1581150"/>
                <a:gd name="connsiteY3" fmla="*/ 685800 h 742950"/>
                <a:gd name="connsiteX4" fmla="*/ 209550 w 1581150"/>
                <a:gd name="connsiteY4" fmla="*/ 657225 h 742950"/>
                <a:gd name="connsiteX5" fmla="*/ 228600 w 1581150"/>
                <a:gd name="connsiteY5" fmla="*/ 600075 h 742950"/>
                <a:gd name="connsiteX6" fmla="*/ 257175 w 1581150"/>
                <a:gd name="connsiteY6" fmla="*/ 542925 h 742950"/>
                <a:gd name="connsiteX7" fmla="*/ 276225 w 1581150"/>
                <a:gd name="connsiteY7" fmla="*/ 514350 h 742950"/>
                <a:gd name="connsiteX8" fmla="*/ 295275 w 1581150"/>
                <a:gd name="connsiteY8" fmla="*/ 457200 h 742950"/>
                <a:gd name="connsiteX9" fmla="*/ 304800 w 1581150"/>
                <a:gd name="connsiteY9" fmla="*/ 428625 h 742950"/>
                <a:gd name="connsiteX10" fmla="*/ 314325 w 1581150"/>
                <a:gd name="connsiteY10" fmla="*/ 390525 h 742950"/>
                <a:gd name="connsiteX11" fmla="*/ 333375 w 1581150"/>
                <a:gd name="connsiteY11" fmla="*/ 333375 h 742950"/>
                <a:gd name="connsiteX12" fmla="*/ 352425 w 1581150"/>
                <a:gd name="connsiteY12" fmla="*/ 304800 h 742950"/>
                <a:gd name="connsiteX13" fmla="*/ 361950 w 1581150"/>
                <a:gd name="connsiteY13" fmla="*/ 276225 h 742950"/>
                <a:gd name="connsiteX14" fmla="*/ 381000 w 1581150"/>
                <a:gd name="connsiteY14" fmla="*/ 247650 h 742950"/>
                <a:gd name="connsiteX15" fmla="*/ 390525 w 1581150"/>
                <a:gd name="connsiteY15" fmla="*/ 219075 h 742950"/>
                <a:gd name="connsiteX16" fmla="*/ 409575 w 1581150"/>
                <a:gd name="connsiteY16" fmla="*/ 190500 h 742950"/>
                <a:gd name="connsiteX17" fmla="*/ 419100 w 1581150"/>
                <a:gd name="connsiteY17" fmla="*/ 161925 h 742950"/>
                <a:gd name="connsiteX18" fmla="*/ 457200 w 1581150"/>
                <a:gd name="connsiteY18" fmla="*/ 104775 h 742950"/>
                <a:gd name="connsiteX19" fmla="*/ 476250 w 1581150"/>
                <a:gd name="connsiteY19" fmla="*/ 76200 h 742950"/>
                <a:gd name="connsiteX20" fmla="*/ 504825 w 1581150"/>
                <a:gd name="connsiteY20" fmla="*/ 57150 h 742950"/>
                <a:gd name="connsiteX21" fmla="*/ 561975 w 1581150"/>
                <a:gd name="connsiteY21" fmla="*/ 38100 h 742950"/>
                <a:gd name="connsiteX22" fmla="*/ 590550 w 1581150"/>
                <a:gd name="connsiteY22" fmla="*/ 19050 h 742950"/>
                <a:gd name="connsiteX23" fmla="*/ 666750 w 1581150"/>
                <a:gd name="connsiteY23" fmla="*/ 0 h 742950"/>
                <a:gd name="connsiteX24" fmla="*/ 771525 w 1581150"/>
                <a:gd name="connsiteY24" fmla="*/ 9525 h 742950"/>
                <a:gd name="connsiteX25" fmla="*/ 838200 w 1581150"/>
                <a:gd name="connsiteY25" fmla="*/ 28575 h 742950"/>
                <a:gd name="connsiteX26" fmla="*/ 895350 w 1581150"/>
                <a:gd name="connsiteY26" fmla="*/ 66675 h 742950"/>
                <a:gd name="connsiteX27" fmla="*/ 971550 w 1581150"/>
                <a:gd name="connsiteY27" fmla="*/ 180975 h 742950"/>
                <a:gd name="connsiteX28" fmla="*/ 990600 w 1581150"/>
                <a:gd name="connsiteY28" fmla="*/ 209550 h 742950"/>
                <a:gd name="connsiteX29" fmla="*/ 1019175 w 1581150"/>
                <a:gd name="connsiteY29" fmla="*/ 266700 h 742950"/>
                <a:gd name="connsiteX30" fmla="*/ 1028700 w 1581150"/>
                <a:gd name="connsiteY30" fmla="*/ 295275 h 742950"/>
                <a:gd name="connsiteX31" fmla="*/ 1047750 w 1581150"/>
                <a:gd name="connsiteY31" fmla="*/ 323850 h 742950"/>
                <a:gd name="connsiteX32" fmla="*/ 1076325 w 1581150"/>
                <a:gd name="connsiteY32" fmla="*/ 409575 h 742950"/>
                <a:gd name="connsiteX33" fmla="*/ 1085850 w 1581150"/>
                <a:gd name="connsiteY33" fmla="*/ 457200 h 742950"/>
                <a:gd name="connsiteX34" fmla="*/ 1123950 w 1581150"/>
                <a:gd name="connsiteY34" fmla="*/ 542925 h 742950"/>
                <a:gd name="connsiteX35" fmla="*/ 1133475 w 1581150"/>
                <a:gd name="connsiteY35" fmla="*/ 571500 h 742950"/>
                <a:gd name="connsiteX36" fmla="*/ 1171575 w 1581150"/>
                <a:gd name="connsiteY36" fmla="*/ 628650 h 742950"/>
                <a:gd name="connsiteX37" fmla="*/ 1228725 w 1581150"/>
                <a:gd name="connsiteY37" fmla="*/ 647700 h 742950"/>
                <a:gd name="connsiteX38" fmla="*/ 1304925 w 1581150"/>
                <a:gd name="connsiteY38" fmla="*/ 695325 h 742950"/>
                <a:gd name="connsiteX39" fmla="*/ 1333500 w 1581150"/>
                <a:gd name="connsiteY39" fmla="*/ 704850 h 742950"/>
                <a:gd name="connsiteX40" fmla="*/ 1362075 w 1581150"/>
                <a:gd name="connsiteY40" fmla="*/ 723900 h 742950"/>
                <a:gd name="connsiteX41" fmla="*/ 1581150 w 1581150"/>
                <a:gd name="connsiteY41" fmla="*/ 733425 h 7429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</a:cxnLst>
              <a:rect l="l" t="t" r="r" b="b"/>
              <a:pathLst>
                <a:path w="1581150" h="742950">
                  <a:moveTo>
                    <a:pt x="0" y="742950"/>
                  </a:moveTo>
                  <a:cubicBezTo>
                    <a:pt x="15875" y="739775"/>
                    <a:pt x="31598" y="735715"/>
                    <a:pt x="47625" y="733425"/>
                  </a:cubicBezTo>
                  <a:cubicBezTo>
                    <a:pt x="159279" y="717474"/>
                    <a:pt x="100504" y="734849"/>
                    <a:pt x="161925" y="714375"/>
                  </a:cubicBezTo>
                  <a:cubicBezTo>
                    <a:pt x="168275" y="704850"/>
                    <a:pt x="173646" y="694594"/>
                    <a:pt x="180975" y="685800"/>
                  </a:cubicBezTo>
                  <a:cubicBezTo>
                    <a:pt x="189599" y="675452"/>
                    <a:pt x="203008" y="669000"/>
                    <a:pt x="209550" y="657225"/>
                  </a:cubicBezTo>
                  <a:cubicBezTo>
                    <a:pt x="219302" y="639672"/>
                    <a:pt x="217461" y="616783"/>
                    <a:pt x="228600" y="600075"/>
                  </a:cubicBezTo>
                  <a:cubicBezTo>
                    <a:pt x="283195" y="518183"/>
                    <a:pt x="217740" y="621795"/>
                    <a:pt x="257175" y="542925"/>
                  </a:cubicBezTo>
                  <a:cubicBezTo>
                    <a:pt x="262295" y="532686"/>
                    <a:pt x="271576" y="524811"/>
                    <a:pt x="276225" y="514350"/>
                  </a:cubicBezTo>
                  <a:cubicBezTo>
                    <a:pt x="284380" y="496000"/>
                    <a:pt x="288925" y="476250"/>
                    <a:pt x="295275" y="457200"/>
                  </a:cubicBezTo>
                  <a:lnTo>
                    <a:pt x="304800" y="428625"/>
                  </a:lnTo>
                  <a:cubicBezTo>
                    <a:pt x="308940" y="416206"/>
                    <a:pt x="310563" y="403064"/>
                    <a:pt x="314325" y="390525"/>
                  </a:cubicBezTo>
                  <a:cubicBezTo>
                    <a:pt x="320095" y="371291"/>
                    <a:pt x="327025" y="352425"/>
                    <a:pt x="333375" y="333375"/>
                  </a:cubicBezTo>
                  <a:cubicBezTo>
                    <a:pt x="336995" y="322515"/>
                    <a:pt x="347305" y="315039"/>
                    <a:pt x="352425" y="304800"/>
                  </a:cubicBezTo>
                  <a:cubicBezTo>
                    <a:pt x="356915" y="295820"/>
                    <a:pt x="357460" y="285205"/>
                    <a:pt x="361950" y="276225"/>
                  </a:cubicBezTo>
                  <a:cubicBezTo>
                    <a:pt x="367070" y="265986"/>
                    <a:pt x="375880" y="257889"/>
                    <a:pt x="381000" y="247650"/>
                  </a:cubicBezTo>
                  <a:cubicBezTo>
                    <a:pt x="385490" y="238670"/>
                    <a:pt x="386035" y="228055"/>
                    <a:pt x="390525" y="219075"/>
                  </a:cubicBezTo>
                  <a:cubicBezTo>
                    <a:pt x="395645" y="208836"/>
                    <a:pt x="404455" y="200739"/>
                    <a:pt x="409575" y="190500"/>
                  </a:cubicBezTo>
                  <a:cubicBezTo>
                    <a:pt x="414065" y="181520"/>
                    <a:pt x="414224" y="170702"/>
                    <a:pt x="419100" y="161925"/>
                  </a:cubicBezTo>
                  <a:cubicBezTo>
                    <a:pt x="430219" y="141911"/>
                    <a:pt x="444500" y="123825"/>
                    <a:pt x="457200" y="104775"/>
                  </a:cubicBezTo>
                  <a:lnTo>
                    <a:pt x="476250" y="76200"/>
                  </a:lnTo>
                  <a:cubicBezTo>
                    <a:pt x="482600" y="66675"/>
                    <a:pt x="494364" y="61799"/>
                    <a:pt x="504825" y="57150"/>
                  </a:cubicBezTo>
                  <a:cubicBezTo>
                    <a:pt x="523175" y="48995"/>
                    <a:pt x="561975" y="38100"/>
                    <a:pt x="561975" y="38100"/>
                  </a:cubicBezTo>
                  <a:cubicBezTo>
                    <a:pt x="571500" y="31750"/>
                    <a:pt x="579792" y="22962"/>
                    <a:pt x="590550" y="19050"/>
                  </a:cubicBezTo>
                  <a:cubicBezTo>
                    <a:pt x="615155" y="10103"/>
                    <a:pt x="666750" y="0"/>
                    <a:pt x="666750" y="0"/>
                  </a:cubicBezTo>
                  <a:cubicBezTo>
                    <a:pt x="701675" y="3175"/>
                    <a:pt x="736764" y="4890"/>
                    <a:pt x="771525" y="9525"/>
                  </a:cubicBezTo>
                  <a:cubicBezTo>
                    <a:pt x="791459" y="12183"/>
                    <a:pt x="818610" y="22045"/>
                    <a:pt x="838200" y="28575"/>
                  </a:cubicBezTo>
                  <a:cubicBezTo>
                    <a:pt x="857250" y="41275"/>
                    <a:pt x="882650" y="47625"/>
                    <a:pt x="895350" y="66675"/>
                  </a:cubicBezTo>
                  <a:lnTo>
                    <a:pt x="971550" y="180975"/>
                  </a:lnTo>
                  <a:cubicBezTo>
                    <a:pt x="977900" y="190500"/>
                    <a:pt x="986980" y="198690"/>
                    <a:pt x="990600" y="209550"/>
                  </a:cubicBezTo>
                  <a:cubicBezTo>
                    <a:pt x="1014541" y="281374"/>
                    <a:pt x="982246" y="192842"/>
                    <a:pt x="1019175" y="266700"/>
                  </a:cubicBezTo>
                  <a:cubicBezTo>
                    <a:pt x="1023665" y="275680"/>
                    <a:pt x="1024210" y="286295"/>
                    <a:pt x="1028700" y="295275"/>
                  </a:cubicBezTo>
                  <a:cubicBezTo>
                    <a:pt x="1033820" y="305514"/>
                    <a:pt x="1043101" y="313389"/>
                    <a:pt x="1047750" y="323850"/>
                  </a:cubicBezTo>
                  <a:lnTo>
                    <a:pt x="1076325" y="409575"/>
                  </a:lnTo>
                  <a:cubicBezTo>
                    <a:pt x="1081445" y="424934"/>
                    <a:pt x="1081590" y="441581"/>
                    <a:pt x="1085850" y="457200"/>
                  </a:cubicBezTo>
                  <a:cubicBezTo>
                    <a:pt x="1115338" y="565324"/>
                    <a:pt x="1089874" y="474774"/>
                    <a:pt x="1123950" y="542925"/>
                  </a:cubicBezTo>
                  <a:cubicBezTo>
                    <a:pt x="1128440" y="551905"/>
                    <a:pt x="1128599" y="562723"/>
                    <a:pt x="1133475" y="571500"/>
                  </a:cubicBezTo>
                  <a:cubicBezTo>
                    <a:pt x="1144594" y="591514"/>
                    <a:pt x="1149855" y="621410"/>
                    <a:pt x="1171575" y="628650"/>
                  </a:cubicBezTo>
                  <a:lnTo>
                    <a:pt x="1228725" y="647700"/>
                  </a:lnTo>
                  <a:cubicBezTo>
                    <a:pt x="1258914" y="692983"/>
                    <a:pt x="1236915" y="672655"/>
                    <a:pt x="1304925" y="695325"/>
                  </a:cubicBezTo>
                  <a:lnTo>
                    <a:pt x="1333500" y="704850"/>
                  </a:lnTo>
                  <a:cubicBezTo>
                    <a:pt x="1343025" y="711200"/>
                    <a:pt x="1351553" y="719391"/>
                    <a:pt x="1362075" y="723900"/>
                  </a:cubicBezTo>
                  <a:cubicBezTo>
                    <a:pt x="1418439" y="748056"/>
                    <a:pt x="1572609" y="733425"/>
                    <a:pt x="1581150" y="733425"/>
                  </a:cubicBezTo>
                </a:path>
              </a:pathLst>
            </a:cu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4" name="Straight Connector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CxnSpPr/>
          </xdr:nvCxnSpPr>
          <xdr:spPr>
            <a:xfrm>
              <a:off x="9124950" y="3686175"/>
              <a:ext cx="28575" cy="11239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>
              <a:off x="8801100" y="3676650"/>
              <a:ext cx="9525" cy="1038225"/>
            </a:xfrm>
            <a:prstGeom prst="line">
              <a:avLst/>
            </a:prstGeom>
            <a:ln w="190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/>
        </xdr:nvCxnSpPr>
        <xdr:spPr>
          <a:xfrm>
            <a:off x="8143875" y="4610100"/>
            <a:ext cx="1028700" cy="0"/>
          </a:xfrm>
          <a:prstGeom prst="straightConnector1">
            <a:avLst/>
          </a:prstGeom>
          <a:ln>
            <a:tailEnd type="arrow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9524</xdr:rowOff>
    </xdr:from>
    <xdr:to>
      <xdr:col>16</xdr:col>
      <xdr:colOff>323850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19</xdr:col>
      <xdr:colOff>107950</xdr:colOff>
      <xdr:row>23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1D6F12-C631-4840-B1D3-E38C8DFCD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23825"/>
          <a:ext cx="11972925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23</xdr:row>
      <xdr:rowOff>123825</xdr:rowOff>
    </xdr:from>
    <xdr:to>
      <xdr:col>19</xdr:col>
      <xdr:colOff>306458</xdr:colOff>
      <xdr:row>34</xdr:row>
      <xdr:rowOff>94992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4D465E-FC16-4508-807B-7ED74D450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4505325"/>
          <a:ext cx="12133333" cy="2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2"/>
  <sheetViews>
    <sheetView topLeftCell="A7" workbookViewId="0">
      <selection activeCell="M12" sqref="M12"/>
    </sheetView>
  </sheetViews>
  <sheetFormatPr defaultRowHeight="14.75" x14ac:dyDescent="0.75"/>
  <cols>
    <col min="1" max="1" width="13.7265625" customWidth="1"/>
    <col min="2" max="2" width="17.86328125" customWidth="1"/>
    <col min="6" max="6" width="11.54296875" customWidth="1"/>
    <col min="7" max="7" width="12.1328125" customWidth="1"/>
    <col min="12" max="12" width="4.26953125" customWidth="1"/>
    <col min="13" max="13" width="10.86328125" customWidth="1"/>
    <col min="14" max="14" width="10" customWidth="1"/>
    <col min="15" max="15" width="23.31640625" customWidth="1"/>
    <col min="22" max="22" width="43.36328125" customWidth="1"/>
  </cols>
  <sheetData>
    <row r="1" spans="1:22" ht="18.5" x14ac:dyDescent="0.9">
      <c r="A1" s="22" t="s">
        <v>0</v>
      </c>
      <c r="V1" t="s">
        <v>174</v>
      </c>
    </row>
    <row r="3" spans="1:22" x14ac:dyDescent="0.75">
      <c r="A3" s="35" t="s">
        <v>81</v>
      </c>
      <c r="B3" s="36"/>
      <c r="C3" s="36"/>
      <c r="D3" s="36"/>
      <c r="E3" s="36"/>
      <c r="F3" s="36"/>
      <c r="G3" s="37"/>
    </row>
    <row r="4" spans="1:22" x14ac:dyDescent="0.75">
      <c r="A4" s="38"/>
      <c r="B4" s="39" t="s">
        <v>52</v>
      </c>
      <c r="C4" s="40" t="s">
        <v>57</v>
      </c>
      <c r="D4" s="27"/>
      <c r="E4" s="27"/>
      <c r="F4" s="27"/>
      <c r="G4" s="26"/>
    </row>
    <row r="5" spans="1:22" x14ac:dyDescent="0.75">
      <c r="A5" s="38"/>
      <c r="B5" s="39" t="s">
        <v>53</v>
      </c>
      <c r="C5" s="40" t="s">
        <v>58</v>
      </c>
      <c r="D5" s="27"/>
      <c r="E5" s="27"/>
      <c r="F5" s="27"/>
      <c r="G5" s="26"/>
    </row>
    <row r="6" spans="1:22" x14ac:dyDescent="0.75">
      <c r="A6" s="38"/>
      <c r="B6" s="39" t="s">
        <v>54</v>
      </c>
      <c r="C6" s="40" t="s">
        <v>55</v>
      </c>
      <c r="D6" s="27"/>
      <c r="E6" s="27"/>
      <c r="F6" s="27"/>
      <c r="G6" s="26"/>
    </row>
    <row r="7" spans="1:22" x14ac:dyDescent="0.75">
      <c r="A7" s="38"/>
      <c r="B7" s="39" t="s">
        <v>56</v>
      </c>
      <c r="C7" s="40" t="s">
        <v>59</v>
      </c>
      <c r="D7" s="27"/>
      <c r="E7" s="27"/>
      <c r="F7" s="27"/>
      <c r="G7" s="26"/>
    </row>
    <row r="8" spans="1:22" x14ac:dyDescent="0.75">
      <c r="A8" s="38"/>
      <c r="B8" s="39" t="s">
        <v>60</v>
      </c>
      <c r="C8" s="40" t="s">
        <v>63</v>
      </c>
      <c r="D8" s="27"/>
      <c r="E8" s="27"/>
      <c r="F8" s="27"/>
      <c r="G8" s="26"/>
    </row>
    <row r="9" spans="1:22" x14ac:dyDescent="0.75">
      <c r="A9" s="41"/>
      <c r="B9" s="42" t="s">
        <v>61</v>
      </c>
      <c r="C9" s="43" t="s">
        <v>62</v>
      </c>
      <c r="D9" s="11"/>
      <c r="E9" s="11"/>
      <c r="F9" s="11"/>
      <c r="G9" s="44"/>
    </row>
    <row r="11" spans="1:22" x14ac:dyDescent="0.75">
      <c r="A11" s="17" t="s">
        <v>88</v>
      </c>
      <c r="G11" s="20"/>
    </row>
    <row r="12" spans="1:22" ht="73.75" x14ac:dyDescent="0.75">
      <c r="A12" s="4" t="s">
        <v>1</v>
      </c>
      <c r="B12" s="3">
        <f>_xlfn.BINOM.DIST(3, 5, 0.5, FALSE)</f>
        <v>0.3125</v>
      </c>
      <c r="C12" s="33" t="s">
        <v>64</v>
      </c>
      <c r="D12" s="28"/>
      <c r="E12" s="28"/>
      <c r="G12" s="110">
        <f>_xlfn.BINOM.DIST(5, 5, 0.2, FALSE)</f>
        <v>3.2000000000000008E-4</v>
      </c>
      <c r="H12" s="110" t="s">
        <v>183</v>
      </c>
      <c r="K12" s="21"/>
      <c r="M12">
        <f>_xlfn.BINOM.DIST(3,8,0.5,TRUE)</f>
        <v>0.36328125</v>
      </c>
      <c r="N12" t="s">
        <v>114</v>
      </c>
      <c r="V12" s="51" t="s">
        <v>113</v>
      </c>
    </row>
    <row r="13" spans="1:22" ht="59" x14ac:dyDescent="0.75">
      <c r="A13" s="1" t="s">
        <v>2</v>
      </c>
      <c r="C13" t="s">
        <v>3</v>
      </c>
      <c r="D13" s="2"/>
      <c r="G13" s="33"/>
      <c r="L13" s="3"/>
      <c r="M13">
        <f>1-(_xlfn.BINOM.DIST(3,10,0.1,TRUE))</f>
        <v>1.2795198399999985E-2</v>
      </c>
      <c r="N13" t="s">
        <v>115</v>
      </c>
      <c r="O13" s="51" t="s">
        <v>116</v>
      </c>
    </row>
    <row r="14" spans="1:22" x14ac:dyDescent="0.75">
      <c r="A14" t="s">
        <v>4</v>
      </c>
      <c r="C14" t="s">
        <v>5</v>
      </c>
      <c r="D14" s="2"/>
    </row>
    <row r="15" spans="1:22" x14ac:dyDescent="0.75">
      <c r="C15" t="s">
        <v>6</v>
      </c>
      <c r="D15" s="2"/>
    </row>
    <row r="16" spans="1:22" x14ac:dyDescent="0.75">
      <c r="C16" t="s">
        <v>68</v>
      </c>
      <c r="D16" s="2"/>
    </row>
    <row r="17" spans="1:14" x14ac:dyDescent="0.75">
      <c r="C17" t="s">
        <v>7</v>
      </c>
      <c r="D17" s="2"/>
    </row>
    <row r="18" spans="1:14" x14ac:dyDescent="0.75">
      <c r="D18" s="2"/>
    </row>
    <row r="20" spans="1:14" x14ac:dyDescent="0.75">
      <c r="A20" s="17" t="s">
        <v>89</v>
      </c>
      <c r="G20" s="20"/>
    </row>
    <row r="21" spans="1:14" x14ac:dyDescent="0.75">
      <c r="A21" s="1" t="s">
        <v>8</v>
      </c>
      <c r="B21" s="23">
        <f>_xlfn.NORM.DIST(60, 50, 5, TRUE)</f>
        <v>0.97724986805182079</v>
      </c>
      <c r="C21" s="33" t="s">
        <v>65</v>
      </c>
      <c r="G21" s="21"/>
      <c r="J21" s="27"/>
    </row>
    <row r="22" spans="1:14" x14ac:dyDescent="0.75">
      <c r="A22" s="1" t="s">
        <v>2</v>
      </c>
      <c r="C22" t="s">
        <v>66</v>
      </c>
      <c r="J22" s="27"/>
    </row>
    <row r="23" spans="1:14" x14ac:dyDescent="0.75">
      <c r="A23" t="s">
        <v>4</v>
      </c>
      <c r="C23" t="s">
        <v>67</v>
      </c>
      <c r="J23" s="27"/>
    </row>
    <row r="24" spans="1:14" x14ac:dyDescent="0.75">
      <c r="C24" t="s">
        <v>16</v>
      </c>
      <c r="J24" s="27"/>
      <c r="M24" s="31">
        <v>0.97724999999999995</v>
      </c>
    </row>
    <row r="25" spans="1:14" x14ac:dyDescent="0.75">
      <c r="C25" t="s">
        <v>7</v>
      </c>
      <c r="M25" s="29">
        <v>50</v>
      </c>
    </row>
    <row r="26" spans="1:14" x14ac:dyDescent="0.75">
      <c r="C26" t="s">
        <v>68</v>
      </c>
      <c r="N26" s="30" t="s">
        <v>80</v>
      </c>
    </row>
    <row r="28" spans="1:14" x14ac:dyDescent="0.75">
      <c r="A28" s="17" t="s">
        <v>72</v>
      </c>
    </row>
    <row r="29" spans="1:14" x14ac:dyDescent="0.75">
      <c r="A29" s="17" t="s">
        <v>71</v>
      </c>
    </row>
    <row r="30" spans="1:14" x14ac:dyDescent="0.75">
      <c r="B30" s="25">
        <f>_xlfn.NORM.INV(0.97725, 50, 5)</f>
        <v>60.000012219498018</v>
      </c>
      <c r="C30" s="34" t="s">
        <v>69</v>
      </c>
    </row>
    <row r="31" spans="1:14" x14ac:dyDescent="0.75">
      <c r="C31" t="s">
        <v>70</v>
      </c>
    </row>
    <row r="32" spans="1:14" x14ac:dyDescent="0.75">
      <c r="C32" t="s">
        <v>67</v>
      </c>
    </row>
    <row r="33" spans="1:4" x14ac:dyDescent="0.75">
      <c r="C33" t="s">
        <v>16</v>
      </c>
    </row>
    <row r="35" spans="1:4" x14ac:dyDescent="0.75">
      <c r="A35" s="17" t="s">
        <v>73</v>
      </c>
    </row>
    <row r="36" spans="1:4" x14ac:dyDescent="0.75">
      <c r="B36" s="23">
        <f>_xlfn.NORM.S.DIST(2, TRUE)</f>
        <v>0.97724986805182079</v>
      </c>
      <c r="C36" s="45" t="s">
        <v>76</v>
      </c>
    </row>
    <row r="37" spans="1:4" x14ac:dyDescent="0.75">
      <c r="C37" t="s">
        <v>78</v>
      </c>
    </row>
    <row r="38" spans="1:4" x14ac:dyDescent="0.75">
      <c r="C38" t="s">
        <v>7</v>
      </c>
    </row>
    <row r="39" spans="1:4" x14ac:dyDescent="0.75">
      <c r="C39" t="s">
        <v>68</v>
      </c>
    </row>
    <row r="40" spans="1:4" x14ac:dyDescent="0.75">
      <c r="C40" t="s">
        <v>74</v>
      </c>
    </row>
    <row r="41" spans="1:4" x14ac:dyDescent="0.75">
      <c r="C41" s="53" t="s">
        <v>175</v>
      </c>
    </row>
    <row r="42" spans="1:4" x14ac:dyDescent="0.75">
      <c r="A42" s="1" t="s">
        <v>13</v>
      </c>
    </row>
    <row r="43" spans="1:4" x14ac:dyDescent="0.75">
      <c r="A43" s="17" t="s">
        <v>75</v>
      </c>
    </row>
    <row r="44" spans="1:4" x14ac:dyDescent="0.75">
      <c r="B44" s="24">
        <f>_xlfn.NORM.S.INV(0.97725)</f>
        <v>2.0000024438996027</v>
      </c>
      <c r="C44" s="46" t="s">
        <v>77</v>
      </c>
    </row>
    <row r="45" spans="1:4" x14ac:dyDescent="0.75">
      <c r="C45" t="s">
        <v>79</v>
      </c>
    </row>
    <row r="47" spans="1:4" x14ac:dyDescent="0.75">
      <c r="B47" s="24">
        <f>STANDARDIZE(60, 50,5)</f>
        <v>2</v>
      </c>
      <c r="C47" s="33" t="s">
        <v>14</v>
      </c>
    </row>
    <row r="48" spans="1:4" x14ac:dyDescent="0.75">
      <c r="C48" t="s">
        <v>15</v>
      </c>
      <c r="D48" s="6"/>
    </row>
    <row r="49" spans="1:7" x14ac:dyDescent="0.75">
      <c r="C49" t="s">
        <v>9</v>
      </c>
      <c r="E49" s="7"/>
    </row>
    <row r="50" spans="1:7" x14ac:dyDescent="0.75">
      <c r="C50" t="s">
        <v>16</v>
      </c>
    </row>
    <row r="52" spans="1:7" x14ac:dyDescent="0.75">
      <c r="A52" s="17" t="s">
        <v>87</v>
      </c>
    </row>
    <row r="53" spans="1:7" x14ac:dyDescent="0.75">
      <c r="A53" s="1" t="s">
        <v>24</v>
      </c>
      <c r="B53" s="9">
        <f>_xlfn.Z.TEST(G54:G61,18,5)</f>
        <v>0.33568662027043628</v>
      </c>
      <c r="C53" s="45" t="s">
        <v>84</v>
      </c>
      <c r="G53" s="49" t="s">
        <v>82</v>
      </c>
    </row>
    <row r="54" spans="1:7" x14ac:dyDescent="0.75">
      <c r="A54" t="s">
        <v>4</v>
      </c>
      <c r="C54" s="2" t="s">
        <v>83</v>
      </c>
      <c r="G54" s="47">
        <v>10</v>
      </c>
    </row>
    <row r="55" spans="1:7" x14ac:dyDescent="0.75">
      <c r="C55" t="s">
        <v>85</v>
      </c>
      <c r="G55" s="47">
        <v>12</v>
      </c>
    </row>
    <row r="56" spans="1:7" x14ac:dyDescent="0.75">
      <c r="C56" t="s">
        <v>86</v>
      </c>
      <c r="G56" s="47">
        <v>24</v>
      </c>
    </row>
    <row r="57" spans="1:7" x14ac:dyDescent="0.75">
      <c r="G57" s="47">
        <v>23</v>
      </c>
    </row>
    <row r="58" spans="1:7" x14ac:dyDescent="0.75">
      <c r="G58" s="47">
        <v>20</v>
      </c>
    </row>
    <row r="59" spans="1:7" x14ac:dyDescent="0.75">
      <c r="G59" s="47">
        <v>12</v>
      </c>
    </row>
    <row r="60" spans="1:7" x14ac:dyDescent="0.75">
      <c r="G60" s="47">
        <v>28</v>
      </c>
    </row>
    <row r="61" spans="1:7" x14ac:dyDescent="0.75">
      <c r="G61" s="48">
        <v>21</v>
      </c>
    </row>
    <row r="62" spans="1:7" x14ac:dyDescent="0.75">
      <c r="C62" s="6"/>
    </row>
    <row r="63" spans="1:7" x14ac:dyDescent="0.75">
      <c r="A63" s="17" t="s">
        <v>93</v>
      </c>
      <c r="G63" s="10"/>
    </row>
    <row r="64" spans="1:7" x14ac:dyDescent="0.75">
      <c r="A64" s="17" t="s">
        <v>92</v>
      </c>
      <c r="G64" s="20"/>
    </row>
    <row r="65" spans="1:10" x14ac:dyDescent="0.75">
      <c r="A65" s="1" t="s">
        <v>10</v>
      </c>
      <c r="B65" s="23">
        <f>_xlfn.T.DIST.RT(0.6, 2)</f>
        <v>0.30471663352876421</v>
      </c>
      <c r="C65" s="33" t="s">
        <v>90</v>
      </c>
      <c r="E65" s="17" t="s">
        <v>49</v>
      </c>
      <c r="G65" s="21"/>
      <c r="H65" s="17"/>
    </row>
    <row r="66" spans="1:10" x14ac:dyDescent="0.75">
      <c r="A66" t="s">
        <v>4</v>
      </c>
      <c r="B66" s="23">
        <f>_xlfn.T.DIST.2T(0.6, 2)</f>
        <v>0.60943326705752843</v>
      </c>
      <c r="C66" s="33" t="s">
        <v>91</v>
      </c>
      <c r="E66" s="17" t="s">
        <v>50</v>
      </c>
      <c r="G66" s="21"/>
      <c r="H66" s="17"/>
      <c r="J66" s="5"/>
    </row>
    <row r="67" spans="1:10" x14ac:dyDescent="0.75">
      <c r="C67" t="s">
        <v>11</v>
      </c>
    </row>
    <row r="68" spans="1:10" x14ac:dyDescent="0.75">
      <c r="C68" t="s">
        <v>12</v>
      </c>
    </row>
    <row r="69" spans="1:10" x14ac:dyDescent="0.75">
      <c r="C69" s="32" t="s">
        <v>94</v>
      </c>
    </row>
    <row r="71" spans="1:10" x14ac:dyDescent="0.75">
      <c r="A71" s="17" t="s">
        <v>95</v>
      </c>
      <c r="G71" s="20"/>
    </row>
    <row r="72" spans="1:10" x14ac:dyDescent="0.75">
      <c r="A72" s="1" t="s">
        <v>21</v>
      </c>
      <c r="B72" s="5">
        <f>_xlfn.F.DIST.RT(5,2,20)</f>
        <v>1.7341529915832637E-2</v>
      </c>
      <c r="C72" s="33" t="s">
        <v>51</v>
      </c>
      <c r="G72" s="21"/>
    </row>
    <row r="73" spans="1:10" x14ac:dyDescent="0.75">
      <c r="C73" t="s">
        <v>96</v>
      </c>
    </row>
    <row r="74" spans="1:10" x14ac:dyDescent="0.75">
      <c r="C74" t="s">
        <v>22</v>
      </c>
    </row>
    <row r="75" spans="1:10" x14ac:dyDescent="0.75">
      <c r="C75" t="s">
        <v>23</v>
      </c>
    </row>
    <row r="78" spans="1:10" x14ac:dyDescent="0.75">
      <c r="A78" s="17" t="s">
        <v>97</v>
      </c>
      <c r="G78" s="20"/>
    </row>
    <row r="79" spans="1:10" x14ac:dyDescent="0.75">
      <c r="A79" s="1" t="s">
        <v>17</v>
      </c>
      <c r="B79" s="8">
        <f xml:space="preserve"> _xlfn.CHISQ.DIST.RT(3.955, 4)</f>
        <v>0.41213019274076812</v>
      </c>
      <c r="C79" s="50" t="s">
        <v>98</v>
      </c>
      <c r="F79" s="8"/>
      <c r="G79" s="50">
        <f xml:space="preserve"> _xlfn.CHISQ.DIST.RT(2.74, 6)</f>
        <v>0.84070017033246214</v>
      </c>
    </row>
    <row r="80" spans="1:10" x14ac:dyDescent="0.75">
      <c r="A80" t="s">
        <v>2</v>
      </c>
      <c r="C80" t="s">
        <v>18</v>
      </c>
    </row>
    <row r="81" spans="1:11" x14ac:dyDescent="0.75">
      <c r="A81" t="s">
        <v>4</v>
      </c>
      <c r="C81" t="s">
        <v>19</v>
      </c>
    </row>
    <row r="82" spans="1:11" x14ac:dyDescent="0.75">
      <c r="C82" t="s">
        <v>99</v>
      </c>
    </row>
    <row r="83" spans="1:11" x14ac:dyDescent="0.75">
      <c r="C83" t="s">
        <v>100</v>
      </c>
      <c r="G83" s="20"/>
    </row>
    <row r="84" spans="1:11" x14ac:dyDescent="0.75">
      <c r="G84" s="20"/>
    </row>
    <row r="85" spans="1:11" x14ac:dyDescent="0.75">
      <c r="A85" s="17" t="s">
        <v>104</v>
      </c>
      <c r="I85" s="54"/>
      <c r="J85" s="54"/>
      <c r="K85" s="54"/>
    </row>
    <row r="86" spans="1:11" ht="18" x14ac:dyDescent="0.75">
      <c r="B86" s="3" t="s">
        <v>20</v>
      </c>
      <c r="C86" s="33" t="s">
        <v>101</v>
      </c>
      <c r="G86" s="21"/>
      <c r="I86" s="52"/>
      <c r="J86" s="52"/>
      <c r="K86" s="52"/>
    </row>
    <row r="87" spans="1:11" ht="18" x14ac:dyDescent="0.75">
      <c r="C87" t="s">
        <v>102</v>
      </c>
      <c r="I87" s="52"/>
      <c r="J87" s="52"/>
      <c r="K87" s="52"/>
    </row>
    <row r="88" spans="1:11" ht="18" x14ac:dyDescent="0.75">
      <c r="C88" t="s">
        <v>103</v>
      </c>
      <c r="I88" s="52"/>
      <c r="J88" s="52"/>
      <c r="K88" s="52"/>
    </row>
    <row r="89" spans="1:11" ht="18" x14ac:dyDescent="0.75">
      <c r="I89" s="52"/>
      <c r="J89" s="52"/>
      <c r="K89" s="52"/>
    </row>
    <row r="91" spans="1:11" x14ac:dyDescent="0.75">
      <c r="A91" t="s">
        <v>117</v>
      </c>
    </row>
    <row r="92" spans="1:11" x14ac:dyDescent="0.75">
      <c r="A92" t="s">
        <v>118</v>
      </c>
    </row>
  </sheetData>
  <mergeCells count="1">
    <mergeCell ref="I85:K8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33"/>
  <sheetViews>
    <sheetView workbookViewId="0">
      <selection activeCell="D20" sqref="D20"/>
    </sheetView>
  </sheetViews>
  <sheetFormatPr defaultRowHeight="14.75" x14ac:dyDescent="0.75"/>
  <cols>
    <col min="1" max="1" width="15.7265625" bestFit="1" customWidth="1"/>
    <col min="2" max="2" width="8.86328125" customWidth="1"/>
    <col min="3" max="3" width="10.86328125" bestFit="1" customWidth="1"/>
    <col min="4" max="4" width="12.86328125" bestFit="1" customWidth="1"/>
  </cols>
  <sheetData>
    <row r="2" spans="1:4" x14ac:dyDescent="0.75">
      <c r="A2" s="12" t="s">
        <v>25</v>
      </c>
      <c r="B2" s="13" t="s">
        <v>26</v>
      </c>
      <c r="C2" s="12" t="s">
        <v>27</v>
      </c>
      <c r="D2" s="12" t="s">
        <v>112</v>
      </c>
    </row>
    <row r="3" spans="1:4" x14ac:dyDescent="0.75">
      <c r="A3" t="s">
        <v>28</v>
      </c>
      <c r="B3">
        <v>50</v>
      </c>
      <c r="C3">
        <f>B3</f>
        <v>50</v>
      </c>
      <c r="D3" s="14">
        <f>C3/$B$9</f>
        <v>0.30303030303030304</v>
      </c>
    </row>
    <row r="4" spans="1:4" x14ac:dyDescent="0.75">
      <c r="A4" t="s">
        <v>107</v>
      </c>
      <c r="B4">
        <v>45</v>
      </c>
      <c r="C4">
        <f>C3+B4</f>
        <v>95</v>
      </c>
      <c r="D4" s="14">
        <f t="shared" ref="D4:D8" si="0">C4/$B$9</f>
        <v>0.5757575757575758</v>
      </c>
    </row>
    <row r="5" spans="1:4" x14ac:dyDescent="0.75">
      <c r="A5" t="s">
        <v>108</v>
      </c>
      <c r="B5">
        <v>30</v>
      </c>
      <c r="C5">
        <f>C4+B5</f>
        <v>125</v>
      </c>
      <c r="D5" s="14">
        <f t="shared" si="0"/>
        <v>0.75757575757575757</v>
      </c>
    </row>
    <row r="6" spans="1:4" x14ac:dyDescent="0.75">
      <c r="A6" t="s">
        <v>109</v>
      </c>
      <c r="B6">
        <v>25</v>
      </c>
      <c r="C6">
        <f>C5+B6</f>
        <v>150</v>
      </c>
      <c r="D6" s="14">
        <f t="shared" si="0"/>
        <v>0.90909090909090906</v>
      </c>
    </row>
    <row r="7" spans="1:4" x14ac:dyDescent="0.75">
      <c r="A7" t="s">
        <v>110</v>
      </c>
      <c r="B7">
        <v>10</v>
      </c>
      <c r="C7">
        <f>C6+B7</f>
        <v>160</v>
      </c>
      <c r="D7" s="14">
        <f t="shared" si="0"/>
        <v>0.96969696969696972</v>
      </c>
    </row>
    <row r="8" spans="1:4" x14ac:dyDescent="0.75">
      <c r="A8" s="11" t="s">
        <v>111</v>
      </c>
      <c r="B8" s="11">
        <v>5</v>
      </c>
      <c r="C8" s="11">
        <f>C7+B8</f>
        <v>165</v>
      </c>
      <c r="D8" s="15">
        <f t="shared" si="0"/>
        <v>1</v>
      </c>
    </row>
    <row r="9" spans="1:4" x14ac:dyDescent="0.75">
      <c r="A9" s="16" t="s">
        <v>29</v>
      </c>
      <c r="B9">
        <f>SUM(B3:B8)</f>
        <v>165</v>
      </c>
    </row>
    <row r="11" spans="1:4" x14ac:dyDescent="0.75">
      <c r="A11" s="18" t="s">
        <v>47</v>
      </c>
      <c r="B11" s="19"/>
    </row>
    <row r="12" spans="1:4" x14ac:dyDescent="0.75">
      <c r="A12" t="s">
        <v>30</v>
      </c>
    </row>
    <row r="13" spans="1:4" x14ac:dyDescent="0.75">
      <c r="A13" t="s">
        <v>48</v>
      </c>
    </row>
    <row r="14" spans="1:4" x14ac:dyDescent="0.75">
      <c r="A14" t="s">
        <v>31</v>
      </c>
    </row>
    <row r="15" spans="1:4" x14ac:dyDescent="0.75">
      <c r="A15" t="s">
        <v>32</v>
      </c>
    </row>
    <row r="16" spans="1:4" x14ac:dyDescent="0.75">
      <c r="A16" t="s">
        <v>33</v>
      </c>
    </row>
    <row r="18" spans="1:1" x14ac:dyDescent="0.75">
      <c r="A18" t="s">
        <v>105</v>
      </c>
    </row>
    <row r="19" spans="1:1" x14ac:dyDescent="0.75">
      <c r="A19" t="s">
        <v>34</v>
      </c>
    </row>
    <row r="20" spans="1:1" x14ac:dyDescent="0.75">
      <c r="A20" t="s">
        <v>106</v>
      </c>
    </row>
    <row r="21" spans="1:1" x14ac:dyDescent="0.75">
      <c r="A21" t="s">
        <v>35</v>
      </c>
    </row>
    <row r="23" spans="1:1" x14ac:dyDescent="0.75">
      <c r="A23" t="s">
        <v>36</v>
      </c>
    </row>
    <row r="24" spans="1:1" x14ac:dyDescent="0.75">
      <c r="A24" t="s">
        <v>37</v>
      </c>
    </row>
    <row r="25" spans="1:1" x14ac:dyDescent="0.75">
      <c r="A25" t="s">
        <v>38</v>
      </c>
    </row>
    <row r="26" spans="1:1" x14ac:dyDescent="0.75">
      <c r="A26" t="s">
        <v>39</v>
      </c>
    </row>
    <row r="27" spans="1:1" x14ac:dyDescent="0.75">
      <c r="A27" t="s">
        <v>40</v>
      </c>
    </row>
    <row r="28" spans="1:1" x14ac:dyDescent="0.75">
      <c r="A28" t="s">
        <v>41</v>
      </c>
    </row>
    <row r="29" spans="1:1" x14ac:dyDescent="0.75">
      <c r="A29" t="s">
        <v>42</v>
      </c>
    </row>
    <row r="30" spans="1:1" x14ac:dyDescent="0.75">
      <c r="A30" t="s">
        <v>43</v>
      </c>
    </row>
    <row r="31" spans="1:1" x14ac:dyDescent="0.75">
      <c r="A31" t="s">
        <v>44</v>
      </c>
    </row>
    <row r="32" spans="1:1" x14ac:dyDescent="0.75">
      <c r="A32" t="s">
        <v>45</v>
      </c>
    </row>
    <row r="33" spans="1:1" x14ac:dyDescent="0.75">
      <c r="A33" t="s">
        <v>46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2F40-D827-48BA-992E-FD9C206C2ABF}">
  <dimension ref="A1:B13"/>
  <sheetViews>
    <sheetView topLeftCell="A4" workbookViewId="0">
      <selection activeCell="A15" sqref="A15"/>
    </sheetView>
  </sheetViews>
  <sheetFormatPr defaultRowHeight="14.75" x14ac:dyDescent="0.75"/>
  <cols>
    <col min="1" max="1" width="11.6796875" bestFit="1" customWidth="1"/>
    <col min="2" max="2" width="15.31640625" bestFit="1" customWidth="1"/>
  </cols>
  <sheetData>
    <row r="1" spans="1:2" x14ac:dyDescent="0.75">
      <c r="A1" s="117">
        <f>_xlfn.NORM.INV(0.88, 87, 4)</f>
        <v>91.699947168264359</v>
      </c>
    </row>
    <row r="2" spans="1:2" x14ac:dyDescent="0.75">
      <c r="A2" s="117">
        <f>_xlfn.NORM.INV(0.86, 68, 15)</f>
        <v>84.204790112224345</v>
      </c>
    </row>
    <row r="3" spans="1:2" x14ac:dyDescent="0.75">
      <c r="A3" s="10"/>
    </row>
    <row r="5" spans="1:2" x14ac:dyDescent="0.75">
      <c r="A5" s="33" t="s">
        <v>65</v>
      </c>
    </row>
    <row r="6" spans="1:2" x14ac:dyDescent="0.75">
      <c r="A6" s="53" t="s">
        <v>66</v>
      </c>
    </row>
    <row r="7" spans="1:2" x14ac:dyDescent="0.75">
      <c r="A7" s="53" t="s">
        <v>67</v>
      </c>
    </row>
    <row r="8" spans="1:2" x14ac:dyDescent="0.75">
      <c r="A8" s="53" t="s">
        <v>16</v>
      </c>
    </row>
    <row r="9" spans="1:2" x14ac:dyDescent="0.75">
      <c r="A9" s="53" t="s">
        <v>7</v>
      </c>
    </row>
    <row r="10" spans="1:2" x14ac:dyDescent="0.75">
      <c r="A10" s="53" t="s">
        <v>68</v>
      </c>
    </row>
    <row r="12" spans="1:2" x14ac:dyDescent="0.75">
      <c r="A12" s="33">
        <f>_xlfn.NORM.DIST(675, 650, 50, TRUE)</f>
        <v>0.69146246127401312</v>
      </c>
      <c r="B12">
        <f>A12-A13</f>
        <v>0.68890733094358514</v>
      </c>
    </row>
    <row r="13" spans="1:2" x14ac:dyDescent="0.75">
      <c r="A13" s="33">
        <f>_xlfn.NORM.DIST(510, 650, 50, TRUE)</f>
        <v>2.5551303304279312E-3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FCB7-B457-4534-ADD1-C418731C8143}">
  <dimension ref="B36:I42"/>
  <sheetViews>
    <sheetView topLeftCell="A22" workbookViewId="0">
      <selection activeCell="I39" sqref="I39"/>
    </sheetView>
  </sheetViews>
  <sheetFormatPr defaultRowHeight="14.75" x14ac:dyDescent="0.75"/>
  <cols>
    <col min="5" max="5" width="10.54296875" bestFit="1" customWidth="1"/>
    <col min="9" max="9" width="11.36328125" bestFit="1" customWidth="1"/>
  </cols>
  <sheetData>
    <row r="36" spans="2:9" x14ac:dyDescent="0.75">
      <c r="B36" t="s">
        <v>176</v>
      </c>
    </row>
    <row r="38" spans="2:9" x14ac:dyDescent="0.75">
      <c r="B38" t="s">
        <v>177</v>
      </c>
      <c r="F38" t="s">
        <v>182</v>
      </c>
      <c r="G38">
        <f>_xlfn.T.DIST(-1.22,24,TRUE)</f>
        <v>0.11715900480370714</v>
      </c>
    </row>
    <row r="39" spans="2:9" x14ac:dyDescent="0.75">
      <c r="B39" t="s">
        <v>178</v>
      </c>
      <c r="C39">
        <v>8</v>
      </c>
      <c r="E39" t="s">
        <v>184</v>
      </c>
      <c r="F39">
        <f>1-(_xlfn.NORM.S.DIST(0.83,TRUE))</f>
        <v>0.20326939182806847</v>
      </c>
      <c r="I39" s="118">
        <f>2*(1-(_xlfn.NORM.S.DIST(5.05,TRUE)))</f>
        <v>4.4181006453314353E-7</v>
      </c>
    </row>
    <row r="40" spans="2:9" x14ac:dyDescent="0.75">
      <c r="B40" t="s">
        <v>179</v>
      </c>
      <c r="C40">
        <v>9</v>
      </c>
    </row>
    <row r="41" spans="2:9" x14ac:dyDescent="0.75">
      <c r="B41" t="s">
        <v>180</v>
      </c>
      <c r="C41">
        <v>4</v>
      </c>
    </row>
    <row r="42" spans="2:9" x14ac:dyDescent="0.75">
      <c r="B42" t="s">
        <v>181</v>
      </c>
      <c r="C42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AAE3-6B27-425C-AF71-CD9F080DC21F}">
  <sheetPr>
    <pageSetUpPr fitToPage="1"/>
  </sheetPr>
  <dimension ref="A1:K1004"/>
  <sheetViews>
    <sheetView tabSelected="1" topLeftCell="A43" workbookViewId="0">
      <selection activeCell="B49" sqref="B49"/>
    </sheetView>
  </sheetViews>
  <sheetFormatPr defaultColWidth="13.76953125" defaultRowHeight="15" customHeight="1" x14ac:dyDescent="0.65"/>
  <cols>
    <col min="1" max="1" width="24.1328125" style="55" customWidth="1"/>
    <col min="2" max="2" width="15.6796875" style="55" customWidth="1"/>
    <col min="3" max="3" width="23.1796875" style="55" customWidth="1"/>
    <col min="4" max="4" width="13.6328125" style="55" customWidth="1"/>
    <col min="5" max="5" width="19.36328125" style="55" customWidth="1"/>
    <col min="6" max="6" width="16.90625" style="55" customWidth="1"/>
    <col min="7" max="7" width="23.31640625" style="55" customWidth="1"/>
    <col min="8" max="8" width="13.6328125" style="55" customWidth="1"/>
    <col min="9" max="9" width="11.86328125" style="55" customWidth="1"/>
    <col min="10" max="10" width="13.6328125" style="55" customWidth="1"/>
    <col min="11" max="11" width="9.1328125" style="55" customWidth="1"/>
    <col min="12" max="26" width="8.31640625" style="55" customWidth="1"/>
    <col min="27" max="16384" width="13.76953125" style="55"/>
  </cols>
  <sheetData>
    <row r="1" spans="1:6" ht="14.75" x14ac:dyDescent="0.75">
      <c r="A1" s="67" t="s">
        <v>173</v>
      </c>
    </row>
    <row r="2" spans="1:6" ht="18.5" x14ac:dyDescent="0.9">
      <c r="A2" s="109" t="s">
        <v>172</v>
      </c>
    </row>
    <row r="3" spans="1:6" ht="14.75" x14ac:dyDescent="0.75">
      <c r="A3" s="66" t="s">
        <v>171</v>
      </c>
    </row>
    <row r="5" spans="1:6" ht="14.75" x14ac:dyDescent="0.75">
      <c r="A5" s="108" t="s">
        <v>170</v>
      </c>
    </row>
    <row r="6" spans="1:6" ht="34.5" customHeight="1" x14ac:dyDescent="0.75">
      <c r="A6" s="108" t="s">
        <v>169</v>
      </c>
    </row>
    <row r="7" spans="1:6" ht="9" customHeight="1" x14ac:dyDescent="0.65"/>
    <row r="8" spans="1:6" ht="14.75" x14ac:dyDescent="0.75">
      <c r="A8" s="79" t="s">
        <v>168</v>
      </c>
    </row>
    <row r="10" spans="1:6" ht="14.75" x14ac:dyDescent="0.75">
      <c r="A10" s="79" t="s">
        <v>167</v>
      </c>
    </row>
    <row r="11" spans="1:6" ht="14.75" x14ac:dyDescent="0.75">
      <c r="A11" s="79"/>
    </row>
    <row r="12" spans="1:6" ht="14.75" x14ac:dyDescent="0.75">
      <c r="B12" s="66" t="s">
        <v>166</v>
      </c>
    </row>
    <row r="13" spans="1:6" ht="14.75" x14ac:dyDescent="0.75">
      <c r="A13" s="114" t="s">
        <v>185</v>
      </c>
      <c r="B13" s="116" t="s">
        <v>189</v>
      </c>
      <c r="C13" s="116" t="s">
        <v>190</v>
      </c>
      <c r="D13" s="116"/>
      <c r="E13" s="97"/>
      <c r="F13" s="107" t="s">
        <v>139</v>
      </c>
    </row>
    <row r="14" spans="1:6" ht="14.75" x14ac:dyDescent="0.75">
      <c r="A14" s="114" t="s">
        <v>186</v>
      </c>
      <c r="B14" s="106">
        <v>47</v>
      </c>
      <c r="C14" s="106">
        <v>26</v>
      </c>
      <c r="D14" s="106"/>
      <c r="E14" s="105"/>
      <c r="F14" s="104">
        <f>SUM(B14:E14)</f>
        <v>73</v>
      </c>
    </row>
    <row r="15" spans="1:6" ht="14.75" x14ac:dyDescent="0.75">
      <c r="A15" s="114" t="s">
        <v>187</v>
      </c>
      <c r="B15" s="106">
        <v>48</v>
      </c>
      <c r="C15" s="106">
        <v>80</v>
      </c>
      <c r="D15" s="106"/>
      <c r="E15" s="105"/>
      <c r="F15" s="104">
        <f>SUM(B15:E15)</f>
        <v>128</v>
      </c>
    </row>
    <row r="16" spans="1:6" ht="14.75" x14ac:dyDescent="0.75">
      <c r="A16" s="115" t="s">
        <v>188</v>
      </c>
      <c r="B16" s="106">
        <v>31</v>
      </c>
      <c r="C16" s="106">
        <v>68</v>
      </c>
      <c r="D16" s="106"/>
      <c r="E16" s="105"/>
      <c r="F16" s="104">
        <f>SUM(B16:E16)</f>
        <v>99</v>
      </c>
    </row>
    <row r="17" spans="1:11" ht="14.75" x14ac:dyDescent="0.75">
      <c r="A17" s="115"/>
      <c r="B17" s="111"/>
      <c r="C17" s="111"/>
      <c r="D17" s="111"/>
      <c r="E17" s="112"/>
      <c r="F17" s="113">
        <f>SUM(B17:E17)</f>
        <v>0</v>
      </c>
    </row>
    <row r="18" spans="1:11" ht="15.5" thickBot="1" x14ac:dyDescent="0.9">
      <c r="A18" s="83" t="s">
        <v>139</v>
      </c>
      <c r="B18" s="103">
        <f>SUM(B14:B17)</f>
        <v>126</v>
      </c>
      <c r="C18" s="103">
        <f>SUM(C14:C17)</f>
        <v>174</v>
      </c>
      <c r="D18" s="103">
        <f>SUM(D14:D17)</f>
        <v>0</v>
      </c>
      <c r="E18" s="103">
        <f>SUM(E14:E16)</f>
        <v>0</v>
      </c>
      <c r="F18" s="102">
        <f>SUM(F14:F17)</f>
        <v>300</v>
      </c>
      <c r="G18" s="66" t="s">
        <v>165</v>
      </c>
      <c r="H18" s="101"/>
    </row>
    <row r="19" spans="1:11" ht="8.25" customHeight="1" x14ac:dyDescent="0.65"/>
    <row r="20" spans="1:11" ht="8.25" customHeight="1" x14ac:dyDescent="0.65"/>
    <row r="21" spans="1:11" ht="14.75" x14ac:dyDescent="0.75">
      <c r="A21" s="79" t="s">
        <v>164</v>
      </c>
      <c r="B21" s="79"/>
      <c r="C21" s="79"/>
      <c r="D21" s="79"/>
    </row>
    <row r="22" spans="1:11" ht="8.25" customHeight="1" x14ac:dyDescent="0.75">
      <c r="A22" s="79"/>
      <c r="B22" s="79"/>
      <c r="C22" s="79"/>
      <c r="D22" s="79"/>
    </row>
    <row r="23" spans="1:11" ht="15.75" customHeight="1" x14ac:dyDescent="0.75">
      <c r="A23" s="87"/>
      <c r="B23" s="98" t="s">
        <v>163</v>
      </c>
      <c r="C23" s="98" t="s">
        <v>162</v>
      </c>
      <c r="D23" s="100" t="s">
        <v>161</v>
      </c>
      <c r="G23" s="99" t="s">
        <v>160</v>
      </c>
    </row>
    <row r="24" spans="1:11" ht="15.75" customHeight="1" x14ac:dyDescent="0.75">
      <c r="A24" s="91"/>
      <c r="B24" s="90">
        <f>B14</f>
        <v>47</v>
      </c>
      <c r="C24" s="89">
        <f>F14*B18/F18</f>
        <v>30.66</v>
      </c>
      <c r="D24" s="88">
        <f>((B24-C24)^2)/C24</f>
        <v>8.7082713633398559</v>
      </c>
      <c r="G24" s="87" t="s">
        <v>158</v>
      </c>
      <c r="H24" s="98" t="s">
        <v>157</v>
      </c>
      <c r="I24" s="98" t="s">
        <v>156</v>
      </c>
      <c r="J24" s="98" t="s">
        <v>155</v>
      </c>
      <c r="K24" s="97" t="s">
        <v>154</v>
      </c>
    </row>
    <row r="25" spans="1:11" ht="15.75" customHeight="1" x14ac:dyDescent="0.75">
      <c r="A25" s="91"/>
      <c r="B25" s="90">
        <f>C14</f>
        <v>26</v>
      </c>
      <c r="C25" s="89">
        <f>F14*C18/F18</f>
        <v>42.34</v>
      </c>
      <c r="D25" s="88">
        <f>((B25-C25)^2)/C25</f>
        <v>6.3059896079357607</v>
      </c>
      <c r="G25" s="96" t="s">
        <v>152</v>
      </c>
      <c r="H25" s="95">
        <f>F14*B18/F18</f>
        <v>30.66</v>
      </c>
      <c r="I25" s="95">
        <f>F14*C18/F18</f>
        <v>42.34</v>
      </c>
      <c r="J25" s="95">
        <f>F14*D18/F18</f>
        <v>0</v>
      </c>
      <c r="K25" s="94">
        <f>F14*E18/F18</f>
        <v>0</v>
      </c>
    </row>
    <row r="26" spans="1:11" ht="15.75" customHeight="1" x14ac:dyDescent="0.75">
      <c r="A26" s="91"/>
      <c r="B26" s="90"/>
      <c r="C26" s="89"/>
      <c r="D26" s="88"/>
      <c r="G26" s="96" t="s">
        <v>150</v>
      </c>
      <c r="H26" s="95">
        <f>F15*B18/F18</f>
        <v>53.76</v>
      </c>
      <c r="I26" s="95">
        <f>F15*C18/F18</f>
        <v>74.239999999999995</v>
      </c>
      <c r="J26" s="95">
        <f>F15*D18/F18</f>
        <v>0</v>
      </c>
      <c r="K26" s="94">
        <f>F15*E18/F18</f>
        <v>0</v>
      </c>
    </row>
    <row r="27" spans="1:11" ht="15.75" customHeight="1" x14ac:dyDescent="0.75">
      <c r="A27" s="91"/>
      <c r="B27" s="90"/>
      <c r="C27" s="89"/>
      <c r="D27" s="88"/>
      <c r="G27" s="96" t="s">
        <v>148</v>
      </c>
      <c r="H27" s="95">
        <f>F16*B18/F18</f>
        <v>41.58</v>
      </c>
      <c r="I27" s="95">
        <f>F16*C18/F18</f>
        <v>57.42</v>
      </c>
      <c r="J27" s="95">
        <f>F16*D18/F18</f>
        <v>0</v>
      </c>
      <c r="K27" s="94">
        <f>F16*E18/F18</f>
        <v>0</v>
      </c>
    </row>
    <row r="28" spans="1:11" ht="15.75" customHeight="1" x14ac:dyDescent="0.75">
      <c r="A28" s="91"/>
      <c r="B28" s="90">
        <f>B15</f>
        <v>48</v>
      </c>
      <c r="C28" s="89">
        <f>F15*B18/F18</f>
        <v>53.76</v>
      </c>
      <c r="D28" s="88">
        <f>((B28-C28)^2)/C28</f>
        <v>0.61714285714285677</v>
      </c>
    </row>
    <row r="29" spans="1:11" ht="15.75" customHeight="1" x14ac:dyDescent="0.75">
      <c r="A29" s="91"/>
      <c r="B29" s="90">
        <f>C15</f>
        <v>80</v>
      </c>
      <c r="C29" s="89">
        <f>F15*C18/F18</f>
        <v>74.239999999999995</v>
      </c>
      <c r="D29" s="88">
        <f>((B29-C29)^2)/C29</f>
        <v>0.44689655172413878</v>
      </c>
      <c r="G29" s="93" t="s">
        <v>20</v>
      </c>
      <c r="H29" s="92">
        <f>_xlfn.CHISQ.TEST(B14:E16,H25:K27)</f>
        <v>2.0597902830037066E-3</v>
      </c>
    </row>
    <row r="30" spans="1:11" ht="15.75" customHeight="1" x14ac:dyDescent="0.75">
      <c r="A30" s="91"/>
      <c r="B30" s="90"/>
      <c r="C30" s="89"/>
      <c r="D30" s="88"/>
    </row>
    <row r="31" spans="1:11" ht="15.75" customHeight="1" x14ac:dyDescent="0.75">
      <c r="A31" s="91"/>
      <c r="B31" s="90"/>
      <c r="C31" s="89"/>
      <c r="D31" s="88"/>
    </row>
    <row r="32" spans="1:11" ht="15.75" customHeight="1" x14ac:dyDescent="0.75">
      <c r="A32" s="91"/>
      <c r="B32" s="90">
        <f>B16</f>
        <v>31</v>
      </c>
      <c r="C32" s="89">
        <f>F16*B18/F18</f>
        <v>41.58</v>
      </c>
      <c r="D32" s="88">
        <f>((B32-C32)^2)/C32</f>
        <v>2.6920731120731114</v>
      </c>
    </row>
    <row r="33" spans="1:5" ht="15.75" customHeight="1" x14ac:dyDescent="0.75">
      <c r="A33" s="91"/>
      <c r="B33" s="90">
        <f>C16</f>
        <v>68</v>
      </c>
      <c r="C33" s="89">
        <f>F16*C18/F18</f>
        <v>57.42</v>
      </c>
      <c r="D33" s="88">
        <f>((B33-C33)^2)/C33</f>
        <v>1.949432253570184</v>
      </c>
    </row>
    <row r="34" spans="1:5" ht="15.75" customHeight="1" x14ac:dyDescent="0.75">
      <c r="A34" s="91"/>
      <c r="B34" s="90"/>
      <c r="C34" s="89"/>
      <c r="D34" s="88"/>
    </row>
    <row r="35" spans="1:5" ht="15.75" customHeight="1" x14ac:dyDescent="0.75">
      <c r="A35" s="91"/>
      <c r="B35" s="90"/>
      <c r="C35" s="89"/>
      <c r="D35" s="88"/>
    </row>
    <row r="36" spans="1:5" ht="15.75" customHeight="1" x14ac:dyDescent="0.75">
      <c r="A36" s="91"/>
      <c r="B36" s="90"/>
      <c r="C36" s="89"/>
      <c r="D36" s="88"/>
    </row>
    <row r="37" spans="1:5" ht="15.75" customHeight="1" x14ac:dyDescent="0.75">
      <c r="A37" s="91"/>
      <c r="B37" s="90"/>
      <c r="C37" s="89"/>
      <c r="D37" s="88"/>
    </row>
    <row r="38" spans="1:5" ht="15.75" customHeight="1" thickBot="1" x14ac:dyDescent="0.9">
      <c r="A38" s="87"/>
      <c r="B38" s="86"/>
      <c r="C38" s="85"/>
      <c r="D38" s="84"/>
    </row>
    <row r="39" spans="1:5" ht="15.75" customHeight="1" thickBot="1" x14ac:dyDescent="0.9">
      <c r="A39" s="83" t="s">
        <v>139</v>
      </c>
      <c r="B39" s="82"/>
      <c r="C39" s="81"/>
      <c r="D39" s="80">
        <f>SUM(D24:D38)</f>
        <v>20.719805745785905</v>
      </c>
      <c r="E39" s="66" t="s">
        <v>138</v>
      </c>
    </row>
    <row r="40" spans="1:5" ht="10.5" customHeight="1" x14ac:dyDescent="0.65"/>
    <row r="41" spans="1:5" ht="15.75" customHeight="1" x14ac:dyDescent="0.75">
      <c r="A41" s="66" t="s">
        <v>137</v>
      </c>
    </row>
    <row r="42" spans="1:5" ht="9.75" customHeight="1" x14ac:dyDescent="0.65"/>
    <row r="43" spans="1:5" ht="15.75" customHeight="1" x14ac:dyDescent="0.75">
      <c r="A43" s="79" t="s">
        <v>136</v>
      </c>
    </row>
    <row r="44" spans="1:5" ht="15.75" customHeight="1" x14ac:dyDescent="0.75">
      <c r="A44" s="77" t="s">
        <v>135</v>
      </c>
      <c r="B44" s="78">
        <f>(2-1)*(3-1)</f>
        <v>2</v>
      </c>
    </row>
    <row r="45" spans="1:5" ht="15.75" customHeight="1" x14ac:dyDescent="0.75">
      <c r="A45" s="77"/>
    </row>
    <row r="46" spans="1:5" ht="15.75" customHeight="1" x14ac:dyDescent="0.75">
      <c r="A46" s="76" t="s">
        <v>133</v>
      </c>
      <c r="B46" s="75"/>
      <c r="C46" s="66" t="s">
        <v>132</v>
      </c>
    </row>
    <row r="47" spans="1:5" ht="15.75" customHeight="1" x14ac:dyDescent="0.75">
      <c r="A47" s="66" t="s">
        <v>131</v>
      </c>
    </row>
    <row r="48" spans="1:5" ht="15.75" customHeight="1" thickBot="1" x14ac:dyDescent="0.9">
      <c r="A48" s="66" t="s">
        <v>130</v>
      </c>
    </row>
    <row r="49" spans="1:6" ht="15.75" customHeight="1" thickBot="1" x14ac:dyDescent="0.9">
      <c r="A49" s="74" t="s">
        <v>129</v>
      </c>
      <c r="B49" s="73">
        <f>_xlfn.CHISQ.DIST.RT(D39, 2)</f>
        <v>3.1677532798279449E-5</v>
      </c>
      <c r="C49" s="66" t="s">
        <v>128</v>
      </c>
      <c r="E49" s="72" t="s">
        <v>127</v>
      </c>
      <c r="F49" s="71"/>
    </row>
    <row r="50" spans="1:6" ht="15.75" customHeight="1" thickBot="1" x14ac:dyDescent="0.9">
      <c r="B50" s="70">
        <f>B49</f>
        <v>3.1677532798279449E-5</v>
      </c>
      <c r="C50" s="66" t="s">
        <v>126</v>
      </c>
      <c r="E50" s="69" t="s">
        <v>125</v>
      </c>
      <c r="F50" s="68"/>
    </row>
    <row r="51" spans="1:6" ht="15.75" customHeight="1" x14ac:dyDescent="0.75">
      <c r="A51" s="67" t="s">
        <v>124</v>
      </c>
    </row>
    <row r="52" spans="1:6" ht="15.75" customHeight="1" thickBot="1" x14ac:dyDescent="0.9">
      <c r="A52" s="66" t="s">
        <v>123</v>
      </c>
      <c r="B52" s="65" t="s">
        <v>122</v>
      </c>
    </row>
    <row r="53" spans="1:6" ht="15.75" customHeight="1" x14ac:dyDescent="0.75">
      <c r="A53" s="64" t="s">
        <v>121</v>
      </c>
      <c r="B53" s="63"/>
      <c r="C53" s="63"/>
      <c r="D53" s="63"/>
      <c r="E53" s="62"/>
    </row>
    <row r="54" spans="1:6" ht="15.75" customHeight="1" x14ac:dyDescent="0.75">
      <c r="A54" s="61" t="s">
        <v>120</v>
      </c>
      <c r="B54" s="60"/>
      <c r="C54" s="60"/>
      <c r="D54" s="60"/>
      <c r="E54" s="59"/>
    </row>
    <row r="55" spans="1:6" ht="15.75" customHeight="1" thickBot="1" x14ac:dyDescent="0.9">
      <c r="A55" s="58" t="s">
        <v>119</v>
      </c>
      <c r="B55" s="57"/>
      <c r="C55" s="57"/>
      <c r="D55" s="57"/>
      <c r="E55" s="56"/>
    </row>
    <row r="56" spans="1:6" ht="15.75" customHeight="1" x14ac:dyDescent="0.65"/>
    <row r="57" spans="1:6" ht="15.75" customHeight="1" x14ac:dyDescent="0.65"/>
    <row r="58" spans="1:6" ht="15.75" customHeight="1" x14ac:dyDescent="0.65"/>
    <row r="59" spans="1:6" ht="15.75" customHeight="1" x14ac:dyDescent="0.65"/>
    <row r="60" spans="1:6" ht="15.75" customHeight="1" x14ac:dyDescent="0.65"/>
    <row r="61" spans="1:6" ht="15.75" customHeight="1" x14ac:dyDescent="0.65"/>
    <row r="62" spans="1:6" ht="15.75" customHeight="1" x14ac:dyDescent="0.65"/>
    <row r="63" spans="1:6" ht="15.75" customHeight="1" x14ac:dyDescent="0.65"/>
    <row r="64" spans="1:6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  <row r="1001" ht="15.75" customHeight="1" x14ac:dyDescent="0.65"/>
    <row r="1002" ht="15.75" customHeight="1" x14ac:dyDescent="0.65"/>
    <row r="1003" ht="15.75" customHeight="1" x14ac:dyDescent="0.65"/>
    <row r="1004" ht="15.75" customHeight="1" x14ac:dyDescent="0.65"/>
  </sheetData>
  <printOptions gridLines="1"/>
  <pageMargins left="0.7" right="0.7" top="0.25" bottom="0.2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32D7-EE5E-487A-B956-1C79FF7851D5}">
  <sheetPr>
    <pageSetUpPr fitToPage="1"/>
  </sheetPr>
  <dimension ref="A1:K1000"/>
  <sheetViews>
    <sheetView topLeftCell="A10" workbookViewId="0">
      <selection activeCell="A17" sqref="A17:XFD17"/>
    </sheetView>
  </sheetViews>
  <sheetFormatPr defaultColWidth="13.76953125" defaultRowHeight="15" customHeight="1" x14ac:dyDescent="0.65"/>
  <cols>
    <col min="1" max="1" width="24.1328125" style="55" customWidth="1"/>
    <col min="2" max="2" width="15.6796875" style="55" customWidth="1"/>
    <col min="3" max="3" width="23.1796875" style="55" customWidth="1"/>
    <col min="4" max="4" width="13.6328125" style="55" customWidth="1"/>
    <col min="5" max="5" width="19.36328125" style="55" customWidth="1"/>
    <col min="6" max="6" width="16.90625" style="55" customWidth="1"/>
    <col min="7" max="7" width="23.31640625" style="55" customWidth="1"/>
    <col min="8" max="8" width="13.6328125" style="55" customWidth="1"/>
    <col min="9" max="9" width="11.86328125" style="55" customWidth="1"/>
    <col min="10" max="10" width="13.6328125" style="55" customWidth="1"/>
    <col min="11" max="11" width="9.1328125" style="55" customWidth="1"/>
    <col min="12" max="26" width="8.31640625" style="55" customWidth="1"/>
    <col min="27" max="16384" width="13.76953125" style="55"/>
  </cols>
  <sheetData>
    <row r="1" spans="1:6" ht="14.75" x14ac:dyDescent="0.75">
      <c r="A1" s="67" t="s">
        <v>173</v>
      </c>
    </row>
    <row r="2" spans="1:6" ht="18.5" x14ac:dyDescent="0.9">
      <c r="A2" s="109" t="s">
        <v>172</v>
      </c>
    </row>
    <row r="3" spans="1:6" ht="14.75" x14ac:dyDescent="0.75">
      <c r="A3" s="66" t="s">
        <v>171</v>
      </c>
    </row>
    <row r="5" spans="1:6" ht="14.75" x14ac:dyDescent="0.75">
      <c r="A5" s="108" t="s">
        <v>170</v>
      </c>
    </row>
    <row r="6" spans="1:6" ht="34.5" customHeight="1" x14ac:dyDescent="0.75">
      <c r="A6" s="108" t="s">
        <v>169</v>
      </c>
    </row>
    <row r="7" spans="1:6" ht="9" customHeight="1" x14ac:dyDescent="0.65"/>
    <row r="8" spans="1:6" ht="14.75" x14ac:dyDescent="0.75">
      <c r="A8" s="79" t="s">
        <v>168</v>
      </c>
    </row>
    <row r="10" spans="1:6" ht="14.75" x14ac:dyDescent="0.75">
      <c r="A10" s="79" t="s">
        <v>167</v>
      </c>
    </row>
    <row r="11" spans="1:6" ht="14.75" x14ac:dyDescent="0.75">
      <c r="A11" s="79"/>
    </row>
    <row r="12" spans="1:6" ht="14.75" x14ac:dyDescent="0.75">
      <c r="B12" s="66" t="s">
        <v>166</v>
      </c>
    </row>
    <row r="13" spans="1:6" ht="14.75" x14ac:dyDescent="0.75">
      <c r="A13" s="87" t="s">
        <v>158</v>
      </c>
      <c r="B13" s="98" t="s">
        <v>157</v>
      </c>
      <c r="C13" s="98" t="s">
        <v>156</v>
      </c>
      <c r="D13" s="98" t="s">
        <v>155</v>
      </c>
      <c r="E13" s="97" t="s">
        <v>154</v>
      </c>
      <c r="F13" s="107" t="s">
        <v>139</v>
      </c>
    </row>
    <row r="14" spans="1:6" ht="14.75" x14ac:dyDescent="0.75">
      <c r="A14" s="96" t="s">
        <v>152</v>
      </c>
      <c r="B14" s="106">
        <v>51</v>
      </c>
      <c r="C14" s="106">
        <v>24</v>
      </c>
      <c r="D14" s="106">
        <v>14</v>
      </c>
      <c r="E14" s="105">
        <v>10</v>
      </c>
      <c r="F14" s="104">
        <f>SUM(B14:E14)</f>
        <v>99</v>
      </c>
    </row>
    <row r="15" spans="1:6" ht="14.75" x14ac:dyDescent="0.75">
      <c r="A15" s="96" t="s">
        <v>150</v>
      </c>
      <c r="B15" s="106">
        <v>14</v>
      </c>
      <c r="C15" s="106">
        <v>30</v>
      </c>
      <c r="D15" s="106">
        <v>40</v>
      </c>
      <c r="E15" s="105">
        <v>12</v>
      </c>
      <c r="F15" s="104">
        <f>SUM(B15:E15)</f>
        <v>96</v>
      </c>
    </row>
    <row r="16" spans="1:6" ht="14.75" x14ac:dyDescent="0.75">
      <c r="A16" s="96" t="s">
        <v>148</v>
      </c>
      <c r="B16" s="106">
        <v>20</v>
      </c>
      <c r="C16" s="106">
        <v>37</v>
      </c>
      <c r="D16" s="106">
        <v>18</v>
      </c>
      <c r="E16" s="105">
        <v>15</v>
      </c>
      <c r="F16" s="104">
        <f>SUM(B16:E16)</f>
        <v>90</v>
      </c>
    </row>
    <row r="17" spans="1:11" ht="15.5" thickBot="1" x14ac:dyDescent="0.9">
      <c r="A17" s="83" t="s">
        <v>139</v>
      </c>
      <c r="B17" s="103">
        <f>SUM(B14:B16)</f>
        <v>85</v>
      </c>
      <c r="C17" s="103">
        <f>SUM(C14:C16)</f>
        <v>91</v>
      </c>
      <c r="D17" s="103">
        <f>SUM(D14:D16)</f>
        <v>72</v>
      </c>
      <c r="E17" s="103">
        <f>SUM(E14:E16)</f>
        <v>37</v>
      </c>
      <c r="F17" s="102">
        <f>SUM(F14:F16)</f>
        <v>285</v>
      </c>
      <c r="G17" s="66" t="s">
        <v>165</v>
      </c>
      <c r="H17" s="101"/>
    </row>
    <row r="18" spans="1:11" ht="8.25" customHeight="1" x14ac:dyDescent="0.65"/>
    <row r="19" spans="1:11" ht="8.25" customHeight="1" x14ac:dyDescent="0.65"/>
    <row r="20" spans="1:11" ht="14.75" x14ac:dyDescent="0.75">
      <c r="A20" s="79" t="s">
        <v>164</v>
      </c>
      <c r="B20" s="79"/>
      <c r="C20" s="79"/>
      <c r="D20" s="79"/>
    </row>
    <row r="21" spans="1:11" ht="8.25" customHeight="1" x14ac:dyDescent="0.75">
      <c r="A21" s="79"/>
      <c r="B21" s="79"/>
      <c r="C21" s="79"/>
      <c r="D21" s="79"/>
    </row>
    <row r="22" spans="1:11" ht="15.75" customHeight="1" x14ac:dyDescent="0.75">
      <c r="A22" s="87"/>
      <c r="B22" s="98" t="s">
        <v>163</v>
      </c>
      <c r="C22" s="98" t="s">
        <v>162</v>
      </c>
      <c r="D22" s="100" t="s">
        <v>161</v>
      </c>
      <c r="G22" s="99" t="s">
        <v>160</v>
      </c>
    </row>
    <row r="23" spans="1:11" ht="15.75" customHeight="1" x14ac:dyDescent="0.75">
      <c r="A23" s="91" t="s">
        <v>159</v>
      </c>
      <c r="B23" s="90">
        <f>B14</f>
        <v>51</v>
      </c>
      <c r="C23" s="89">
        <f>F14*B17/F17</f>
        <v>29.526315789473685</v>
      </c>
      <c r="D23" s="88">
        <f>((B23-C23)^2)/C23</f>
        <v>15.617224880382773</v>
      </c>
      <c r="G23" s="87" t="s">
        <v>158</v>
      </c>
      <c r="H23" s="98" t="s">
        <v>157</v>
      </c>
      <c r="I23" s="98" t="s">
        <v>156</v>
      </c>
      <c r="J23" s="98" t="s">
        <v>155</v>
      </c>
      <c r="K23" s="97" t="s">
        <v>154</v>
      </c>
    </row>
    <row r="24" spans="1:11" ht="15.75" customHeight="1" x14ac:dyDescent="0.75">
      <c r="A24" s="91" t="s">
        <v>153</v>
      </c>
      <c r="B24" s="90">
        <f>C14</f>
        <v>24</v>
      </c>
      <c r="C24" s="89">
        <f>F14*C17/F17</f>
        <v>31.610526315789475</v>
      </c>
      <c r="D24" s="88">
        <f>((B24-C24)^2)/C24</f>
        <v>1.8323045375676958</v>
      </c>
      <c r="G24" s="96" t="s">
        <v>152</v>
      </c>
      <c r="H24" s="95">
        <f>F14*B17/F17</f>
        <v>29.526315789473685</v>
      </c>
      <c r="I24" s="95">
        <f>F14*C17/F17</f>
        <v>31.610526315789475</v>
      </c>
      <c r="J24" s="95">
        <f>F14*D17/F17</f>
        <v>25.010526315789473</v>
      </c>
      <c r="K24" s="94">
        <f>F14*E17/F17</f>
        <v>12.852631578947369</v>
      </c>
    </row>
    <row r="25" spans="1:11" ht="15.75" customHeight="1" x14ac:dyDescent="0.75">
      <c r="A25" s="91" t="s">
        <v>151</v>
      </c>
      <c r="B25" s="90">
        <f>D14</f>
        <v>14</v>
      </c>
      <c r="C25" s="89">
        <f>F14*D17/F17</f>
        <v>25.010526315789473</v>
      </c>
      <c r="D25" s="88">
        <f>((B25-C25)^2)/C25</f>
        <v>4.8472266524898098</v>
      </c>
      <c r="G25" s="96" t="s">
        <v>150</v>
      </c>
      <c r="H25" s="95">
        <f>F15*B17/F17</f>
        <v>28.631578947368421</v>
      </c>
      <c r="I25" s="95">
        <f>F15*C17/F17</f>
        <v>30.652631578947368</v>
      </c>
      <c r="J25" s="95">
        <f>F15*D17/F17</f>
        <v>24.252631578947369</v>
      </c>
      <c r="K25" s="94">
        <f>F15*E17/F17</f>
        <v>12.463157894736842</v>
      </c>
    </row>
    <row r="26" spans="1:11" ht="15.75" customHeight="1" x14ac:dyDescent="0.75">
      <c r="A26" s="91" t="s">
        <v>149</v>
      </c>
      <c r="B26" s="90">
        <f>E14</f>
        <v>10</v>
      </c>
      <c r="C26" s="89">
        <f>F14*E17/F17</f>
        <v>12.852631578947369</v>
      </c>
      <c r="D26" s="88">
        <f>((B26-C26)^2)/C26</f>
        <v>0.63313935945514921</v>
      </c>
      <c r="G26" s="96" t="s">
        <v>148</v>
      </c>
      <c r="H26" s="95">
        <f>F16*B17/F17</f>
        <v>26.842105263157894</v>
      </c>
      <c r="I26" s="95">
        <f>F16*C17/F17</f>
        <v>28.736842105263158</v>
      </c>
      <c r="J26" s="95">
        <f>F16*D17/F17</f>
        <v>22.736842105263158</v>
      </c>
      <c r="K26" s="94">
        <f>F16*E17/F17</f>
        <v>11.684210526315789</v>
      </c>
    </row>
    <row r="27" spans="1:11" ht="15.75" customHeight="1" x14ac:dyDescent="0.75">
      <c r="A27" s="91" t="s">
        <v>147</v>
      </c>
      <c r="B27" s="90">
        <f>B15</f>
        <v>14</v>
      </c>
      <c r="C27" s="89">
        <f>F15*B17/F17</f>
        <v>28.631578947368421</v>
      </c>
      <c r="D27" s="88">
        <f>((B27-C27)^2)/C27</f>
        <v>7.477167182662539</v>
      </c>
    </row>
    <row r="28" spans="1:11" ht="15.75" customHeight="1" x14ac:dyDescent="0.75">
      <c r="A28" s="91" t="s">
        <v>146</v>
      </c>
      <c r="B28" s="90">
        <f>C15</f>
        <v>30</v>
      </c>
      <c r="C28" s="89">
        <f>F15*C17/F17</f>
        <v>30.652631578947368</v>
      </c>
      <c r="D28" s="88">
        <f>((B28-C28)^2)/C28</f>
        <v>1.3895315211104658E-2</v>
      </c>
      <c r="G28" s="93" t="s">
        <v>20</v>
      </c>
      <c r="H28" s="92">
        <f>_xlfn.CHISQ.TEST(B14:E16,H24:K26)</f>
        <v>2.1367009091097217E-8</v>
      </c>
    </row>
    <row r="29" spans="1:11" ht="15.75" customHeight="1" x14ac:dyDescent="0.75">
      <c r="A29" s="91" t="s">
        <v>145</v>
      </c>
      <c r="B29" s="90">
        <f>D15</f>
        <v>40</v>
      </c>
      <c r="C29" s="89">
        <f>F15*D17/F17</f>
        <v>24.252631578947369</v>
      </c>
      <c r="D29" s="88">
        <f>((B29-C29)^2)/C29</f>
        <v>10.224853801169589</v>
      </c>
    </row>
    <row r="30" spans="1:11" ht="15.75" customHeight="1" x14ac:dyDescent="0.75">
      <c r="A30" s="91" t="s">
        <v>144</v>
      </c>
      <c r="B30" s="90">
        <f>E15</f>
        <v>12</v>
      </c>
      <c r="C30" s="89">
        <f>F15*E17/F17</f>
        <v>12.463157894736842</v>
      </c>
      <c r="D30" s="88">
        <f>((B30-C30)^2)/C30</f>
        <v>1.7211948790896135E-2</v>
      </c>
    </row>
    <row r="31" spans="1:11" ht="15.75" customHeight="1" x14ac:dyDescent="0.75">
      <c r="A31" s="91" t="s">
        <v>143</v>
      </c>
      <c r="B31" s="90">
        <f>B16</f>
        <v>20</v>
      </c>
      <c r="C31" s="89">
        <f>F16*B17/F17</f>
        <v>26.842105263157894</v>
      </c>
      <c r="D31" s="88">
        <f>((B31-C31)^2)/C31</f>
        <v>1.7440660474716199</v>
      </c>
    </row>
    <row r="32" spans="1:11" ht="15.75" customHeight="1" x14ac:dyDescent="0.75">
      <c r="A32" s="91" t="s">
        <v>142</v>
      </c>
      <c r="B32" s="90">
        <f>C16</f>
        <v>37</v>
      </c>
      <c r="C32" s="89">
        <f>F16*C17/F17</f>
        <v>28.736842105263158</v>
      </c>
      <c r="D32" s="88">
        <f>((B32-C32)^2)/C32</f>
        <v>2.3760362444572971</v>
      </c>
    </row>
    <row r="33" spans="1:6" ht="15.75" customHeight="1" x14ac:dyDescent="0.75">
      <c r="A33" s="91" t="s">
        <v>141</v>
      </c>
      <c r="B33" s="90">
        <f>D16</f>
        <v>18</v>
      </c>
      <c r="C33" s="89">
        <f>F16*D17/F17</f>
        <v>22.736842105263158</v>
      </c>
      <c r="D33" s="88">
        <f>((B33-C33)^2)/C33</f>
        <v>0.98684210526315785</v>
      </c>
    </row>
    <row r="34" spans="1:6" ht="15.75" customHeight="1" thickBot="1" x14ac:dyDescent="0.9">
      <c r="A34" s="87" t="s">
        <v>140</v>
      </c>
      <c r="B34" s="86">
        <f>E16</f>
        <v>15</v>
      </c>
      <c r="C34" s="85">
        <f>F16*E17/F17</f>
        <v>11.684210526315789</v>
      </c>
      <c r="D34" s="84">
        <f>((B34-C34)^2)/C34</f>
        <v>0.94096728307254629</v>
      </c>
    </row>
    <row r="35" spans="1:6" ht="15.75" customHeight="1" thickBot="1" x14ac:dyDescent="0.9">
      <c r="A35" s="83" t="s">
        <v>139</v>
      </c>
      <c r="B35" s="82"/>
      <c r="C35" s="81"/>
      <c r="D35" s="80">
        <f>SUM(D23:D34)</f>
        <v>46.710935357994174</v>
      </c>
      <c r="E35" s="66" t="s">
        <v>138</v>
      </c>
    </row>
    <row r="36" spans="1:6" ht="10.5" customHeight="1" x14ac:dyDescent="0.65"/>
    <row r="37" spans="1:6" ht="15.75" customHeight="1" x14ac:dyDescent="0.75">
      <c r="A37" s="66" t="s">
        <v>137</v>
      </c>
    </row>
    <row r="38" spans="1:6" ht="9.75" customHeight="1" x14ac:dyDescent="0.65"/>
    <row r="39" spans="1:6" ht="15.75" customHeight="1" x14ac:dyDescent="0.75">
      <c r="A39" s="79" t="s">
        <v>136</v>
      </c>
    </row>
    <row r="40" spans="1:6" ht="15.75" customHeight="1" x14ac:dyDescent="0.75">
      <c r="A40" s="77" t="s">
        <v>135</v>
      </c>
      <c r="B40" s="78" t="s">
        <v>134</v>
      </c>
    </row>
    <row r="41" spans="1:6" ht="15.75" customHeight="1" x14ac:dyDescent="0.75">
      <c r="A41" s="77"/>
    </row>
    <row r="42" spans="1:6" ht="15.75" customHeight="1" x14ac:dyDescent="0.75">
      <c r="A42" s="76" t="s">
        <v>133</v>
      </c>
      <c r="B42" s="75"/>
      <c r="C42" s="66" t="s">
        <v>132</v>
      </c>
    </row>
    <row r="43" spans="1:6" ht="15.75" customHeight="1" x14ac:dyDescent="0.75">
      <c r="A43" s="66" t="s">
        <v>131</v>
      </c>
    </row>
    <row r="44" spans="1:6" ht="15.75" customHeight="1" thickBot="1" x14ac:dyDescent="0.9">
      <c r="A44" s="66" t="s">
        <v>130</v>
      </c>
    </row>
    <row r="45" spans="1:6" ht="15.75" customHeight="1" thickBot="1" x14ac:dyDescent="0.9">
      <c r="A45" s="74" t="s">
        <v>129</v>
      </c>
      <c r="B45" s="73">
        <f>_xlfn.CHISQ.DIST.RT(D35, 6)</f>
        <v>2.1367009091097217E-8</v>
      </c>
      <c r="C45" s="66" t="s">
        <v>128</v>
      </c>
      <c r="E45" s="72" t="s">
        <v>127</v>
      </c>
      <c r="F45" s="71"/>
    </row>
    <row r="46" spans="1:6" ht="15.75" customHeight="1" thickBot="1" x14ac:dyDescent="0.9">
      <c r="B46" s="70">
        <f>B45</f>
        <v>2.1367009091097217E-8</v>
      </c>
      <c r="C46" s="66" t="s">
        <v>126</v>
      </c>
      <c r="E46" s="69" t="s">
        <v>125</v>
      </c>
      <c r="F46" s="68"/>
    </row>
    <row r="47" spans="1:6" ht="15.75" customHeight="1" x14ac:dyDescent="0.75">
      <c r="A47" s="67" t="s">
        <v>124</v>
      </c>
    </row>
    <row r="48" spans="1:6" ht="15.75" customHeight="1" thickBot="1" x14ac:dyDescent="0.9">
      <c r="A48" s="66" t="s">
        <v>123</v>
      </c>
      <c r="B48" s="65" t="s">
        <v>122</v>
      </c>
    </row>
    <row r="49" spans="1:5" ht="15.75" customHeight="1" x14ac:dyDescent="0.75">
      <c r="A49" s="64" t="s">
        <v>121</v>
      </c>
      <c r="B49" s="63"/>
      <c r="C49" s="63"/>
      <c r="D49" s="63"/>
      <c r="E49" s="62"/>
    </row>
    <row r="50" spans="1:5" ht="15.75" customHeight="1" x14ac:dyDescent="0.75">
      <c r="A50" s="61" t="s">
        <v>120</v>
      </c>
      <c r="B50" s="60"/>
      <c r="C50" s="60"/>
      <c r="D50" s="60"/>
      <c r="E50" s="59"/>
    </row>
    <row r="51" spans="1:5" ht="15.75" customHeight="1" thickBot="1" x14ac:dyDescent="0.9">
      <c r="A51" s="58" t="s">
        <v>119</v>
      </c>
      <c r="B51" s="57"/>
      <c r="C51" s="57"/>
      <c r="D51" s="57"/>
      <c r="E51" s="56"/>
    </row>
    <row r="52" spans="1:5" ht="15.75" customHeight="1" x14ac:dyDescent="0.65"/>
    <row r="53" spans="1:5" ht="15.75" customHeight="1" x14ac:dyDescent="0.65"/>
    <row r="54" spans="1:5" ht="15.75" customHeight="1" x14ac:dyDescent="0.65"/>
    <row r="55" spans="1:5" ht="15.75" customHeight="1" x14ac:dyDescent="0.65"/>
    <row r="56" spans="1:5" ht="15.75" customHeight="1" x14ac:dyDescent="0.65"/>
    <row r="57" spans="1:5" ht="15.75" customHeight="1" x14ac:dyDescent="0.65"/>
    <row r="58" spans="1:5" ht="15.75" customHeight="1" x14ac:dyDescent="0.65"/>
    <row r="59" spans="1:5" ht="15.75" customHeight="1" x14ac:dyDescent="0.65"/>
    <row r="60" spans="1:5" ht="15.75" customHeight="1" x14ac:dyDescent="0.65"/>
    <row r="61" spans="1:5" ht="15.75" customHeight="1" x14ac:dyDescent="0.65"/>
    <row r="62" spans="1:5" ht="15.75" customHeight="1" x14ac:dyDescent="0.65"/>
    <row r="63" spans="1:5" ht="15.75" customHeight="1" x14ac:dyDescent="0.65"/>
    <row r="64" spans="1:5" ht="15.75" customHeight="1" x14ac:dyDescent="0.65"/>
    <row r="65" s="55" customFormat="1" ht="15.75" customHeight="1" x14ac:dyDescent="0.65"/>
    <row r="66" s="55" customFormat="1" ht="15.75" customHeight="1" x14ac:dyDescent="0.65"/>
    <row r="67" s="55" customFormat="1" ht="15.75" customHeight="1" x14ac:dyDescent="0.65"/>
    <row r="68" s="55" customFormat="1" ht="15.75" customHeight="1" x14ac:dyDescent="0.65"/>
    <row r="69" s="55" customFormat="1" ht="15.75" customHeight="1" x14ac:dyDescent="0.65"/>
    <row r="70" s="55" customFormat="1" ht="15.75" customHeight="1" x14ac:dyDescent="0.65"/>
    <row r="71" s="55" customFormat="1" ht="15.75" customHeight="1" x14ac:dyDescent="0.65"/>
    <row r="72" s="55" customFormat="1" ht="15.75" customHeight="1" x14ac:dyDescent="0.65"/>
    <row r="73" s="55" customFormat="1" ht="15.75" customHeight="1" x14ac:dyDescent="0.65"/>
    <row r="74" s="55" customFormat="1" ht="15.75" customHeight="1" x14ac:dyDescent="0.65"/>
    <row r="75" s="55" customFormat="1" ht="15.75" customHeight="1" x14ac:dyDescent="0.65"/>
    <row r="76" s="55" customFormat="1" ht="15.75" customHeight="1" x14ac:dyDescent="0.65"/>
    <row r="77" s="55" customFormat="1" ht="15.75" customHeight="1" x14ac:dyDescent="0.65"/>
    <row r="78" s="55" customFormat="1" ht="15.75" customHeight="1" x14ac:dyDescent="0.65"/>
    <row r="79" s="55" customFormat="1" ht="15.75" customHeight="1" x14ac:dyDescent="0.65"/>
    <row r="80" s="55" customFormat="1" ht="15.75" customHeight="1" x14ac:dyDescent="0.65"/>
    <row r="81" s="55" customFormat="1" ht="15.75" customHeight="1" x14ac:dyDescent="0.65"/>
    <row r="82" s="55" customFormat="1" ht="15.75" customHeight="1" x14ac:dyDescent="0.65"/>
    <row r="83" s="55" customFormat="1" ht="15.75" customHeight="1" x14ac:dyDescent="0.65"/>
    <row r="84" s="55" customFormat="1" ht="15.75" customHeight="1" x14ac:dyDescent="0.65"/>
    <row r="85" s="55" customFormat="1" ht="15.75" customHeight="1" x14ac:dyDescent="0.65"/>
    <row r="86" s="55" customFormat="1" ht="15.75" customHeight="1" x14ac:dyDescent="0.65"/>
    <row r="87" s="55" customFormat="1" ht="15.75" customHeight="1" x14ac:dyDescent="0.65"/>
    <row r="88" s="55" customFormat="1" ht="15.75" customHeight="1" x14ac:dyDescent="0.65"/>
    <row r="89" s="55" customFormat="1" ht="15.75" customHeight="1" x14ac:dyDescent="0.65"/>
    <row r="90" s="55" customFormat="1" ht="15.75" customHeight="1" x14ac:dyDescent="0.65"/>
    <row r="91" s="55" customFormat="1" ht="15.75" customHeight="1" x14ac:dyDescent="0.65"/>
    <row r="92" s="55" customFormat="1" ht="15.75" customHeight="1" x14ac:dyDescent="0.65"/>
    <row r="93" s="55" customFormat="1" ht="15.75" customHeight="1" x14ac:dyDescent="0.65"/>
    <row r="94" s="55" customFormat="1" ht="15.75" customHeight="1" x14ac:dyDescent="0.65"/>
    <row r="95" s="55" customFormat="1" ht="15.75" customHeight="1" x14ac:dyDescent="0.65"/>
    <row r="96" s="55" customFormat="1" ht="15.75" customHeight="1" x14ac:dyDescent="0.65"/>
    <row r="97" s="55" customFormat="1" ht="15.75" customHeight="1" x14ac:dyDescent="0.65"/>
    <row r="98" s="55" customFormat="1" ht="15.75" customHeight="1" x14ac:dyDescent="0.65"/>
    <row r="99" s="55" customFormat="1" ht="15.75" customHeight="1" x14ac:dyDescent="0.65"/>
    <row r="100" s="55" customFormat="1" ht="15.75" customHeight="1" x14ac:dyDescent="0.65"/>
    <row r="101" s="55" customFormat="1" ht="15.75" customHeight="1" x14ac:dyDescent="0.65"/>
    <row r="102" s="55" customFormat="1" ht="15.75" customHeight="1" x14ac:dyDescent="0.65"/>
    <row r="103" s="55" customFormat="1" ht="15.75" customHeight="1" x14ac:dyDescent="0.65"/>
    <row r="104" s="55" customFormat="1" ht="15.75" customHeight="1" x14ac:dyDescent="0.65"/>
    <row r="105" s="55" customFormat="1" ht="15.75" customHeight="1" x14ac:dyDescent="0.65"/>
    <row r="106" s="55" customFormat="1" ht="15.75" customHeight="1" x14ac:dyDescent="0.65"/>
    <row r="107" s="55" customFormat="1" ht="15.75" customHeight="1" x14ac:dyDescent="0.65"/>
    <row r="108" s="55" customFormat="1" ht="15.75" customHeight="1" x14ac:dyDescent="0.65"/>
    <row r="109" s="55" customFormat="1" ht="15.75" customHeight="1" x14ac:dyDescent="0.65"/>
    <row r="110" s="55" customFormat="1" ht="15.75" customHeight="1" x14ac:dyDescent="0.65"/>
    <row r="111" s="55" customFormat="1" ht="15.75" customHeight="1" x14ac:dyDescent="0.65"/>
    <row r="112" s="55" customFormat="1" ht="15.75" customHeight="1" x14ac:dyDescent="0.65"/>
    <row r="113" s="55" customFormat="1" ht="15.75" customHeight="1" x14ac:dyDescent="0.65"/>
    <row r="114" s="55" customFormat="1" ht="15.75" customHeight="1" x14ac:dyDescent="0.65"/>
    <row r="115" s="55" customFormat="1" ht="15.75" customHeight="1" x14ac:dyDescent="0.65"/>
    <row r="116" s="55" customFormat="1" ht="15.75" customHeight="1" x14ac:dyDescent="0.65"/>
    <row r="117" s="55" customFormat="1" ht="15.75" customHeight="1" x14ac:dyDescent="0.65"/>
    <row r="118" s="55" customFormat="1" ht="15.75" customHeight="1" x14ac:dyDescent="0.65"/>
    <row r="119" s="55" customFormat="1" ht="15.75" customHeight="1" x14ac:dyDescent="0.65"/>
    <row r="120" s="55" customFormat="1" ht="15.75" customHeight="1" x14ac:dyDescent="0.65"/>
    <row r="121" s="55" customFormat="1" ht="15.75" customHeight="1" x14ac:dyDescent="0.65"/>
    <row r="122" s="55" customFormat="1" ht="15.75" customHeight="1" x14ac:dyDescent="0.65"/>
    <row r="123" s="55" customFormat="1" ht="15.75" customHeight="1" x14ac:dyDescent="0.65"/>
    <row r="124" s="55" customFormat="1" ht="15.75" customHeight="1" x14ac:dyDescent="0.65"/>
    <row r="125" s="55" customFormat="1" ht="15.75" customHeight="1" x14ac:dyDescent="0.65"/>
    <row r="126" s="55" customFormat="1" ht="15.75" customHeight="1" x14ac:dyDescent="0.65"/>
    <row r="127" s="55" customFormat="1" ht="15.75" customHeight="1" x14ac:dyDescent="0.65"/>
    <row r="128" s="55" customFormat="1" ht="15.75" customHeight="1" x14ac:dyDescent="0.65"/>
    <row r="129" s="55" customFormat="1" ht="15.75" customHeight="1" x14ac:dyDescent="0.65"/>
    <row r="130" s="55" customFormat="1" ht="15.75" customHeight="1" x14ac:dyDescent="0.65"/>
    <row r="131" s="55" customFormat="1" ht="15.75" customHeight="1" x14ac:dyDescent="0.65"/>
    <row r="132" s="55" customFormat="1" ht="15.75" customHeight="1" x14ac:dyDescent="0.65"/>
    <row r="133" s="55" customFormat="1" ht="15.75" customHeight="1" x14ac:dyDescent="0.65"/>
    <row r="134" s="55" customFormat="1" ht="15.75" customHeight="1" x14ac:dyDescent="0.65"/>
    <row r="135" s="55" customFormat="1" ht="15.75" customHeight="1" x14ac:dyDescent="0.65"/>
    <row r="136" s="55" customFormat="1" ht="15.75" customHeight="1" x14ac:dyDescent="0.65"/>
    <row r="137" s="55" customFormat="1" ht="15.75" customHeight="1" x14ac:dyDescent="0.65"/>
    <row r="138" s="55" customFormat="1" ht="15.75" customHeight="1" x14ac:dyDescent="0.65"/>
    <row r="139" s="55" customFormat="1" ht="15.75" customHeight="1" x14ac:dyDescent="0.65"/>
    <row r="140" s="55" customFormat="1" ht="15.75" customHeight="1" x14ac:dyDescent="0.65"/>
    <row r="141" s="55" customFormat="1" ht="15.75" customHeight="1" x14ac:dyDescent="0.65"/>
    <row r="142" s="55" customFormat="1" ht="15.75" customHeight="1" x14ac:dyDescent="0.65"/>
    <row r="143" s="55" customFormat="1" ht="15.75" customHeight="1" x14ac:dyDescent="0.65"/>
    <row r="144" s="55" customFormat="1" ht="15.75" customHeight="1" x14ac:dyDescent="0.65"/>
    <row r="145" s="55" customFormat="1" ht="15.75" customHeight="1" x14ac:dyDescent="0.65"/>
    <row r="146" s="55" customFormat="1" ht="15.75" customHeight="1" x14ac:dyDescent="0.65"/>
    <row r="147" s="55" customFormat="1" ht="15.75" customHeight="1" x14ac:dyDescent="0.65"/>
    <row r="148" s="55" customFormat="1" ht="15.75" customHeight="1" x14ac:dyDescent="0.65"/>
    <row r="149" s="55" customFormat="1" ht="15.75" customHeight="1" x14ac:dyDescent="0.65"/>
    <row r="150" s="55" customFormat="1" ht="15.75" customHeight="1" x14ac:dyDescent="0.65"/>
    <row r="151" s="55" customFormat="1" ht="15.75" customHeight="1" x14ac:dyDescent="0.65"/>
    <row r="152" s="55" customFormat="1" ht="15.75" customHeight="1" x14ac:dyDescent="0.65"/>
    <row r="153" s="55" customFormat="1" ht="15.75" customHeight="1" x14ac:dyDescent="0.65"/>
    <row r="154" s="55" customFormat="1" ht="15.75" customHeight="1" x14ac:dyDescent="0.65"/>
    <row r="155" s="55" customFormat="1" ht="15.75" customHeight="1" x14ac:dyDescent="0.65"/>
    <row r="156" s="55" customFormat="1" ht="15.75" customHeight="1" x14ac:dyDescent="0.65"/>
    <row r="157" s="55" customFormat="1" ht="15.75" customHeight="1" x14ac:dyDescent="0.65"/>
    <row r="158" s="55" customFormat="1" ht="15.75" customHeight="1" x14ac:dyDescent="0.65"/>
    <row r="159" s="55" customFormat="1" ht="15.75" customHeight="1" x14ac:dyDescent="0.65"/>
    <row r="160" s="55" customFormat="1" ht="15.75" customHeight="1" x14ac:dyDescent="0.65"/>
    <row r="161" s="55" customFormat="1" ht="15.75" customHeight="1" x14ac:dyDescent="0.65"/>
    <row r="162" s="55" customFormat="1" ht="15.75" customHeight="1" x14ac:dyDescent="0.65"/>
    <row r="163" s="55" customFormat="1" ht="15.75" customHeight="1" x14ac:dyDescent="0.65"/>
    <row r="164" s="55" customFormat="1" ht="15.75" customHeight="1" x14ac:dyDescent="0.65"/>
    <row r="165" s="55" customFormat="1" ht="15.75" customHeight="1" x14ac:dyDescent="0.65"/>
    <row r="166" s="55" customFormat="1" ht="15.75" customHeight="1" x14ac:dyDescent="0.65"/>
    <row r="167" s="55" customFormat="1" ht="15.75" customHeight="1" x14ac:dyDescent="0.65"/>
    <row r="168" s="55" customFormat="1" ht="15.75" customHeight="1" x14ac:dyDescent="0.65"/>
    <row r="169" s="55" customFormat="1" ht="15.75" customHeight="1" x14ac:dyDescent="0.65"/>
    <row r="170" s="55" customFormat="1" ht="15.75" customHeight="1" x14ac:dyDescent="0.65"/>
    <row r="171" s="55" customFormat="1" ht="15.75" customHeight="1" x14ac:dyDescent="0.65"/>
    <row r="172" s="55" customFormat="1" ht="15.75" customHeight="1" x14ac:dyDescent="0.65"/>
    <row r="173" s="55" customFormat="1" ht="15.75" customHeight="1" x14ac:dyDescent="0.65"/>
    <row r="174" s="55" customFormat="1" ht="15.75" customHeight="1" x14ac:dyDescent="0.65"/>
    <row r="175" s="55" customFormat="1" ht="15.75" customHeight="1" x14ac:dyDescent="0.65"/>
    <row r="176" s="55" customFormat="1" ht="15.75" customHeight="1" x14ac:dyDescent="0.65"/>
    <row r="177" s="55" customFormat="1" ht="15.75" customHeight="1" x14ac:dyDescent="0.65"/>
    <row r="178" s="55" customFormat="1" ht="15.75" customHeight="1" x14ac:dyDescent="0.65"/>
    <row r="179" s="55" customFormat="1" ht="15.75" customHeight="1" x14ac:dyDescent="0.65"/>
    <row r="180" s="55" customFormat="1" ht="15.75" customHeight="1" x14ac:dyDescent="0.65"/>
    <row r="181" s="55" customFormat="1" ht="15.75" customHeight="1" x14ac:dyDescent="0.65"/>
    <row r="182" s="55" customFormat="1" ht="15.75" customHeight="1" x14ac:dyDescent="0.65"/>
    <row r="183" s="55" customFormat="1" ht="15.75" customHeight="1" x14ac:dyDescent="0.65"/>
    <row r="184" s="55" customFormat="1" ht="15.75" customHeight="1" x14ac:dyDescent="0.65"/>
    <row r="185" s="55" customFormat="1" ht="15.75" customHeight="1" x14ac:dyDescent="0.65"/>
    <row r="186" s="55" customFormat="1" ht="15.75" customHeight="1" x14ac:dyDescent="0.65"/>
    <row r="187" s="55" customFormat="1" ht="15.75" customHeight="1" x14ac:dyDescent="0.65"/>
    <row r="188" s="55" customFormat="1" ht="15.75" customHeight="1" x14ac:dyDescent="0.65"/>
    <row r="189" s="55" customFormat="1" ht="15.75" customHeight="1" x14ac:dyDescent="0.65"/>
    <row r="190" s="55" customFormat="1" ht="15.75" customHeight="1" x14ac:dyDescent="0.65"/>
    <row r="191" s="55" customFormat="1" ht="15.75" customHeight="1" x14ac:dyDescent="0.65"/>
    <row r="192" s="55" customFormat="1" ht="15.75" customHeight="1" x14ac:dyDescent="0.65"/>
    <row r="193" s="55" customFormat="1" ht="15.75" customHeight="1" x14ac:dyDescent="0.65"/>
    <row r="194" s="55" customFormat="1" ht="15.75" customHeight="1" x14ac:dyDescent="0.65"/>
    <row r="195" s="55" customFormat="1" ht="15.75" customHeight="1" x14ac:dyDescent="0.65"/>
    <row r="196" s="55" customFormat="1" ht="15.75" customHeight="1" x14ac:dyDescent="0.65"/>
    <row r="197" s="55" customFormat="1" ht="15.75" customHeight="1" x14ac:dyDescent="0.65"/>
    <row r="198" s="55" customFormat="1" ht="15.75" customHeight="1" x14ac:dyDescent="0.65"/>
    <row r="199" s="55" customFormat="1" ht="15.75" customHeight="1" x14ac:dyDescent="0.65"/>
    <row r="200" s="55" customFormat="1" ht="15.75" customHeight="1" x14ac:dyDescent="0.65"/>
    <row r="201" s="55" customFormat="1" ht="15.75" customHeight="1" x14ac:dyDescent="0.65"/>
    <row r="202" s="55" customFormat="1" ht="15.75" customHeight="1" x14ac:dyDescent="0.65"/>
    <row r="203" s="55" customFormat="1" ht="15.75" customHeight="1" x14ac:dyDescent="0.65"/>
    <row r="204" s="55" customFormat="1" ht="15.75" customHeight="1" x14ac:dyDescent="0.65"/>
    <row r="205" s="55" customFormat="1" ht="15.75" customHeight="1" x14ac:dyDescent="0.65"/>
    <row r="206" s="55" customFormat="1" ht="15.75" customHeight="1" x14ac:dyDescent="0.65"/>
    <row r="207" s="55" customFormat="1" ht="15.75" customHeight="1" x14ac:dyDescent="0.65"/>
    <row r="208" s="55" customFormat="1" ht="15.75" customHeight="1" x14ac:dyDescent="0.65"/>
    <row r="209" s="55" customFormat="1" ht="15.75" customHeight="1" x14ac:dyDescent="0.65"/>
    <row r="210" s="55" customFormat="1" ht="15.75" customHeight="1" x14ac:dyDescent="0.65"/>
    <row r="211" s="55" customFormat="1" ht="15.75" customHeight="1" x14ac:dyDescent="0.65"/>
    <row r="212" s="55" customFormat="1" ht="15.75" customHeight="1" x14ac:dyDescent="0.65"/>
    <row r="213" s="55" customFormat="1" ht="15.75" customHeight="1" x14ac:dyDescent="0.65"/>
    <row r="214" s="55" customFormat="1" ht="15.75" customHeight="1" x14ac:dyDescent="0.65"/>
    <row r="215" s="55" customFormat="1" ht="15.75" customHeight="1" x14ac:dyDescent="0.65"/>
    <row r="216" s="55" customFormat="1" ht="15.75" customHeight="1" x14ac:dyDescent="0.65"/>
    <row r="217" s="55" customFormat="1" ht="15.75" customHeight="1" x14ac:dyDescent="0.65"/>
    <row r="218" s="55" customFormat="1" ht="15.75" customHeight="1" x14ac:dyDescent="0.65"/>
    <row r="219" s="55" customFormat="1" ht="15.75" customHeight="1" x14ac:dyDescent="0.65"/>
    <row r="220" s="55" customFormat="1" ht="15.75" customHeight="1" x14ac:dyDescent="0.65"/>
    <row r="221" s="55" customFormat="1" ht="15.75" customHeight="1" x14ac:dyDescent="0.65"/>
    <row r="222" s="55" customFormat="1" ht="15.75" customHeight="1" x14ac:dyDescent="0.65"/>
    <row r="223" s="55" customFormat="1" ht="15.75" customHeight="1" x14ac:dyDescent="0.65"/>
    <row r="224" s="55" customFormat="1" ht="15.75" customHeight="1" x14ac:dyDescent="0.65"/>
    <row r="225" s="55" customFormat="1" ht="15.75" customHeight="1" x14ac:dyDescent="0.65"/>
    <row r="226" s="55" customFormat="1" ht="15.75" customHeight="1" x14ac:dyDescent="0.65"/>
    <row r="227" s="55" customFormat="1" ht="15.75" customHeight="1" x14ac:dyDescent="0.65"/>
    <row r="228" s="55" customFormat="1" ht="15.75" customHeight="1" x14ac:dyDescent="0.65"/>
    <row r="229" s="55" customFormat="1" ht="15.75" customHeight="1" x14ac:dyDescent="0.65"/>
    <row r="230" s="55" customFormat="1" ht="15.75" customHeight="1" x14ac:dyDescent="0.65"/>
    <row r="231" s="55" customFormat="1" ht="15.75" customHeight="1" x14ac:dyDescent="0.65"/>
    <row r="232" s="55" customFormat="1" ht="15.75" customHeight="1" x14ac:dyDescent="0.65"/>
    <row r="233" s="55" customFormat="1" ht="15.75" customHeight="1" x14ac:dyDescent="0.65"/>
    <row r="234" s="55" customFormat="1" ht="15.75" customHeight="1" x14ac:dyDescent="0.65"/>
    <row r="235" s="55" customFormat="1" ht="15.75" customHeight="1" x14ac:dyDescent="0.65"/>
    <row r="236" s="55" customFormat="1" ht="15.75" customHeight="1" x14ac:dyDescent="0.65"/>
    <row r="237" s="55" customFormat="1" ht="15.75" customHeight="1" x14ac:dyDescent="0.65"/>
    <row r="238" s="55" customFormat="1" ht="15.75" customHeight="1" x14ac:dyDescent="0.65"/>
    <row r="239" s="55" customFormat="1" ht="15.75" customHeight="1" x14ac:dyDescent="0.65"/>
    <row r="240" s="55" customFormat="1" ht="15.75" customHeight="1" x14ac:dyDescent="0.65"/>
    <row r="241" s="55" customFormat="1" ht="15.75" customHeight="1" x14ac:dyDescent="0.65"/>
    <row r="242" s="55" customFormat="1" ht="15.75" customHeight="1" x14ac:dyDescent="0.65"/>
    <row r="243" s="55" customFormat="1" ht="15.75" customHeight="1" x14ac:dyDescent="0.65"/>
    <row r="244" s="55" customFormat="1" ht="15.75" customHeight="1" x14ac:dyDescent="0.65"/>
    <row r="245" s="55" customFormat="1" ht="15.75" customHeight="1" x14ac:dyDescent="0.65"/>
    <row r="246" s="55" customFormat="1" ht="15.75" customHeight="1" x14ac:dyDescent="0.65"/>
    <row r="247" s="55" customFormat="1" ht="15.75" customHeight="1" x14ac:dyDescent="0.65"/>
    <row r="248" s="55" customFormat="1" ht="15.75" customHeight="1" x14ac:dyDescent="0.65"/>
    <row r="249" s="55" customFormat="1" ht="15.75" customHeight="1" x14ac:dyDescent="0.65"/>
    <row r="250" s="55" customFormat="1" ht="15.75" customHeight="1" x14ac:dyDescent="0.65"/>
    <row r="251" s="55" customFormat="1" ht="15.75" customHeight="1" x14ac:dyDescent="0.65"/>
    <row r="252" s="55" customFormat="1" ht="15.75" customHeight="1" x14ac:dyDescent="0.65"/>
    <row r="253" s="55" customFormat="1" ht="15.75" customHeight="1" x14ac:dyDescent="0.65"/>
    <row r="254" s="55" customFormat="1" ht="15.75" customHeight="1" x14ac:dyDescent="0.65"/>
    <row r="255" s="55" customFormat="1" ht="15.75" customHeight="1" x14ac:dyDescent="0.65"/>
    <row r="256" s="55" customFormat="1" ht="15.75" customHeight="1" x14ac:dyDescent="0.65"/>
    <row r="257" s="55" customFormat="1" ht="15.75" customHeight="1" x14ac:dyDescent="0.65"/>
    <row r="258" s="55" customFormat="1" ht="15.75" customHeight="1" x14ac:dyDescent="0.65"/>
    <row r="259" s="55" customFormat="1" ht="15.75" customHeight="1" x14ac:dyDescent="0.65"/>
    <row r="260" s="55" customFormat="1" ht="15.75" customHeight="1" x14ac:dyDescent="0.65"/>
    <row r="261" s="55" customFormat="1" ht="15.75" customHeight="1" x14ac:dyDescent="0.65"/>
    <row r="262" s="55" customFormat="1" ht="15.75" customHeight="1" x14ac:dyDescent="0.65"/>
    <row r="263" s="55" customFormat="1" ht="15.75" customHeight="1" x14ac:dyDescent="0.65"/>
    <row r="264" s="55" customFormat="1" ht="15.75" customHeight="1" x14ac:dyDescent="0.65"/>
    <row r="265" s="55" customFormat="1" ht="15.75" customHeight="1" x14ac:dyDescent="0.65"/>
    <row r="266" s="55" customFormat="1" ht="15.75" customHeight="1" x14ac:dyDescent="0.65"/>
    <row r="267" s="55" customFormat="1" ht="15.75" customHeight="1" x14ac:dyDescent="0.65"/>
    <row r="268" s="55" customFormat="1" ht="15.75" customHeight="1" x14ac:dyDescent="0.65"/>
    <row r="269" s="55" customFormat="1" ht="15.75" customHeight="1" x14ac:dyDescent="0.65"/>
    <row r="270" s="55" customFormat="1" ht="15.75" customHeight="1" x14ac:dyDescent="0.65"/>
    <row r="271" s="55" customFormat="1" ht="15.75" customHeight="1" x14ac:dyDescent="0.65"/>
    <row r="272" s="55" customFormat="1" ht="15.75" customHeight="1" x14ac:dyDescent="0.65"/>
    <row r="273" s="55" customFormat="1" ht="15.75" customHeight="1" x14ac:dyDescent="0.65"/>
    <row r="274" s="55" customFormat="1" ht="15.75" customHeight="1" x14ac:dyDescent="0.65"/>
    <row r="275" s="55" customFormat="1" ht="15.75" customHeight="1" x14ac:dyDescent="0.65"/>
    <row r="276" s="55" customFormat="1" ht="15.75" customHeight="1" x14ac:dyDescent="0.65"/>
    <row r="277" s="55" customFormat="1" ht="15.75" customHeight="1" x14ac:dyDescent="0.65"/>
    <row r="278" s="55" customFormat="1" ht="15.75" customHeight="1" x14ac:dyDescent="0.65"/>
    <row r="279" s="55" customFormat="1" ht="15.75" customHeight="1" x14ac:dyDescent="0.65"/>
    <row r="280" s="55" customFormat="1" ht="15.75" customHeight="1" x14ac:dyDescent="0.65"/>
    <row r="281" s="55" customFormat="1" ht="15.75" customHeight="1" x14ac:dyDescent="0.65"/>
    <row r="282" s="55" customFormat="1" ht="15.75" customHeight="1" x14ac:dyDescent="0.65"/>
    <row r="283" s="55" customFormat="1" ht="15.75" customHeight="1" x14ac:dyDescent="0.65"/>
    <row r="284" s="55" customFormat="1" ht="15.75" customHeight="1" x14ac:dyDescent="0.65"/>
    <row r="285" s="55" customFormat="1" ht="15.75" customHeight="1" x14ac:dyDescent="0.65"/>
    <row r="286" s="55" customFormat="1" ht="15.75" customHeight="1" x14ac:dyDescent="0.65"/>
    <row r="287" s="55" customFormat="1" ht="15.75" customHeight="1" x14ac:dyDescent="0.65"/>
    <row r="288" s="55" customFormat="1" ht="15.75" customHeight="1" x14ac:dyDescent="0.65"/>
    <row r="289" s="55" customFormat="1" ht="15.75" customHeight="1" x14ac:dyDescent="0.65"/>
    <row r="290" s="55" customFormat="1" ht="15.75" customHeight="1" x14ac:dyDescent="0.65"/>
    <row r="291" s="55" customFormat="1" ht="15.75" customHeight="1" x14ac:dyDescent="0.65"/>
    <row r="292" s="55" customFormat="1" ht="15.75" customHeight="1" x14ac:dyDescent="0.65"/>
    <row r="293" s="55" customFormat="1" ht="15.75" customHeight="1" x14ac:dyDescent="0.65"/>
    <row r="294" s="55" customFormat="1" ht="15.75" customHeight="1" x14ac:dyDescent="0.65"/>
    <row r="295" s="55" customFormat="1" ht="15.75" customHeight="1" x14ac:dyDescent="0.65"/>
    <row r="296" s="55" customFormat="1" ht="15.75" customHeight="1" x14ac:dyDescent="0.65"/>
    <row r="297" s="55" customFormat="1" ht="15.75" customHeight="1" x14ac:dyDescent="0.65"/>
    <row r="298" s="55" customFormat="1" ht="15.75" customHeight="1" x14ac:dyDescent="0.65"/>
    <row r="299" s="55" customFormat="1" ht="15.75" customHeight="1" x14ac:dyDescent="0.65"/>
    <row r="300" s="55" customFormat="1" ht="15.75" customHeight="1" x14ac:dyDescent="0.65"/>
    <row r="301" s="55" customFormat="1" ht="15.75" customHeight="1" x14ac:dyDescent="0.65"/>
    <row r="302" s="55" customFormat="1" ht="15.75" customHeight="1" x14ac:dyDescent="0.65"/>
    <row r="303" s="55" customFormat="1" ht="15.75" customHeight="1" x14ac:dyDescent="0.65"/>
    <row r="304" s="55" customFormat="1" ht="15.75" customHeight="1" x14ac:dyDescent="0.65"/>
    <row r="305" s="55" customFormat="1" ht="15.75" customHeight="1" x14ac:dyDescent="0.65"/>
    <row r="306" s="55" customFormat="1" ht="15.75" customHeight="1" x14ac:dyDescent="0.65"/>
    <row r="307" s="55" customFormat="1" ht="15.75" customHeight="1" x14ac:dyDescent="0.65"/>
    <row r="308" s="55" customFormat="1" ht="15.75" customHeight="1" x14ac:dyDescent="0.65"/>
    <row r="309" s="55" customFormat="1" ht="15.75" customHeight="1" x14ac:dyDescent="0.65"/>
    <row r="310" s="55" customFormat="1" ht="15.75" customHeight="1" x14ac:dyDescent="0.65"/>
    <row r="311" s="55" customFormat="1" ht="15.75" customHeight="1" x14ac:dyDescent="0.65"/>
    <row r="312" s="55" customFormat="1" ht="15.75" customHeight="1" x14ac:dyDescent="0.65"/>
    <row r="313" s="55" customFormat="1" ht="15.75" customHeight="1" x14ac:dyDescent="0.65"/>
    <row r="314" s="55" customFormat="1" ht="15.75" customHeight="1" x14ac:dyDescent="0.65"/>
    <row r="315" s="55" customFormat="1" ht="15.75" customHeight="1" x14ac:dyDescent="0.65"/>
    <row r="316" s="55" customFormat="1" ht="15.75" customHeight="1" x14ac:dyDescent="0.65"/>
    <row r="317" s="55" customFormat="1" ht="15.75" customHeight="1" x14ac:dyDescent="0.65"/>
    <row r="318" s="55" customFormat="1" ht="15.75" customHeight="1" x14ac:dyDescent="0.65"/>
    <row r="319" s="55" customFormat="1" ht="15.75" customHeight="1" x14ac:dyDescent="0.65"/>
    <row r="320" s="55" customFormat="1" ht="15.75" customHeight="1" x14ac:dyDescent="0.65"/>
    <row r="321" s="55" customFormat="1" ht="15.75" customHeight="1" x14ac:dyDescent="0.65"/>
    <row r="322" s="55" customFormat="1" ht="15.75" customHeight="1" x14ac:dyDescent="0.65"/>
    <row r="323" s="55" customFormat="1" ht="15.75" customHeight="1" x14ac:dyDescent="0.65"/>
    <row r="324" s="55" customFormat="1" ht="15.75" customHeight="1" x14ac:dyDescent="0.65"/>
    <row r="325" s="55" customFormat="1" ht="15.75" customHeight="1" x14ac:dyDescent="0.65"/>
    <row r="326" s="55" customFormat="1" ht="15.75" customHeight="1" x14ac:dyDescent="0.65"/>
    <row r="327" s="55" customFormat="1" ht="15.75" customHeight="1" x14ac:dyDescent="0.65"/>
    <row r="328" s="55" customFormat="1" ht="15.75" customHeight="1" x14ac:dyDescent="0.65"/>
    <row r="329" s="55" customFormat="1" ht="15.75" customHeight="1" x14ac:dyDescent="0.65"/>
    <row r="330" s="55" customFormat="1" ht="15.75" customHeight="1" x14ac:dyDescent="0.65"/>
    <row r="331" s="55" customFormat="1" ht="15.75" customHeight="1" x14ac:dyDescent="0.65"/>
    <row r="332" s="55" customFormat="1" ht="15.75" customHeight="1" x14ac:dyDescent="0.65"/>
    <row r="333" s="55" customFormat="1" ht="15.75" customHeight="1" x14ac:dyDescent="0.65"/>
    <row r="334" s="55" customFormat="1" ht="15.75" customHeight="1" x14ac:dyDescent="0.65"/>
    <row r="335" s="55" customFormat="1" ht="15.75" customHeight="1" x14ac:dyDescent="0.65"/>
    <row r="336" s="55" customFormat="1" ht="15.75" customHeight="1" x14ac:dyDescent="0.65"/>
    <row r="337" s="55" customFormat="1" ht="15.75" customHeight="1" x14ac:dyDescent="0.65"/>
    <row r="338" s="55" customFormat="1" ht="15.75" customHeight="1" x14ac:dyDescent="0.65"/>
    <row r="339" s="55" customFormat="1" ht="15.75" customHeight="1" x14ac:dyDescent="0.65"/>
    <row r="340" s="55" customFormat="1" ht="15.75" customHeight="1" x14ac:dyDescent="0.65"/>
    <row r="341" s="55" customFormat="1" ht="15.75" customHeight="1" x14ac:dyDescent="0.65"/>
    <row r="342" s="55" customFormat="1" ht="15.75" customHeight="1" x14ac:dyDescent="0.65"/>
    <row r="343" s="55" customFormat="1" ht="15.75" customHeight="1" x14ac:dyDescent="0.65"/>
    <row r="344" s="55" customFormat="1" ht="15.75" customHeight="1" x14ac:dyDescent="0.65"/>
    <row r="345" s="55" customFormat="1" ht="15.75" customHeight="1" x14ac:dyDescent="0.65"/>
    <row r="346" s="55" customFormat="1" ht="15.75" customHeight="1" x14ac:dyDescent="0.65"/>
    <row r="347" s="55" customFormat="1" ht="15.75" customHeight="1" x14ac:dyDescent="0.65"/>
    <row r="348" s="55" customFormat="1" ht="15.75" customHeight="1" x14ac:dyDescent="0.65"/>
    <row r="349" s="55" customFormat="1" ht="15.75" customHeight="1" x14ac:dyDescent="0.65"/>
    <row r="350" s="55" customFormat="1" ht="15.75" customHeight="1" x14ac:dyDescent="0.65"/>
    <row r="351" s="55" customFormat="1" ht="15.75" customHeight="1" x14ac:dyDescent="0.65"/>
    <row r="352" s="55" customFormat="1" ht="15.75" customHeight="1" x14ac:dyDescent="0.65"/>
    <row r="353" s="55" customFormat="1" ht="15.75" customHeight="1" x14ac:dyDescent="0.65"/>
    <row r="354" s="55" customFormat="1" ht="15.75" customHeight="1" x14ac:dyDescent="0.65"/>
    <row r="355" s="55" customFormat="1" ht="15.75" customHeight="1" x14ac:dyDescent="0.65"/>
    <row r="356" s="55" customFormat="1" ht="15.75" customHeight="1" x14ac:dyDescent="0.65"/>
    <row r="357" s="55" customFormat="1" ht="15.75" customHeight="1" x14ac:dyDescent="0.65"/>
    <row r="358" s="55" customFormat="1" ht="15.75" customHeight="1" x14ac:dyDescent="0.65"/>
    <row r="359" s="55" customFormat="1" ht="15.75" customHeight="1" x14ac:dyDescent="0.65"/>
    <row r="360" s="55" customFormat="1" ht="15.75" customHeight="1" x14ac:dyDescent="0.65"/>
    <row r="361" s="55" customFormat="1" ht="15.75" customHeight="1" x14ac:dyDescent="0.65"/>
    <row r="362" s="55" customFormat="1" ht="15.75" customHeight="1" x14ac:dyDescent="0.65"/>
    <row r="363" s="55" customFormat="1" ht="15.75" customHeight="1" x14ac:dyDescent="0.65"/>
    <row r="364" s="55" customFormat="1" ht="15.75" customHeight="1" x14ac:dyDescent="0.65"/>
    <row r="365" s="55" customFormat="1" ht="15.75" customHeight="1" x14ac:dyDescent="0.65"/>
    <row r="366" s="55" customFormat="1" ht="15.75" customHeight="1" x14ac:dyDescent="0.65"/>
    <row r="367" s="55" customFormat="1" ht="15.75" customHeight="1" x14ac:dyDescent="0.65"/>
    <row r="368" s="55" customFormat="1" ht="15.75" customHeight="1" x14ac:dyDescent="0.65"/>
    <row r="369" s="55" customFormat="1" ht="15.75" customHeight="1" x14ac:dyDescent="0.65"/>
    <row r="370" s="55" customFormat="1" ht="15.75" customHeight="1" x14ac:dyDescent="0.65"/>
    <row r="371" s="55" customFormat="1" ht="15.75" customHeight="1" x14ac:dyDescent="0.65"/>
    <row r="372" s="55" customFormat="1" ht="15.75" customHeight="1" x14ac:dyDescent="0.65"/>
    <row r="373" s="55" customFormat="1" ht="15.75" customHeight="1" x14ac:dyDescent="0.65"/>
    <row r="374" s="55" customFormat="1" ht="15.75" customHeight="1" x14ac:dyDescent="0.65"/>
    <row r="375" s="55" customFormat="1" ht="15.75" customHeight="1" x14ac:dyDescent="0.65"/>
    <row r="376" s="55" customFormat="1" ht="15.75" customHeight="1" x14ac:dyDescent="0.65"/>
    <row r="377" s="55" customFormat="1" ht="15.75" customHeight="1" x14ac:dyDescent="0.65"/>
    <row r="378" s="55" customFormat="1" ht="15.75" customHeight="1" x14ac:dyDescent="0.65"/>
    <row r="379" s="55" customFormat="1" ht="15.75" customHeight="1" x14ac:dyDescent="0.65"/>
    <row r="380" s="55" customFormat="1" ht="15.75" customHeight="1" x14ac:dyDescent="0.65"/>
    <row r="381" s="55" customFormat="1" ht="15.75" customHeight="1" x14ac:dyDescent="0.65"/>
    <row r="382" s="55" customFormat="1" ht="15.75" customHeight="1" x14ac:dyDescent="0.65"/>
    <row r="383" s="55" customFormat="1" ht="15.75" customHeight="1" x14ac:dyDescent="0.65"/>
    <row r="384" s="55" customFormat="1" ht="15.75" customHeight="1" x14ac:dyDescent="0.65"/>
    <row r="385" s="55" customFormat="1" ht="15.75" customHeight="1" x14ac:dyDescent="0.65"/>
    <row r="386" s="55" customFormat="1" ht="15.75" customHeight="1" x14ac:dyDescent="0.65"/>
    <row r="387" s="55" customFormat="1" ht="15.75" customHeight="1" x14ac:dyDescent="0.65"/>
    <row r="388" s="55" customFormat="1" ht="15.75" customHeight="1" x14ac:dyDescent="0.65"/>
    <row r="389" s="55" customFormat="1" ht="15.75" customHeight="1" x14ac:dyDescent="0.65"/>
    <row r="390" s="55" customFormat="1" ht="15.75" customHeight="1" x14ac:dyDescent="0.65"/>
    <row r="391" s="55" customFormat="1" ht="15.75" customHeight="1" x14ac:dyDescent="0.65"/>
    <row r="392" s="55" customFormat="1" ht="15.75" customHeight="1" x14ac:dyDescent="0.65"/>
    <row r="393" s="55" customFormat="1" ht="15.75" customHeight="1" x14ac:dyDescent="0.65"/>
    <row r="394" s="55" customFormat="1" ht="15.75" customHeight="1" x14ac:dyDescent="0.65"/>
    <row r="395" s="55" customFormat="1" ht="15.75" customHeight="1" x14ac:dyDescent="0.65"/>
    <row r="396" s="55" customFormat="1" ht="15.75" customHeight="1" x14ac:dyDescent="0.65"/>
    <row r="397" s="55" customFormat="1" ht="15.75" customHeight="1" x14ac:dyDescent="0.65"/>
    <row r="398" s="55" customFormat="1" ht="15.75" customHeight="1" x14ac:dyDescent="0.65"/>
    <row r="399" s="55" customFormat="1" ht="15.75" customHeight="1" x14ac:dyDescent="0.65"/>
    <row r="400" s="55" customFormat="1" ht="15.75" customHeight="1" x14ac:dyDescent="0.65"/>
    <row r="401" s="55" customFormat="1" ht="15.75" customHeight="1" x14ac:dyDescent="0.65"/>
    <row r="402" s="55" customFormat="1" ht="15.75" customHeight="1" x14ac:dyDescent="0.65"/>
    <row r="403" s="55" customFormat="1" ht="15.75" customHeight="1" x14ac:dyDescent="0.65"/>
    <row r="404" s="55" customFormat="1" ht="15.75" customHeight="1" x14ac:dyDescent="0.65"/>
    <row r="405" s="55" customFormat="1" ht="15.75" customHeight="1" x14ac:dyDescent="0.65"/>
    <row r="406" s="55" customFormat="1" ht="15.75" customHeight="1" x14ac:dyDescent="0.65"/>
    <row r="407" s="55" customFormat="1" ht="15.75" customHeight="1" x14ac:dyDescent="0.65"/>
    <row r="408" s="55" customFormat="1" ht="15.75" customHeight="1" x14ac:dyDescent="0.65"/>
    <row r="409" s="55" customFormat="1" ht="15.75" customHeight="1" x14ac:dyDescent="0.65"/>
    <row r="410" s="55" customFormat="1" ht="15.75" customHeight="1" x14ac:dyDescent="0.65"/>
    <row r="411" s="55" customFormat="1" ht="15.75" customHeight="1" x14ac:dyDescent="0.65"/>
    <row r="412" s="55" customFormat="1" ht="15.75" customHeight="1" x14ac:dyDescent="0.65"/>
    <row r="413" s="55" customFormat="1" ht="15.75" customHeight="1" x14ac:dyDescent="0.65"/>
    <row r="414" s="55" customFormat="1" ht="15.75" customHeight="1" x14ac:dyDescent="0.65"/>
    <row r="415" s="55" customFormat="1" ht="15.75" customHeight="1" x14ac:dyDescent="0.65"/>
    <row r="416" s="55" customFormat="1" ht="15.75" customHeight="1" x14ac:dyDescent="0.65"/>
    <row r="417" s="55" customFormat="1" ht="15.75" customHeight="1" x14ac:dyDescent="0.65"/>
    <row r="418" s="55" customFormat="1" ht="15.75" customHeight="1" x14ac:dyDescent="0.65"/>
    <row r="419" s="55" customFormat="1" ht="15.75" customHeight="1" x14ac:dyDescent="0.65"/>
    <row r="420" s="55" customFormat="1" ht="15.75" customHeight="1" x14ac:dyDescent="0.65"/>
    <row r="421" s="55" customFormat="1" ht="15.75" customHeight="1" x14ac:dyDescent="0.65"/>
    <row r="422" s="55" customFormat="1" ht="15.75" customHeight="1" x14ac:dyDescent="0.65"/>
    <row r="423" s="55" customFormat="1" ht="15.75" customHeight="1" x14ac:dyDescent="0.65"/>
    <row r="424" s="55" customFormat="1" ht="15.75" customHeight="1" x14ac:dyDescent="0.65"/>
    <row r="425" s="55" customFormat="1" ht="15.75" customHeight="1" x14ac:dyDescent="0.65"/>
    <row r="426" s="55" customFormat="1" ht="15.75" customHeight="1" x14ac:dyDescent="0.65"/>
    <row r="427" s="55" customFormat="1" ht="15.75" customHeight="1" x14ac:dyDescent="0.65"/>
    <row r="428" s="55" customFormat="1" ht="15.75" customHeight="1" x14ac:dyDescent="0.65"/>
    <row r="429" s="55" customFormat="1" ht="15.75" customHeight="1" x14ac:dyDescent="0.65"/>
    <row r="430" s="55" customFormat="1" ht="15.75" customHeight="1" x14ac:dyDescent="0.65"/>
    <row r="431" s="55" customFormat="1" ht="15.75" customHeight="1" x14ac:dyDescent="0.65"/>
    <row r="432" s="55" customFormat="1" ht="15.75" customHeight="1" x14ac:dyDescent="0.65"/>
    <row r="433" s="55" customFormat="1" ht="15.75" customHeight="1" x14ac:dyDescent="0.65"/>
    <row r="434" s="55" customFormat="1" ht="15.75" customHeight="1" x14ac:dyDescent="0.65"/>
    <row r="435" s="55" customFormat="1" ht="15.75" customHeight="1" x14ac:dyDescent="0.65"/>
    <row r="436" s="55" customFormat="1" ht="15.75" customHeight="1" x14ac:dyDescent="0.65"/>
    <row r="437" s="55" customFormat="1" ht="15.75" customHeight="1" x14ac:dyDescent="0.65"/>
    <row r="438" s="55" customFormat="1" ht="15.75" customHeight="1" x14ac:dyDescent="0.65"/>
    <row r="439" s="55" customFormat="1" ht="15.75" customHeight="1" x14ac:dyDescent="0.65"/>
    <row r="440" s="55" customFormat="1" ht="15.75" customHeight="1" x14ac:dyDescent="0.65"/>
    <row r="441" s="55" customFormat="1" ht="15.75" customHeight="1" x14ac:dyDescent="0.65"/>
    <row r="442" s="55" customFormat="1" ht="15.75" customHeight="1" x14ac:dyDescent="0.65"/>
    <row r="443" s="55" customFormat="1" ht="15.75" customHeight="1" x14ac:dyDescent="0.65"/>
    <row r="444" s="55" customFormat="1" ht="15.75" customHeight="1" x14ac:dyDescent="0.65"/>
    <row r="445" s="55" customFormat="1" ht="15.75" customHeight="1" x14ac:dyDescent="0.65"/>
    <row r="446" s="55" customFormat="1" ht="15.75" customHeight="1" x14ac:dyDescent="0.65"/>
    <row r="447" s="55" customFormat="1" ht="15.75" customHeight="1" x14ac:dyDescent="0.65"/>
    <row r="448" s="55" customFormat="1" ht="15.75" customHeight="1" x14ac:dyDescent="0.65"/>
    <row r="449" s="55" customFormat="1" ht="15.75" customHeight="1" x14ac:dyDescent="0.65"/>
    <row r="450" s="55" customFormat="1" ht="15.75" customHeight="1" x14ac:dyDescent="0.65"/>
    <row r="451" s="55" customFormat="1" ht="15.75" customHeight="1" x14ac:dyDescent="0.65"/>
    <row r="452" s="55" customFormat="1" ht="15.75" customHeight="1" x14ac:dyDescent="0.65"/>
    <row r="453" s="55" customFormat="1" ht="15.75" customHeight="1" x14ac:dyDescent="0.65"/>
    <row r="454" s="55" customFormat="1" ht="15.75" customHeight="1" x14ac:dyDescent="0.65"/>
    <row r="455" s="55" customFormat="1" ht="15.75" customHeight="1" x14ac:dyDescent="0.65"/>
    <row r="456" s="55" customFormat="1" ht="15.75" customHeight="1" x14ac:dyDescent="0.65"/>
    <row r="457" s="55" customFormat="1" ht="15.75" customHeight="1" x14ac:dyDescent="0.65"/>
    <row r="458" s="55" customFormat="1" ht="15.75" customHeight="1" x14ac:dyDescent="0.65"/>
    <row r="459" s="55" customFormat="1" ht="15.75" customHeight="1" x14ac:dyDescent="0.65"/>
    <row r="460" s="55" customFormat="1" ht="15.75" customHeight="1" x14ac:dyDescent="0.65"/>
    <row r="461" s="55" customFormat="1" ht="15.75" customHeight="1" x14ac:dyDescent="0.65"/>
    <row r="462" s="55" customFormat="1" ht="15.75" customHeight="1" x14ac:dyDescent="0.65"/>
    <row r="463" s="55" customFormat="1" ht="15.75" customHeight="1" x14ac:dyDescent="0.65"/>
    <row r="464" s="55" customFormat="1" ht="15.75" customHeight="1" x14ac:dyDescent="0.65"/>
    <row r="465" s="55" customFormat="1" ht="15.75" customHeight="1" x14ac:dyDescent="0.65"/>
    <row r="466" s="55" customFormat="1" ht="15.75" customHeight="1" x14ac:dyDescent="0.65"/>
    <row r="467" s="55" customFormat="1" ht="15.75" customHeight="1" x14ac:dyDescent="0.65"/>
    <row r="468" s="55" customFormat="1" ht="15.75" customHeight="1" x14ac:dyDescent="0.65"/>
    <row r="469" s="55" customFormat="1" ht="15.75" customHeight="1" x14ac:dyDescent="0.65"/>
    <row r="470" s="55" customFormat="1" ht="15.75" customHeight="1" x14ac:dyDescent="0.65"/>
    <row r="471" s="55" customFormat="1" ht="15.75" customHeight="1" x14ac:dyDescent="0.65"/>
    <row r="472" s="55" customFormat="1" ht="15.75" customHeight="1" x14ac:dyDescent="0.65"/>
    <row r="473" s="55" customFormat="1" ht="15.75" customHeight="1" x14ac:dyDescent="0.65"/>
    <row r="474" s="55" customFormat="1" ht="15.75" customHeight="1" x14ac:dyDescent="0.65"/>
    <row r="475" s="55" customFormat="1" ht="15.75" customHeight="1" x14ac:dyDescent="0.65"/>
    <row r="476" s="55" customFormat="1" ht="15.75" customHeight="1" x14ac:dyDescent="0.65"/>
    <row r="477" s="55" customFormat="1" ht="15.75" customHeight="1" x14ac:dyDescent="0.65"/>
    <row r="478" s="55" customFormat="1" ht="15.75" customHeight="1" x14ac:dyDescent="0.65"/>
    <row r="479" s="55" customFormat="1" ht="15.75" customHeight="1" x14ac:dyDescent="0.65"/>
    <row r="480" s="55" customFormat="1" ht="15.75" customHeight="1" x14ac:dyDescent="0.65"/>
    <row r="481" s="55" customFormat="1" ht="15.75" customHeight="1" x14ac:dyDescent="0.65"/>
    <row r="482" s="55" customFormat="1" ht="15.75" customHeight="1" x14ac:dyDescent="0.65"/>
    <row r="483" s="55" customFormat="1" ht="15.75" customHeight="1" x14ac:dyDescent="0.65"/>
    <row r="484" s="55" customFormat="1" ht="15.75" customHeight="1" x14ac:dyDescent="0.65"/>
    <row r="485" s="55" customFormat="1" ht="15.75" customHeight="1" x14ac:dyDescent="0.65"/>
    <row r="486" s="55" customFormat="1" ht="15.75" customHeight="1" x14ac:dyDescent="0.65"/>
    <row r="487" s="55" customFormat="1" ht="15.75" customHeight="1" x14ac:dyDescent="0.65"/>
    <row r="488" s="55" customFormat="1" ht="15.75" customHeight="1" x14ac:dyDescent="0.65"/>
    <row r="489" s="55" customFormat="1" ht="15.75" customHeight="1" x14ac:dyDescent="0.65"/>
    <row r="490" s="55" customFormat="1" ht="15.75" customHeight="1" x14ac:dyDescent="0.65"/>
    <row r="491" s="55" customFormat="1" ht="15.75" customHeight="1" x14ac:dyDescent="0.65"/>
    <row r="492" s="55" customFormat="1" ht="15.75" customHeight="1" x14ac:dyDescent="0.65"/>
    <row r="493" s="55" customFormat="1" ht="15.75" customHeight="1" x14ac:dyDescent="0.65"/>
    <row r="494" s="55" customFormat="1" ht="15.75" customHeight="1" x14ac:dyDescent="0.65"/>
    <row r="495" s="55" customFormat="1" ht="15.75" customHeight="1" x14ac:dyDescent="0.65"/>
    <row r="496" s="55" customFormat="1" ht="15.75" customHeight="1" x14ac:dyDescent="0.65"/>
    <row r="497" s="55" customFormat="1" ht="15.75" customHeight="1" x14ac:dyDescent="0.65"/>
    <row r="498" s="55" customFormat="1" ht="15.75" customHeight="1" x14ac:dyDescent="0.65"/>
    <row r="499" s="55" customFormat="1" ht="15.75" customHeight="1" x14ac:dyDescent="0.65"/>
    <row r="500" s="55" customFormat="1" ht="15.75" customHeight="1" x14ac:dyDescent="0.65"/>
    <row r="501" s="55" customFormat="1" ht="15.75" customHeight="1" x14ac:dyDescent="0.65"/>
    <row r="502" s="55" customFormat="1" ht="15.75" customHeight="1" x14ac:dyDescent="0.65"/>
    <row r="503" s="55" customFormat="1" ht="15.75" customHeight="1" x14ac:dyDescent="0.65"/>
    <row r="504" s="55" customFormat="1" ht="15.75" customHeight="1" x14ac:dyDescent="0.65"/>
    <row r="505" s="55" customFormat="1" ht="15.75" customHeight="1" x14ac:dyDescent="0.65"/>
    <row r="506" s="55" customFormat="1" ht="15.75" customHeight="1" x14ac:dyDescent="0.65"/>
    <row r="507" s="55" customFormat="1" ht="15.75" customHeight="1" x14ac:dyDescent="0.65"/>
    <row r="508" s="55" customFormat="1" ht="15.75" customHeight="1" x14ac:dyDescent="0.65"/>
    <row r="509" s="55" customFormat="1" ht="15.75" customHeight="1" x14ac:dyDescent="0.65"/>
    <row r="510" s="55" customFormat="1" ht="15.75" customHeight="1" x14ac:dyDescent="0.65"/>
    <row r="511" s="55" customFormat="1" ht="15.75" customHeight="1" x14ac:dyDescent="0.65"/>
    <row r="512" s="55" customFormat="1" ht="15.75" customHeight="1" x14ac:dyDescent="0.65"/>
    <row r="513" s="55" customFormat="1" ht="15.75" customHeight="1" x14ac:dyDescent="0.65"/>
    <row r="514" s="55" customFormat="1" ht="15.75" customHeight="1" x14ac:dyDescent="0.65"/>
    <row r="515" s="55" customFormat="1" ht="15.75" customHeight="1" x14ac:dyDescent="0.65"/>
    <row r="516" s="55" customFormat="1" ht="15.75" customHeight="1" x14ac:dyDescent="0.65"/>
    <row r="517" s="55" customFormat="1" ht="15.75" customHeight="1" x14ac:dyDescent="0.65"/>
    <row r="518" s="55" customFormat="1" ht="15.75" customHeight="1" x14ac:dyDescent="0.65"/>
    <row r="519" s="55" customFormat="1" ht="15.75" customHeight="1" x14ac:dyDescent="0.65"/>
    <row r="520" s="55" customFormat="1" ht="15.75" customHeight="1" x14ac:dyDescent="0.65"/>
    <row r="521" s="55" customFormat="1" ht="15.75" customHeight="1" x14ac:dyDescent="0.65"/>
    <row r="522" s="55" customFormat="1" ht="15.75" customHeight="1" x14ac:dyDescent="0.65"/>
    <row r="523" s="55" customFormat="1" ht="15.75" customHeight="1" x14ac:dyDescent="0.65"/>
    <row r="524" s="55" customFormat="1" ht="15.75" customHeight="1" x14ac:dyDescent="0.65"/>
    <row r="525" s="55" customFormat="1" ht="15.75" customHeight="1" x14ac:dyDescent="0.65"/>
    <row r="526" s="55" customFormat="1" ht="15.75" customHeight="1" x14ac:dyDescent="0.65"/>
    <row r="527" s="55" customFormat="1" ht="15.75" customHeight="1" x14ac:dyDescent="0.65"/>
    <row r="528" s="55" customFormat="1" ht="15.75" customHeight="1" x14ac:dyDescent="0.65"/>
    <row r="529" s="55" customFormat="1" ht="15.75" customHeight="1" x14ac:dyDescent="0.65"/>
    <row r="530" s="55" customFormat="1" ht="15.75" customHeight="1" x14ac:dyDescent="0.65"/>
    <row r="531" s="55" customFormat="1" ht="15.75" customHeight="1" x14ac:dyDescent="0.65"/>
    <row r="532" s="55" customFormat="1" ht="15.75" customHeight="1" x14ac:dyDescent="0.65"/>
    <row r="533" s="55" customFormat="1" ht="15.75" customHeight="1" x14ac:dyDescent="0.65"/>
    <row r="534" s="55" customFormat="1" ht="15.75" customHeight="1" x14ac:dyDescent="0.65"/>
    <row r="535" s="55" customFormat="1" ht="15.75" customHeight="1" x14ac:dyDescent="0.65"/>
    <row r="536" s="55" customFormat="1" ht="15.75" customHeight="1" x14ac:dyDescent="0.65"/>
    <row r="537" s="55" customFormat="1" ht="15.75" customHeight="1" x14ac:dyDescent="0.65"/>
    <row r="538" s="55" customFormat="1" ht="15.75" customHeight="1" x14ac:dyDescent="0.65"/>
    <row r="539" s="55" customFormat="1" ht="15.75" customHeight="1" x14ac:dyDescent="0.65"/>
    <row r="540" s="55" customFormat="1" ht="15.75" customHeight="1" x14ac:dyDescent="0.65"/>
    <row r="541" s="55" customFormat="1" ht="15.75" customHeight="1" x14ac:dyDescent="0.65"/>
    <row r="542" s="55" customFormat="1" ht="15.75" customHeight="1" x14ac:dyDescent="0.65"/>
    <row r="543" s="55" customFormat="1" ht="15.75" customHeight="1" x14ac:dyDescent="0.65"/>
    <row r="544" s="55" customFormat="1" ht="15.75" customHeight="1" x14ac:dyDescent="0.65"/>
    <row r="545" s="55" customFormat="1" ht="15.75" customHeight="1" x14ac:dyDescent="0.65"/>
    <row r="546" s="55" customFormat="1" ht="15.75" customHeight="1" x14ac:dyDescent="0.65"/>
    <row r="547" s="55" customFormat="1" ht="15.75" customHeight="1" x14ac:dyDescent="0.65"/>
    <row r="548" s="55" customFormat="1" ht="15.75" customHeight="1" x14ac:dyDescent="0.65"/>
    <row r="549" s="55" customFormat="1" ht="15.75" customHeight="1" x14ac:dyDescent="0.65"/>
    <row r="550" s="55" customFormat="1" ht="15.75" customHeight="1" x14ac:dyDescent="0.65"/>
    <row r="551" s="55" customFormat="1" ht="15.75" customHeight="1" x14ac:dyDescent="0.65"/>
    <row r="552" s="55" customFormat="1" ht="15.75" customHeight="1" x14ac:dyDescent="0.65"/>
    <row r="553" s="55" customFormat="1" ht="15.75" customHeight="1" x14ac:dyDescent="0.65"/>
    <row r="554" s="55" customFormat="1" ht="15.75" customHeight="1" x14ac:dyDescent="0.65"/>
    <row r="555" s="55" customFormat="1" ht="15.75" customHeight="1" x14ac:dyDescent="0.65"/>
    <row r="556" s="55" customFormat="1" ht="15.75" customHeight="1" x14ac:dyDescent="0.65"/>
    <row r="557" s="55" customFormat="1" ht="15.75" customHeight="1" x14ac:dyDescent="0.65"/>
    <row r="558" s="55" customFormat="1" ht="15.75" customHeight="1" x14ac:dyDescent="0.65"/>
    <row r="559" s="55" customFormat="1" ht="15.75" customHeight="1" x14ac:dyDescent="0.65"/>
    <row r="560" s="55" customFormat="1" ht="15.75" customHeight="1" x14ac:dyDescent="0.65"/>
    <row r="561" s="55" customFormat="1" ht="15.75" customHeight="1" x14ac:dyDescent="0.65"/>
    <row r="562" s="55" customFormat="1" ht="15.75" customHeight="1" x14ac:dyDescent="0.65"/>
    <row r="563" s="55" customFormat="1" ht="15.75" customHeight="1" x14ac:dyDescent="0.65"/>
    <row r="564" s="55" customFormat="1" ht="15.75" customHeight="1" x14ac:dyDescent="0.65"/>
    <row r="565" s="55" customFormat="1" ht="15.75" customHeight="1" x14ac:dyDescent="0.65"/>
    <row r="566" s="55" customFormat="1" ht="15.75" customHeight="1" x14ac:dyDescent="0.65"/>
    <row r="567" s="55" customFormat="1" ht="15.75" customHeight="1" x14ac:dyDescent="0.65"/>
    <row r="568" s="55" customFormat="1" ht="15.75" customHeight="1" x14ac:dyDescent="0.65"/>
    <row r="569" s="55" customFormat="1" ht="15.75" customHeight="1" x14ac:dyDescent="0.65"/>
    <row r="570" s="55" customFormat="1" ht="15.75" customHeight="1" x14ac:dyDescent="0.65"/>
    <row r="571" s="55" customFormat="1" ht="15.75" customHeight="1" x14ac:dyDescent="0.65"/>
    <row r="572" s="55" customFormat="1" ht="15.75" customHeight="1" x14ac:dyDescent="0.65"/>
    <row r="573" s="55" customFormat="1" ht="15.75" customHeight="1" x14ac:dyDescent="0.65"/>
    <row r="574" s="55" customFormat="1" ht="15.75" customHeight="1" x14ac:dyDescent="0.65"/>
    <row r="575" s="55" customFormat="1" ht="15.75" customHeight="1" x14ac:dyDescent="0.65"/>
    <row r="576" s="55" customFormat="1" ht="15.75" customHeight="1" x14ac:dyDescent="0.65"/>
    <row r="577" s="55" customFormat="1" ht="15.75" customHeight="1" x14ac:dyDescent="0.65"/>
    <row r="578" s="55" customFormat="1" ht="15.75" customHeight="1" x14ac:dyDescent="0.65"/>
    <row r="579" s="55" customFormat="1" ht="15.75" customHeight="1" x14ac:dyDescent="0.65"/>
    <row r="580" s="55" customFormat="1" ht="15.75" customHeight="1" x14ac:dyDescent="0.65"/>
    <row r="581" s="55" customFormat="1" ht="15.75" customHeight="1" x14ac:dyDescent="0.65"/>
    <row r="582" s="55" customFormat="1" ht="15.75" customHeight="1" x14ac:dyDescent="0.65"/>
    <row r="583" s="55" customFormat="1" ht="15.75" customHeight="1" x14ac:dyDescent="0.65"/>
    <row r="584" s="55" customFormat="1" ht="15.75" customHeight="1" x14ac:dyDescent="0.65"/>
    <row r="585" s="55" customFormat="1" ht="15.75" customHeight="1" x14ac:dyDescent="0.65"/>
    <row r="586" s="55" customFormat="1" ht="15.75" customHeight="1" x14ac:dyDescent="0.65"/>
    <row r="587" s="55" customFormat="1" ht="15.75" customHeight="1" x14ac:dyDescent="0.65"/>
    <row r="588" s="55" customFormat="1" ht="15.75" customHeight="1" x14ac:dyDescent="0.65"/>
    <row r="589" s="55" customFormat="1" ht="15.75" customHeight="1" x14ac:dyDescent="0.65"/>
    <row r="590" s="55" customFormat="1" ht="15.75" customHeight="1" x14ac:dyDescent="0.65"/>
    <row r="591" s="55" customFormat="1" ht="15.75" customHeight="1" x14ac:dyDescent="0.65"/>
    <row r="592" s="55" customFormat="1" ht="15.75" customHeight="1" x14ac:dyDescent="0.65"/>
    <row r="593" s="55" customFormat="1" ht="15.75" customHeight="1" x14ac:dyDescent="0.65"/>
    <row r="594" s="55" customFormat="1" ht="15.75" customHeight="1" x14ac:dyDescent="0.65"/>
    <row r="595" s="55" customFormat="1" ht="15.75" customHeight="1" x14ac:dyDescent="0.65"/>
    <row r="596" s="55" customFormat="1" ht="15.75" customHeight="1" x14ac:dyDescent="0.65"/>
    <row r="597" s="55" customFormat="1" ht="15.75" customHeight="1" x14ac:dyDescent="0.65"/>
    <row r="598" s="55" customFormat="1" ht="15.75" customHeight="1" x14ac:dyDescent="0.65"/>
    <row r="599" s="55" customFormat="1" ht="15.75" customHeight="1" x14ac:dyDescent="0.65"/>
    <row r="600" s="55" customFormat="1" ht="15.75" customHeight="1" x14ac:dyDescent="0.65"/>
    <row r="601" s="55" customFormat="1" ht="15.75" customHeight="1" x14ac:dyDescent="0.65"/>
    <row r="602" s="55" customFormat="1" ht="15.75" customHeight="1" x14ac:dyDescent="0.65"/>
    <row r="603" s="55" customFormat="1" ht="15.75" customHeight="1" x14ac:dyDescent="0.65"/>
    <row r="604" s="55" customFormat="1" ht="15.75" customHeight="1" x14ac:dyDescent="0.65"/>
    <row r="605" s="55" customFormat="1" ht="15.75" customHeight="1" x14ac:dyDescent="0.65"/>
    <row r="606" s="55" customFormat="1" ht="15.75" customHeight="1" x14ac:dyDescent="0.65"/>
    <row r="607" s="55" customFormat="1" ht="15.75" customHeight="1" x14ac:dyDescent="0.65"/>
    <row r="608" s="55" customFormat="1" ht="15.75" customHeight="1" x14ac:dyDescent="0.65"/>
    <row r="609" s="55" customFormat="1" ht="15.75" customHeight="1" x14ac:dyDescent="0.65"/>
    <row r="610" s="55" customFormat="1" ht="15.75" customHeight="1" x14ac:dyDescent="0.65"/>
    <row r="611" s="55" customFormat="1" ht="15.75" customHeight="1" x14ac:dyDescent="0.65"/>
    <row r="612" s="55" customFormat="1" ht="15.75" customHeight="1" x14ac:dyDescent="0.65"/>
    <row r="613" s="55" customFormat="1" ht="15.75" customHeight="1" x14ac:dyDescent="0.65"/>
    <row r="614" s="55" customFormat="1" ht="15.75" customHeight="1" x14ac:dyDescent="0.65"/>
    <row r="615" s="55" customFormat="1" ht="15.75" customHeight="1" x14ac:dyDescent="0.65"/>
    <row r="616" s="55" customFormat="1" ht="15.75" customHeight="1" x14ac:dyDescent="0.65"/>
    <row r="617" s="55" customFormat="1" ht="15.75" customHeight="1" x14ac:dyDescent="0.65"/>
    <row r="618" s="55" customFormat="1" ht="15.75" customHeight="1" x14ac:dyDescent="0.65"/>
    <row r="619" s="55" customFormat="1" ht="15.75" customHeight="1" x14ac:dyDescent="0.65"/>
    <row r="620" s="55" customFormat="1" ht="15.75" customHeight="1" x14ac:dyDescent="0.65"/>
    <row r="621" s="55" customFormat="1" ht="15.75" customHeight="1" x14ac:dyDescent="0.65"/>
    <row r="622" s="55" customFormat="1" ht="15.75" customHeight="1" x14ac:dyDescent="0.65"/>
    <row r="623" s="55" customFormat="1" ht="15.75" customHeight="1" x14ac:dyDescent="0.65"/>
    <row r="624" s="55" customFormat="1" ht="15.75" customHeight="1" x14ac:dyDescent="0.65"/>
    <row r="625" s="55" customFormat="1" ht="15.75" customHeight="1" x14ac:dyDescent="0.65"/>
    <row r="626" s="55" customFormat="1" ht="15.75" customHeight="1" x14ac:dyDescent="0.65"/>
    <row r="627" s="55" customFormat="1" ht="15.75" customHeight="1" x14ac:dyDescent="0.65"/>
    <row r="628" s="55" customFormat="1" ht="15.75" customHeight="1" x14ac:dyDescent="0.65"/>
    <row r="629" s="55" customFormat="1" ht="15.75" customHeight="1" x14ac:dyDescent="0.65"/>
    <row r="630" s="55" customFormat="1" ht="15.75" customHeight="1" x14ac:dyDescent="0.65"/>
    <row r="631" s="55" customFormat="1" ht="15.75" customHeight="1" x14ac:dyDescent="0.65"/>
    <row r="632" s="55" customFormat="1" ht="15.75" customHeight="1" x14ac:dyDescent="0.65"/>
    <row r="633" s="55" customFormat="1" ht="15.75" customHeight="1" x14ac:dyDescent="0.65"/>
    <row r="634" s="55" customFormat="1" ht="15.75" customHeight="1" x14ac:dyDescent="0.65"/>
    <row r="635" s="55" customFormat="1" ht="15.75" customHeight="1" x14ac:dyDescent="0.65"/>
    <row r="636" s="55" customFormat="1" ht="15.75" customHeight="1" x14ac:dyDescent="0.65"/>
    <row r="637" s="55" customFormat="1" ht="15.75" customHeight="1" x14ac:dyDescent="0.65"/>
    <row r="638" s="55" customFormat="1" ht="15.75" customHeight="1" x14ac:dyDescent="0.65"/>
    <row r="639" s="55" customFormat="1" ht="15.75" customHeight="1" x14ac:dyDescent="0.65"/>
    <row r="640" s="55" customFormat="1" ht="15.75" customHeight="1" x14ac:dyDescent="0.65"/>
    <row r="641" s="55" customFormat="1" ht="15.75" customHeight="1" x14ac:dyDescent="0.65"/>
    <row r="642" s="55" customFormat="1" ht="15.75" customHeight="1" x14ac:dyDescent="0.65"/>
    <row r="643" s="55" customFormat="1" ht="15.75" customHeight="1" x14ac:dyDescent="0.65"/>
    <row r="644" s="55" customFormat="1" ht="15.75" customHeight="1" x14ac:dyDescent="0.65"/>
    <row r="645" s="55" customFormat="1" ht="15.75" customHeight="1" x14ac:dyDescent="0.65"/>
    <row r="646" s="55" customFormat="1" ht="15.75" customHeight="1" x14ac:dyDescent="0.65"/>
    <row r="647" s="55" customFormat="1" ht="15.75" customHeight="1" x14ac:dyDescent="0.65"/>
    <row r="648" s="55" customFormat="1" ht="15.75" customHeight="1" x14ac:dyDescent="0.65"/>
    <row r="649" s="55" customFormat="1" ht="15.75" customHeight="1" x14ac:dyDescent="0.65"/>
    <row r="650" s="55" customFormat="1" ht="15.75" customHeight="1" x14ac:dyDescent="0.65"/>
    <row r="651" s="55" customFormat="1" ht="15.75" customHeight="1" x14ac:dyDescent="0.65"/>
    <row r="652" s="55" customFormat="1" ht="15.75" customHeight="1" x14ac:dyDescent="0.65"/>
    <row r="653" s="55" customFormat="1" ht="15.75" customHeight="1" x14ac:dyDescent="0.65"/>
    <row r="654" s="55" customFormat="1" ht="15.75" customHeight="1" x14ac:dyDescent="0.65"/>
    <row r="655" s="55" customFormat="1" ht="15.75" customHeight="1" x14ac:dyDescent="0.65"/>
    <row r="656" s="55" customFormat="1" ht="15.75" customHeight="1" x14ac:dyDescent="0.65"/>
    <row r="657" s="55" customFormat="1" ht="15.75" customHeight="1" x14ac:dyDescent="0.65"/>
    <row r="658" s="55" customFormat="1" ht="15.75" customHeight="1" x14ac:dyDescent="0.65"/>
    <row r="659" s="55" customFormat="1" ht="15.75" customHeight="1" x14ac:dyDescent="0.65"/>
    <row r="660" s="55" customFormat="1" ht="15.75" customHeight="1" x14ac:dyDescent="0.65"/>
    <row r="661" s="55" customFormat="1" ht="15.75" customHeight="1" x14ac:dyDescent="0.65"/>
    <row r="662" s="55" customFormat="1" ht="15.75" customHeight="1" x14ac:dyDescent="0.65"/>
    <row r="663" s="55" customFormat="1" ht="15.75" customHeight="1" x14ac:dyDescent="0.65"/>
    <row r="664" s="55" customFormat="1" ht="15.75" customHeight="1" x14ac:dyDescent="0.65"/>
    <row r="665" s="55" customFormat="1" ht="15.75" customHeight="1" x14ac:dyDescent="0.65"/>
    <row r="666" s="55" customFormat="1" ht="15.75" customHeight="1" x14ac:dyDescent="0.65"/>
    <row r="667" s="55" customFormat="1" ht="15.75" customHeight="1" x14ac:dyDescent="0.65"/>
    <row r="668" s="55" customFormat="1" ht="15.75" customHeight="1" x14ac:dyDescent="0.65"/>
    <row r="669" s="55" customFormat="1" ht="15.75" customHeight="1" x14ac:dyDescent="0.65"/>
    <row r="670" s="55" customFormat="1" ht="15.75" customHeight="1" x14ac:dyDescent="0.65"/>
    <row r="671" s="55" customFormat="1" ht="15.75" customHeight="1" x14ac:dyDescent="0.65"/>
    <row r="672" s="55" customFormat="1" ht="15.75" customHeight="1" x14ac:dyDescent="0.65"/>
    <row r="673" s="55" customFormat="1" ht="15.75" customHeight="1" x14ac:dyDescent="0.65"/>
    <row r="674" s="55" customFormat="1" ht="15.75" customHeight="1" x14ac:dyDescent="0.65"/>
    <row r="675" s="55" customFormat="1" ht="15.75" customHeight="1" x14ac:dyDescent="0.65"/>
    <row r="676" s="55" customFormat="1" ht="15.75" customHeight="1" x14ac:dyDescent="0.65"/>
    <row r="677" s="55" customFormat="1" ht="15.75" customHeight="1" x14ac:dyDescent="0.65"/>
    <row r="678" s="55" customFormat="1" ht="15.75" customHeight="1" x14ac:dyDescent="0.65"/>
    <row r="679" s="55" customFormat="1" ht="15.75" customHeight="1" x14ac:dyDescent="0.65"/>
    <row r="680" s="55" customFormat="1" ht="15.75" customHeight="1" x14ac:dyDescent="0.65"/>
    <row r="681" s="55" customFormat="1" ht="15.75" customHeight="1" x14ac:dyDescent="0.65"/>
    <row r="682" s="55" customFormat="1" ht="15.75" customHeight="1" x14ac:dyDescent="0.65"/>
    <row r="683" s="55" customFormat="1" ht="15.75" customHeight="1" x14ac:dyDescent="0.65"/>
    <row r="684" s="55" customFormat="1" ht="15.75" customHeight="1" x14ac:dyDescent="0.65"/>
    <row r="685" s="55" customFormat="1" ht="15.75" customHeight="1" x14ac:dyDescent="0.65"/>
    <row r="686" s="55" customFormat="1" ht="15.75" customHeight="1" x14ac:dyDescent="0.65"/>
    <row r="687" s="55" customFormat="1" ht="15.75" customHeight="1" x14ac:dyDescent="0.65"/>
    <row r="688" s="55" customFormat="1" ht="15.75" customHeight="1" x14ac:dyDescent="0.65"/>
    <row r="689" s="55" customFormat="1" ht="15.75" customHeight="1" x14ac:dyDescent="0.65"/>
    <row r="690" s="55" customFormat="1" ht="15.75" customHeight="1" x14ac:dyDescent="0.65"/>
    <row r="691" s="55" customFormat="1" ht="15.75" customHeight="1" x14ac:dyDescent="0.65"/>
    <row r="692" s="55" customFormat="1" ht="15.75" customHeight="1" x14ac:dyDescent="0.65"/>
    <row r="693" s="55" customFormat="1" ht="15.75" customHeight="1" x14ac:dyDescent="0.65"/>
    <row r="694" s="55" customFormat="1" ht="15.75" customHeight="1" x14ac:dyDescent="0.65"/>
    <row r="695" s="55" customFormat="1" ht="15.75" customHeight="1" x14ac:dyDescent="0.65"/>
    <row r="696" s="55" customFormat="1" ht="15.75" customHeight="1" x14ac:dyDescent="0.65"/>
    <row r="697" s="55" customFormat="1" ht="15.75" customHeight="1" x14ac:dyDescent="0.65"/>
    <row r="698" s="55" customFormat="1" ht="15.75" customHeight="1" x14ac:dyDescent="0.65"/>
    <row r="699" s="55" customFormat="1" ht="15.75" customHeight="1" x14ac:dyDescent="0.65"/>
    <row r="700" s="55" customFormat="1" ht="15.75" customHeight="1" x14ac:dyDescent="0.65"/>
    <row r="701" s="55" customFormat="1" ht="15.75" customHeight="1" x14ac:dyDescent="0.65"/>
    <row r="702" s="55" customFormat="1" ht="15.75" customHeight="1" x14ac:dyDescent="0.65"/>
    <row r="703" s="55" customFormat="1" ht="15.75" customHeight="1" x14ac:dyDescent="0.65"/>
    <row r="704" s="55" customFormat="1" ht="15.75" customHeight="1" x14ac:dyDescent="0.65"/>
    <row r="705" s="55" customFormat="1" ht="15.75" customHeight="1" x14ac:dyDescent="0.65"/>
    <row r="706" s="55" customFormat="1" ht="15.75" customHeight="1" x14ac:dyDescent="0.65"/>
    <row r="707" s="55" customFormat="1" ht="15.75" customHeight="1" x14ac:dyDescent="0.65"/>
    <row r="708" s="55" customFormat="1" ht="15.75" customHeight="1" x14ac:dyDescent="0.65"/>
    <row r="709" s="55" customFormat="1" ht="15.75" customHeight="1" x14ac:dyDescent="0.65"/>
    <row r="710" s="55" customFormat="1" ht="15.75" customHeight="1" x14ac:dyDescent="0.65"/>
    <row r="711" s="55" customFormat="1" ht="15.75" customHeight="1" x14ac:dyDescent="0.65"/>
    <row r="712" s="55" customFormat="1" ht="15.75" customHeight="1" x14ac:dyDescent="0.65"/>
    <row r="713" s="55" customFormat="1" ht="15.75" customHeight="1" x14ac:dyDescent="0.65"/>
    <row r="714" s="55" customFormat="1" ht="15.75" customHeight="1" x14ac:dyDescent="0.65"/>
    <row r="715" s="55" customFormat="1" ht="15.75" customHeight="1" x14ac:dyDescent="0.65"/>
    <row r="716" s="55" customFormat="1" ht="15.75" customHeight="1" x14ac:dyDescent="0.65"/>
    <row r="717" s="55" customFormat="1" ht="15.75" customHeight="1" x14ac:dyDescent="0.65"/>
    <row r="718" s="55" customFormat="1" ht="15.75" customHeight="1" x14ac:dyDescent="0.65"/>
    <row r="719" s="55" customFormat="1" ht="15.75" customHeight="1" x14ac:dyDescent="0.65"/>
    <row r="720" s="55" customFormat="1" ht="15.75" customHeight="1" x14ac:dyDescent="0.65"/>
    <row r="721" s="55" customFormat="1" ht="15.75" customHeight="1" x14ac:dyDescent="0.65"/>
    <row r="722" s="55" customFormat="1" ht="15.75" customHeight="1" x14ac:dyDescent="0.65"/>
    <row r="723" s="55" customFormat="1" ht="15.75" customHeight="1" x14ac:dyDescent="0.65"/>
    <row r="724" s="55" customFormat="1" ht="15.75" customHeight="1" x14ac:dyDescent="0.65"/>
    <row r="725" s="55" customFormat="1" ht="15.75" customHeight="1" x14ac:dyDescent="0.65"/>
    <row r="726" s="55" customFormat="1" ht="15.75" customHeight="1" x14ac:dyDescent="0.65"/>
    <row r="727" s="55" customFormat="1" ht="15.75" customHeight="1" x14ac:dyDescent="0.65"/>
    <row r="728" s="55" customFormat="1" ht="15.75" customHeight="1" x14ac:dyDescent="0.65"/>
    <row r="729" s="55" customFormat="1" ht="15.75" customHeight="1" x14ac:dyDescent="0.65"/>
    <row r="730" s="55" customFormat="1" ht="15.75" customHeight="1" x14ac:dyDescent="0.65"/>
    <row r="731" s="55" customFormat="1" ht="15.75" customHeight="1" x14ac:dyDescent="0.65"/>
    <row r="732" s="55" customFormat="1" ht="15.75" customHeight="1" x14ac:dyDescent="0.65"/>
    <row r="733" s="55" customFormat="1" ht="15.75" customHeight="1" x14ac:dyDescent="0.65"/>
    <row r="734" s="55" customFormat="1" ht="15.75" customHeight="1" x14ac:dyDescent="0.65"/>
    <row r="735" s="55" customFormat="1" ht="15.75" customHeight="1" x14ac:dyDescent="0.65"/>
    <row r="736" s="55" customFormat="1" ht="15.75" customHeight="1" x14ac:dyDescent="0.65"/>
    <row r="737" s="55" customFormat="1" ht="15.75" customHeight="1" x14ac:dyDescent="0.65"/>
    <row r="738" s="55" customFormat="1" ht="15.75" customHeight="1" x14ac:dyDescent="0.65"/>
    <row r="739" s="55" customFormat="1" ht="15.75" customHeight="1" x14ac:dyDescent="0.65"/>
    <row r="740" s="55" customFormat="1" ht="15.75" customHeight="1" x14ac:dyDescent="0.65"/>
    <row r="741" s="55" customFormat="1" ht="15.75" customHeight="1" x14ac:dyDescent="0.65"/>
    <row r="742" s="55" customFormat="1" ht="15.75" customHeight="1" x14ac:dyDescent="0.65"/>
    <row r="743" s="55" customFormat="1" ht="15.75" customHeight="1" x14ac:dyDescent="0.65"/>
    <row r="744" s="55" customFormat="1" ht="15.75" customHeight="1" x14ac:dyDescent="0.65"/>
    <row r="745" s="55" customFormat="1" ht="15.75" customHeight="1" x14ac:dyDescent="0.65"/>
    <row r="746" s="55" customFormat="1" ht="15.75" customHeight="1" x14ac:dyDescent="0.65"/>
    <row r="747" s="55" customFormat="1" ht="15.75" customHeight="1" x14ac:dyDescent="0.65"/>
    <row r="748" s="55" customFormat="1" ht="15.75" customHeight="1" x14ac:dyDescent="0.65"/>
    <row r="749" s="55" customFormat="1" ht="15.75" customHeight="1" x14ac:dyDescent="0.65"/>
    <row r="750" s="55" customFormat="1" ht="15.75" customHeight="1" x14ac:dyDescent="0.65"/>
    <row r="751" s="55" customFormat="1" ht="15.75" customHeight="1" x14ac:dyDescent="0.65"/>
    <row r="752" s="55" customFormat="1" ht="15.75" customHeight="1" x14ac:dyDescent="0.65"/>
    <row r="753" s="55" customFormat="1" ht="15.75" customHeight="1" x14ac:dyDescent="0.65"/>
    <row r="754" s="55" customFormat="1" ht="15.75" customHeight="1" x14ac:dyDescent="0.65"/>
    <row r="755" s="55" customFormat="1" ht="15.75" customHeight="1" x14ac:dyDescent="0.65"/>
    <row r="756" s="55" customFormat="1" ht="15.75" customHeight="1" x14ac:dyDescent="0.65"/>
    <row r="757" s="55" customFormat="1" ht="15.75" customHeight="1" x14ac:dyDescent="0.65"/>
    <row r="758" s="55" customFormat="1" ht="15.75" customHeight="1" x14ac:dyDescent="0.65"/>
    <row r="759" s="55" customFormat="1" ht="15.75" customHeight="1" x14ac:dyDescent="0.65"/>
    <row r="760" s="55" customFormat="1" ht="15.75" customHeight="1" x14ac:dyDescent="0.65"/>
    <row r="761" s="55" customFormat="1" ht="15.75" customHeight="1" x14ac:dyDescent="0.65"/>
    <row r="762" s="55" customFormat="1" ht="15.75" customHeight="1" x14ac:dyDescent="0.65"/>
    <row r="763" s="55" customFormat="1" ht="15.75" customHeight="1" x14ac:dyDescent="0.65"/>
    <row r="764" s="55" customFormat="1" ht="15.75" customHeight="1" x14ac:dyDescent="0.65"/>
    <row r="765" s="55" customFormat="1" ht="15.75" customHeight="1" x14ac:dyDescent="0.65"/>
    <row r="766" s="55" customFormat="1" ht="15.75" customHeight="1" x14ac:dyDescent="0.65"/>
    <row r="767" s="55" customFormat="1" ht="15.75" customHeight="1" x14ac:dyDescent="0.65"/>
    <row r="768" s="55" customFormat="1" ht="15.75" customHeight="1" x14ac:dyDescent="0.65"/>
    <row r="769" s="55" customFormat="1" ht="15.75" customHeight="1" x14ac:dyDescent="0.65"/>
    <row r="770" s="55" customFormat="1" ht="15.75" customHeight="1" x14ac:dyDescent="0.65"/>
    <row r="771" s="55" customFormat="1" ht="15.75" customHeight="1" x14ac:dyDescent="0.65"/>
    <row r="772" s="55" customFormat="1" ht="15.75" customHeight="1" x14ac:dyDescent="0.65"/>
    <row r="773" s="55" customFormat="1" ht="15.75" customHeight="1" x14ac:dyDescent="0.65"/>
    <row r="774" s="55" customFormat="1" ht="15.75" customHeight="1" x14ac:dyDescent="0.65"/>
    <row r="775" s="55" customFormat="1" ht="15.75" customHeight="1" x14ac:dyDescent="0.65"/>
    <row r="776" s="55" customFormat="1" ht="15.75" customHeight="1" x14ac:dyDescent="0.65"/>
    <row r="777" s="55" customFormat="1" ht="15.75" customHeight="1" x14ac:dyDescent="0.65"/>
    <row r="778" s="55" customFormat="1" ht="15.75" customHeight="1" x14ac:dyDescent="0.65"/>
    <row r="779" s="55" customFormat="1" ht="15.75" customHeight="1" x14ac:dyDescent="0.65"/>
    <row r="780" s="55" customFormat="1" ht="15.75" customHeight="1" x14ac:dyDescent="0.65"/>
    <row r="781" s="55" customFormat="1" ht="15.75" customHeight="1" x14ac:dyDescent="0.65"/>
    <row r="782" s="55" customFormat="1" ht="15.75" customHeight="1" x14ac:dyDescent="0.65"/>
    <row r="783" s="55" customFormat="1" ht="15.75" customHeight="1" x14ac:dyDescent="0.65"/>
    <row r="784" s="55" customFormat="1" ht="15.75" customHeight="1" x14ac:dyDescent="0.65"/>
    <row r="785" s="55" customFormat="1" ht="15.75" customHeight="1" x14ac:dyDescent="0.65"/>
    <row r="786" s="55" customFormat="1" ht="15.75" customHeight="1" x14ac:dyDescent="0.65"/>
    <row r="787" s="55" customFormat="1" ht="15.75" customHeight="1" x14ac:dyDescent="0.65"/>
    <row r="788" s="55" customFormat="1" ht="15.75" customHeight="1" x14ac:dyDescent="0.65"/>
    <row r="789" s="55" customFormat="1" ht="15.75" customHeight="1" x14ac:dyDescent="0.65"/>
    <row r="790" s="55" customFormat="1" ht="15.75" customHeight="1" x14ac:dyDescent="0.65"/>
    <row r="791" s="55" customFormat="1" ht="15.75" customHeight="1" x14ac:dyDescent="0.65"/>
    <row r="792" s="55" customFormat="1" ht="15.75" customHeight="1" x14ac:dyDescent="0.65"/>
    <row r="793" s="55" customFormat="1" ht="15.75" customHeight="1" x14ac:dyDescent="0.65"/>
    <row r="794" s="55" customFormat="1" ht="15.75" customHeight="1" x14ac:dyDescent="0.65"/>
    <row r="795" s="55" customFormat="1" ht="15.75" customHeight="1" x14ac:dyDescent="0.65"/>
    <row r="796" s="55" customFormat="1" ht="15.75" customHeight="1" x14ac:dyDescent="0.65"/>
    <row r="797" s="55" customFormat="1" ht="15.75" customHeight="1" x14ac:dyDescent="0.65"/>
    <row r="798" s="55" customFormat="1" ht="15.75" customHeight="1" x14ac:dyDescent="0.65"/>
    <row r="799" s="55" customFormat="1" ht="15.75" customHeight="1" x14ac:dyDescent="0.65"/>
    <row r="800" s="55" customFormat="1" ht="15.75" customHeight="1" x14ac:dyDescent="0.65"/>
    <row r="801" s="55" customFormat="1" ht="15.75" customHeight="1" x14ac:dyDescent="0.65"/>
    <row r="802" s="55" customFormat="1" ht="15.75" customHeight="1" x14ac:dyDescent="0.65"/>
    <row r="803" s="55" customFormat="1" ht="15.75" customHeight="1" x14ac:dyDescent="0.65"/>
    <row r="804" s="55" customFormat="1" ht="15.75" customHeight="1" x14ac:dyDescent="0.65"/>
    <row r="805" s="55" customFormat="1" ht="15.75" customHeight="1" x14ac:dyDescent="0.65"/>
    <row r="806" s="55" customFormat="1" ht="15.75" customHeight="1" x14ac:dyDescent="0.65"/>
    <row r="807" s="55" customFormat="1" ht="15.75" customHeight="1" x14ac:dyDescent="0.65"/>
    <row r="808" s="55" customFormat="1" ht="15.75" customHeight="1" x14ac:dyDescent="0.65"/>
    <row r="809" s="55" customFormat="1" ht="15.75" customHeight="1" x14ac:dyDescent="0.65"/>
    <row r="810" s="55" customFormat="1" ht="15.75" customHeight="1" x14ac:dyDescent="0.65"/>
    <row r="811" s="55" customFormat="1" ht="15.75" customHeight="1" x14ac:dyDescent="0.65"/>
    <row r="812" s="55" customFormat="1" ht="15.75" customHeight="1" x14ac:dyDescent="0.65"/>
    <row r="813" s="55" customFormat="1" ht="15.75" customHeight="1" x14ac:dyDescent="0.65"/>
    <row r="814" s="55" customFormat="1" ht="15.75" customHeight="1" x14ac:dyDescent="0.65"/>
    <row r="815" s="55" customFormat="1" ht="15.75" customHeight="1" x14ac:dyDescent="0.65"/>
    <row r="816" s="55" customFormat="1" ht="15.75" customHeight="1" x14ac:dyDescent="0.65"/>
    <row r="817" s="55" customFormat="1" ht="15.75" customHeight="1" x14ac:dyDescent="0.65"/>
    <row r="818" s="55" customFormat="1" ht="15.75" customHeight="1" x14ac:dyDescent="0.65"/>
    <row r="819" s="55" customFormat="1" ht="15.75" customHeight="1" x14ac:dyDescent="0.65"/>
    <row r="820" s="55" customFormat="1" ht="15.75" customHeight="1" x14ac:dyDescent="0.65"/>
    <row r="821" s="55" customFormat="1" ht="15.75" customHeight="1" x14ac:dyDescent="0.65"/>
    <row r="822" s="55" customFormat="1" ht="15.75" customHeight="1" x14ac:dyDescent="0.65"/>
    <row r="823" s="55" customFormat="1" ht="15.75" customHeight="1" x14ac:dyDescent="0.65"/>
    <row r="824" s="55" customFormat="1" ht="15.75" customHeight="1" x14ac:dyDescent="0.65"/>
    <row r="825" s="55" customFormat="1" ht="15.75" customHeight="1" x14ac:dyDescent="0.65"/>
    <row r="826" s="55" customFormat="1" ht="15.75" customHeight="1" x14ac:dyDescent="0.65"/>
    <row r="827" s="55" customFormat="1" ht="15.75" customHeight="1" x14ac:dyDescent="0.65"/>
    <row r="828" s="55" customFormat="1" ht="15.75" customHeight="1" x14ac:dyDescent="0.65"/>
    <row r="829" s="55" customFormat="1" ht="15.75" customHeight="1" x14ac:dyDescent="0.65"/>
    <row r="830" s="55" customFormat="1" ht="15.75" customHeight="1" x14ac:dyDescent="0.65"/>
    <row r="831" s="55" customFormat="1" ht="15.75" customHeight="1" x14ac:dyDescent="0.65"/>
    <row r="832" s="55" customFormat="1" ht="15.75" customHeight="1" x14ac:dyDescent="0.65"/>
    <row r="833" s="55" customFormat="1" ht="15.75" customHeight="1" x14ac:dyDescent="0.65"/>
    <row r="834" s="55" customFormat="1" ht="15.75" customHeight="1" x14ac:dyDescent="0.65"/>
    <row r="835" s="55" customFormat="1" ht="15.75" customHeight="1" x14ac:dyDescent="0.65"/>
    <row r="836" s="55" customFormat="1" ht="15.75" customHeight="1" x14ac:dyDescent="0.65"/>
    <row r="837" s="55" customFormat="1" ht="15.75" customHeight="1" x14ac:dyDescent="0.65"/>
    <row r="838" s="55" customFormat="1" ht="15.75" customHeight="1" x14ac:dyDescent="0.65"/>
    <row r="839" s="55" customFormat="1" ht="15.75" customHeight="1" x14ac:dyDescent="0.65"/>
    <row r="840" s="55" customFormat="1" ht="15.75" customHeight="1" x14ac:dyDescent="0.65"/>
    <row r="841" s="55" customFormat="1" ht="15.75" customHeight="1" x14ac:dyDescent="0.65"/>
    <row r="842" s="55" customFormat="1" ht="15.75" customHeight="1" x14ac:dyDescent="0.65"/>
    <row r="843" s="55" customFormat="1" ht="15.75" customHeight="1" x14ac:dyDescent="0.65"/>
    <row r="844" s="55" customFormat="1" ht="15.75" customHeight="1" x14ac:dyDescent="0.65"/>
    <row r="845" s="55" customFormat="1" ht="15.75" customHeight="1" x14ac:dyDescent="0.65"/>
    <row r="846" s="55" customFormat="1" ht="15.75" customHeight="1" x14ac:dyDescent="0.65"/>
    <row r="847" s="55" customFormat="1" ht="15.75" customHeight="1" x14ac:dyDescent="0.65"/>
    <row r="848" s="55" customFormat="1" ht="15.75" customHeight="1" x14ac:dyDescent="0.65"/>
    <row r="849" s="55" customFormat="1" ht="15.75" customHeight="1" x14ac:dyDescent="0.65"/>
    <row r="850" s="55" customFormat="1" ht="15.75" customHeight="1" x14ac:dyDescent="0.65"/>
    <row r="851" s="55" customFormat="1" ht="15.75" customHeight="1" x14ac:dyDescent="0.65"/>
    <row r="852" s="55" customFormat="1" ht="15.75" customHeight="1" x14ac:dyDescent="0.65"/>
    <row r="853" s="55" customFormat="1" ht="15.75" customHeight="1" x14ac:dyDescent="0.65"/>
    <row r="854" s="55" customFormat="1" ht="15.75" customHeight="1" x14ac:dyDescent="0.65"/>
    <row r="855" s="55" customFormat="1" ht="15.75" customHeight="1" x14ac:dyDescent="0.65"/>
    <row r="856" s="55" customFormat="1" ht="15.75" customHeight="1" x14ac:dyDescent="0.65"/>
    <row r="857" s="55" customFormat="1" ht="15.75" customHeight="1" x14ac:dyDescent="0.65"/>
    <row r="858" s="55" customFormat="1" ht="15.75" customHeight="1" x14ac:dyDescent="0.65"/>
    <row r="859" s="55" customFormat="1" ht="15.75" customHeight="1" x14ac:dyDescent="0.65"/>
    <row r="860" s="55" customFormat="1" ht="15.75" customHeight="1" x14ac:dyDescent="0.65"/>
    <row r="861" s="55" customFormat="1" ht="15.75" customHeight="1" x14ac:dyDescent="0.65"/>
    <row r="862" s="55" customFormat="1" ht="15.75" customHeight="1" x14ac:dyDescent="0.65"/>
    <row r="863" s="55" customFormat="1" ht="15.75" customHeight="1" x14ac:dyDescent="0.65"/>
    <row r="864" s="55" customFormat="1" ht="15.75" customHeight="1" x14ac:dyDescent="0.65"/>
    <row r="865" s="55" customFormat="1" ht="15.75" customHeight="1" x14ac:dyDescent="0.65"/>
    <row r="866" s="55" customFormat="1" ht="15.75" customHeight="1" x14ac:dyDescent="0.65"/>
    <row r="867" s="55" customFormat="1" ht="15.75" customHeight="1" x14ac:dyDescent="0.65"/>
    <row r="868" s="55" customFormat="1" ht="15.75" customHeight="1" x14ac:dyDescent="0.65"/>
    <row r="869" s="55" customFormat="1" ht="15.75" customHeight="1" x14ac:dyDescent="0.65"/>
    <row r="870" s="55" customFormat="1" ht="15.75" customHeight="1" x14ac:dyDescent="0.65"/>
    <row r="871" s="55" customFormat="1" ht="15.75" customHeight="1" x14ac:dyDescent="0.65"/>
    <row r="872" s="55" customFormat="1" ht="15.75" customHeight="1" x14ac:dyDescent="0.65"/>
    <row r="873" s="55" customFormat="1" ht="15.75" customHeight="1" x14ac:dyDescent="0.65"/>
    <row r="874" s="55" customFormat="1" ht="15.75" customHeight="1" x14ac:dyDescent="0.65"/>
    <row r="875" s="55" customFormat="1" ht="15.75" customHeight="1" x14ac:dyDescent="0.65"/>
    <row r="876" s="55" customFormat="1" ht="15.75" customHeight="1" x14ac:dyDescent="0.65"/>
    <row r="877" s="55" customFormat="1" ht="15.75" customHeight="1" x14ac:dyDescent="0.65"/>
    <row r="878" s="55" customFormat="1" ht="15.75" customHeight="1" x14ac:dyDescent="0.65"/>
    <row r="879" s="55" customFormat="1" ht="15.75" customHeight="1" x14ac:dyDescent="0.65"/>
    <row r="880" s="55" customFormat="1" ht="15.75" customHeight="1" x14ac:dyDescent="0.65"/>
    <row r="881" s="55" customFormat="1" ht="15.75" customHeight="1" x14ac:dyDescent="0.65"/>
    <row r="882" s="55" customFormat="1" ht="15.75" customHeight="1" x14ac:dyDescent="0.65"/>
    <row r="883" s="55" customFormat="1" ht="15.75" customHeight="1" x14ac:dyDescent="0.65"/>
    <row r="884" s="55" customFormat="1" ht="15.75" customHeight="1" x14ac:dyDescent="0.65"/>
    <row r="885" s="55" customFormat="1" ht="15.75" customHeight="1" x14ac:dyDescent="0.65"/>
    <row r="886" s="55" customFormat="1" ht="15.75" customHeight="1" x14ac:dyDescent="0.65"/>
    <row r="887" s="55" customFormat="1" ht="15.75" customHeight="1" x14ac:dyDescent="0.65"/>
    <row r="888" s="55" customFormat="1" ht="15.75" customHeight="1" x14ac:dyDescent="0.65"/>
    <row r="889" s="55" customFormat="1" ht="15.75" customHeight="1" x14ac:dyDescent="0.65"/>
    <row r="890" s="55" customFormat="1" ht="15.75" customHeight="1" x14ac:dyDescent="0.65"/>
    <row r="891" s="55" customFormat="1" ht="15.75" customHeight="1" x14ac:dyDescent="0.65"/>
    <row r="892" s="55" customFormat="1" ht="15.75" customHeight="1" x14ac:dyDescent="0.65"/>
    <row r="893" s="55" customFormat="1" ht="15.75" customHeight="1" x14ac:dyDescent="0.65"/>
    <row r="894" s="55" customFormat="1" ht="15.75" customHeight="1" x14ac:dyDescent="0.65"/>
    <row r="895" s="55" customFormat="1" ht="15.75" customHeight="1" x14ac:dyDescent="0.65"/>
    <row r="896" s="55" customFormat="1" ht="15.75" customHeight="1" x14ac:dyDescent="0.65"/>
    <row r="897" s="55" customFormat="1" ht="15.75" customHeight="1" x14ac:dyDescent="0.65"/>
    <row r="898" s="55" customFormat="1" ht="15.75" customHeight="1" x14ac:dyDescent="0.65"/>
    <row r="899" s="55" customFormat="1" ht="15.75" customHeight="1" x14ac:dyDescent="0.65"/>
    <row r="900" s="55" customFormat="1" ht="15.75" customHeight="1" x14ac:dyDescent="0.65"/>
    <row r="901" s="55" customFormat="1" ht="15.75" customHeight="1" x14ac:dyDescent="0.65"/>
    <row r="902" s="55" customFormat="1" ht="15.75" customHeight="1" x14ac:dyDescent="0.65"/>
    <row r="903" s="55" customFormat="1" ht="15.75" customHeight="1" x14ac:dyDescent="0.65"/>
    <row r="904" s="55" customFormat="1" ht="15.75" customHeight="1" x14ac:dyDescent="0.65"/>
    <row r="905" s="55" customFormat="1" ht="15.75" customHeight="1" x14ac:dyDescent="0.65"/>
    <row r="906" s="55" customFormat="1" ht="15.75" customHeight="1" x14ac:dyDescent="0.65"/>
    <row r="907" s="55" customFormat="1" ht="15.75" customHeight="1" x14ac:dyDescent="0.65"/>
    <row r="908" s="55" customFormat="1" ht="15.75" customHeight="1" x14ac:dyDescent="0.65"/>
    <row r="909" s="55" customFormat="1" ht="15.75" customHeight="1" x14ac:dyDescent="0.65"/>
    <row r="910" s="55" customFormat="1" ht="15.75" customHeight="1" x14ac:dyDescent="0.65"/>
    <row r="911" s="55" customFormat="1" ht="15.75" customHeight="1" x14ac:dyDescent="0.65"/>
    <row r="912" s="55" customFormat="1" ht="15.75" customHeight="1" x14ac:dyDescent="0.65"/>
    <row r="913" s="55" customFormat="1" ht="15.75" customHeight="1" x14ac:dyDescent="0.65"/>
    <row r="914" s="55" customFormat="1" ht="15.75" customHeight="1" x14ac:dyDescent="0.65"/>
    <row r="915" s="55" customFormat="1" ht="15.75" customHeight="1" x14ac:dyDescent="0.65"/>
    <row r="916" s="55" customFormat="1" ht="15.75" customHeight="1" x14ac:dyDescent="0.65"/>
    <row r="917" s="55" customFormat="1" ht="15.75" customHeight="1" x14ac:dyDescent="0.65"/>
    <row r="918" s="55" customFormat="1" ht="15.75" customHeight="1" x14ac:dyDescent="0.65"/>
    <row r="919" s="55" customFormat="1" ht="15.75" customHeight="1" x14ac:dyDescent="0.65"/>
    <row r="920" s="55" customFormat="1" ht="15.75" customHeight="1" x14ac:dyDescent="0.65"/>
    <row r="921" s="55" customFormat="1" ht="15.75" customHeight="1" x14ac:dyDescent="0.65"/>
    <row r="922" s="55" customFormat="1" ht="15.75" customHeight="1" x14ac:dyDescent="0.65"/>
    <row r="923" s="55" customFormat="1" ht="15.75" customHeight="1" x14ac:dyDescent="0.65"/>
    <row r="924" s="55" customFormat="1" ht="15.75" customHeight="1" x14ac:dyDescent="0.65"/>
    <row r="925" s="55" customFormat="1" ht="15.75" customHeight="1" x14ac:dyDescent="0.65"/>
    <row r="926" s="55" customFormat="1" ht="15.75" customHeight="1" x14ac:dyDescent="0.65"/>
    <row r="927" s="55" customFormat="1" ht="15.75" customHeight="1" x14ac:dyDescent="0.65"/>
    <row r="928" s="55" customFormat="1" ht="15.75" customHeight="1" x14ac:dyDescent="0.65"/>
    <row r="929" s="55" customFormat="1" ht="15.75" customHeight="1" x14ac:dyDescent="0.65"/>
    <row r="930" s="55" customFormat="1" ht="15.75" customHeight="1" x14ac:dyDescent="0.65"/>
    <row r="931" s="55" customFormat="1" ht="15.75" customHeight="1" x14ac:dyDescent="0.65"/>
    <row r="932" s="55" customFormat="1" ht="15.75" customHeight="1" x14ac:dyDescent="0.65"/>
    <row r="933" s="55" customFormat="1" ht="15.75" customHeight="1" x14ac:dyDescent="0.65"/>
    <row r="934" s="55" customFormat="1" ht="15.75" customHeight="1" x14ac:dyDescent="0.65"/>
    <row r="935" s="55" customFormat="1" ht="15.75" customHeight="1" x14ac:dyDescent="0.65"/>
    <row r="936" s="55" customFormat="1" ht="15.75" customHeight="1" x14ac:dyDescent="0.65"/>
    <row r="937" s="55" customFormat="1" ht="15.75" customHeight="1" x14ac:dyDescent="0.65"/>
    <row r="938" s="55" customFormat="1" ht="15.75" customHeight="1" x14ac:dyDescent="0.65"/>
    <row r="939" s="55" customFormat="1" ht="15.75" customHeight="1" x14ac:dyDescent="0.65"/>
    <row r="940" s="55" customFormat="1" ht="15.75" customHeight="1" x14ac:dyDescent="0.65"/>
    <row r="941" s="55" customFormat="1" ht="15.75" customHeight="1" x14ac:dyDescent="0.65"/>
    <row r="942" s="55" customFormat="1" ht="15.75" customHeight="1" x14ac:dyDescent="0.65"/>
    <row r="943" s="55" customFormat="1" ht="15.75" customHeight="1" x14ac:dyDescent="0.65"/>
    <row r="944" s="55" customFormat="1" ht="15.75" customHeight="1" x14ac:dyDescent="0.65"/>
    <row r="945" s="55" customFormat="1" ht="15.75" customHeight="1" x14ac:dyDescent="0.65"/>
    <row r="946" s="55" customFormat="1" ht="15.75" customHeight="1" x14ac:dyDescent="0.65"/>
    <row r="947" s="55" customFormat="1" ht="15.75" customHeight="1" x14ac:dyDescent="0.65"/>
    <row r="948" s="55" customFormat="1" ht="15.75" customHeight="1" x14ac:dyDescent="0.65"/>
    <row r="949" s="55" customFormat="1" ht="15.75" customHeight="1" x14ac:dyDescent="0.65"/>
    <row r="950" s="55" customFormat="1" ht="15.75" customHeight="1" x14ac:dyDescent="0.65"/>
    <row r="951" s="55" customFormat="1" ht="15.75" customHeight="1" x14ac:dyDescent="0.65"/>
    <row r="952" s="55" customFormat="1" ht="15.75" customHeight="1" x14ac:dyDescent="0.65"/>
    <row r="953" s="55" customFormat="1" ht="15.75" customHeight="1" x14ac:dyDescent="0.65"/>
    <row r="954" s="55" customFormat="1" ht="15.75" customHeight="1" x14ac:dyDescent="0.65"/>
    <row r="955" s="55" customFormat="1" ht="15.75" customHeight="1" x14ac:dyDescent="0.65"/>
    <row r="956" s="55" customFormat="1" ht="15.75" customHeight="1" x14ac:dyDescent="0.65"/>
    <row r="957" s="55" customFormat="1" ht="15.75" customHeight="1" x14ac:dyDescent="0.65"/>
    <row r="958" s="55" customFormat="1" ht="15.75" customHeight="1" x14ac:dyDescent="0.65"/>
    <row r="959" s="55" customFormat="1" ht="15.75" customHeight="1" x14ac:dyDescent="0.65"/>
    <row r="960" s="55" customFormat="1" ht="15.75" customHeight="1" x14ac:dyDescent="0.65"/>
    <row r="961" s="55" customFormat="1" ht="15.75" customHeight="1" x14ac:dyDescent="0.65"/>
    <row r="962" s="55" customFormat="1" ht="15.75" customHeight="1" x14ac:dyDescent="0.65"/>
    <row r="963" s="55" customFormat="1" ht="15.75" customHeight="1" x14ac:dyDescent="0.65"/>
    <row r="964" s="55" customFormat="1" ht="15.75" customHeight="1" x14ac:dyDescent="0.65"/>
    <row r="965" s="55" customFormat="1" ht="15.75" customHeight="1" x14ac:dyDescent="0.65"/>
    <row r="966" s="55" customFormat="1" ht="15.75" customHeight="1" x14ac:dyDescent="0.65"/>
    <row r="967" s="55" customFormat="1" ht="15.75" customHeight="1" x14ac:dyDescent="0.65"/>
    <row r="968" s="55" customFormat="1" ht="15.75" customHeight="1" x14ac:dyDescent="0.65"/>
    <row r="969" s="55" customFormat="1" ht="15.75" customHeight="1" x14ac:dyDescent="0.65"/>
    <row r="970" s="55" customFormat="1" ht="15.75" customHeight="1" x14ac:dyDescent="0.65"/>
    <row r="971" s="55" customFormat="1" ht="15.75" customHeight="1" x14ac:dyDescent="0.65"/>
    <row r="972" s="55" customFormat="1" ht="15.75" customHeight="1" x14ac:dyDescent="0.65"/>
    <row r="973" s="55" customFormat="1" ht="15.75" customHeight="1" x14ac:dyDescent="0.65"/>
    <row r="974" s="55" customFormat="1" ht="15.75" customHeight="1" x14ac:dyDescent="0.65"/>
    <row r="975" s="55" customFormat="1" ht="15.75" customHeight="1" x14ac:dyDescent="0.65"/>
    <row r="976" s="55" customFormat="1" ht="15.75" customHeight="1" x14ac:dyDescent="0.65"/>
    <row r="977" s="55" customFormat="1" ht="15.75" customHeight="1" x14ac:dyDescent="0.65"/>
    <row r="978" s="55" customFormat="1" ht="15.75" customHeight="1" x14ac:dyDescent="0.65"/>
    <row r="979" s="55" customFormat="1" ht="15.75" customHeight="1" x14ac:dyDescent="0.65"/>
    <row r="980" s="55" customFormat="1" ht="15.75" customHeight="1" x14ac:dyDescent="0.65"/>
    <row r="981" s="55" customFormat="1" ht="15.75" customHeight="1" x14ac:dyDescent="0.65"/>
    <row r="982" s="55" customFormat="1" ht="15.75" customHeight="1" x14ac:dyDescent="0.65"/>
    <row r="983" s="55" customFormat="1" ht="15.75" customHeight="1" x14ac:dyDescent="0.65"/>
    <row r="984" s="55" customFormat="1" ht="15.75" customHeight="1" x14ac:dyDescent="0.65"/>
    <row r="985" s="55" customFormat="1" ht="15.75" customHeight="1" x14ac:dyDescent="0.65"/>
    <row r="986" s="55" customFormat="1" ht="15.75" customHeight="1" x14ac:dyDescent="0.65"/>
    <row r="987" s="55" customFormat="1" ht="15.75" customHeight="1" x14ac:dyDescent="0.65"/>
    <row r="988" s="55" customFormat="1" ht="15.75" customHeight="1" x14ac:dyDescent="0.65"/>
    <row r="989" s="55" customFormat="1" ht="15.75" customHeight="1" x14ac:dyDescent="0.65"/>
    <row r="990" s="55" customFormat="1" ht="15.75" customHeight="1" x14ac:dyDescent="0.65"/>
    <row r="991" s="55" customFormat="1" ht="15.75" customHeight="1" x14ac:dyDescent="0.65"/>
    <row r="992" s="55" customFormat="1" ht="15.75" customHeight="1" x14ac:dyDescent="0.65"/>
    <row r="993" s="55" customFormat="1" ht="15.75" customHeight="1" x14ac:dyDescent="0.65"/>
    <row r="994" s="55" customFormat="1" ht="15.75" customHeight="1" x14ac:dyDescent="0.65"/>
    <row r="995" s="55" customFormat="1" ht="15.75" customHeight="1" x14ac:dyDescent="0.65"/>
    <row r="996" s="55" customFormat="1" ht="15.75" customHeight="1" x14ac:dyDescent="0.65"/>
    <row r="997" s="55" customFormat="1" ht="15.75" customHeight="1" x14ac:dyDescent="0.65"/>
    <row r="998" s="55" customFormat="1" ht="15.75" customHeight="1" x14ac:dyDescent="0.65"/>
    <row r="999" s="55" customFormat="1" ht="15.75" customHeight="1" x14ac:dyDescent="0.65"/>
    <row r="1000" s="55" customFormat="1" ht="15.75" customHeight="1" x14ac:dyDescent="0.65"/>
  </sheetData>
  <printOptions gridLines="1"/>
  <pageMargins left="0.7" right="0.7" top="0.25" bottom="0.2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excel_functions</vt:lpstr>
      <vt:lpstr>pareto</vt:lpstr>
      <vt:lpstr>Sheet2</vt:lpstr>
      <vt:lpstr>Hypothesis Test </vt:lpstr>
      <vt:lpstr>Chi Squared Template (2)</vt:lpstr>
      <vt:lpstr>Chi Squared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George Smith</cp:lastModifiedBy>
  <dcterms:created xsi:type="dcterms:W3CDTF">2011-06-24T03:55:25Z</dcterms:created>
  <dcterms:modified xsi:type="dcterms:W3CDTF">2021-02-22T00:39:28Z</dcterms:modified>
</cp:coreProperties>
</file>