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730" windowHeight="10050" activeTab="6"/>
  </bookViews>
  <sheets>
    <sheet name="підїзд1" sheetId="1" r:id="rId1"/>
    <sheet name="підїзд2" sheetId="2" r:id="rId2"/>
    <sheet name="підїзд3" sheetId="3" r:id="rId3"/>
    <sheet name="підїзд4" sheetId="4" r:id="rId4"/>
    <sheet name="підїзд5" sheetId="5" r:id="rId5"/>
    <sheet name="комерція" sheetId="6" r:id="rId6"/>
    <sheet name="розрахунок" sheetId="7" r:id="rId7"/>
    <sheet name="витрати" sheetId="8" r:id="rId8"/>
  </sheets>
  <calcPr calcId="144525"/>
</workbook>
</file>

<file path=xl/calcChain.xml><?xml version="1.0" encoding="utf-8"?>
<calcChain xmlns="http://schemas.openxmlformats.org/spreadsheetml/2006/main">
  <c r="C13" i="7" l="1"/>
  <c r="E13" i="7" s="1"/>
  <c r="D13" i="7"/>
  <c r="F13" i="7" s="1"/>
  <c r="C14" i="7"/>
  <c r="E14" i="7" s="1"/>
  <c r="D14" i="7"/>
  <c r="C15" i="7"/>
  <c r="E15" i="7" s="1"/>
  <c r="D15" i="7"/>
  <c r="C16" i="7"/>
  <c r="E16" i="7" s="1"/>
  <c r="D16" i="7"/>
  <c r="C17" i="7"/>
  <c r="E17" i="7" s="1"/>
  <c r="D17" i="7"/>
  <c r="C18" i="7"/>
  <c r="C19" i="7"/>
  <c r="F17" i="7" l="1"/>
  <c r="F16" i="7"/>
  <c r="F15" i="7"/>
  <c r="F14" i="7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" i="4"/>
  <c r="J3" i="4"/>
  <c r="J4" i="4"/>
  <c r="J5" i="4"/>
  <c r="H51" i="5" l="1"/>
  <c r="J51" i="5" s="1"/>
  <c r="H52" i="5"/>
  <c r="H53" i="5"/>
  <c r="J53" i="5" s="1"/>
  <c r="H54" i="5"/>
  <c r="H50" i="5"/>
  <c r="H26" i="4"/>
  <c r="H27" i="4"/>
  <c r="H28" i="4"/>
  <c r="H44" i="3"/>
  <c r="H45" i="3"/>
  <c r="H46" i="3"/>
  <c r="H47" i="3"/>
  <c r="H43" i="3"/>
  <c r="I35" i="2"/>
  <c r="K35" i="2" s="1"/>
  <c r="I36" i="2"/>
  <c r="I37" i="2"/>
  <c r="K37" i="2" s="1"/>
  <c r="I34" i="2"/>
  <c r="K34" i="2" s="1"/>
  <c r="I44" i="1"/>
  <c r="I45" i="1"/>
  <c r="I46" i="1"/>
  <c r="I47" i="1"/>
  <c r="I43" i="1"/>
  <c r="K36" i="2"/>
  <c r="K26" i="2"/>
  <c r="K27" i="2"/>
  <c r="K28" i="2"/>
  <c r="K29" i="2"/>
  <c r="K30" i="2"/>
  <c r="K31" i="2"/>
  <c r="K32" i="2"/>
  <c r="K33" i="2"/>
  <c r="J43" i="5"/>
  <c r="J44" i="5"/>
  <c r="J45" i="5"/>
  <c r="J46" i="5"/>
  <c r="J47" i="5"/>
  <c r="J48" i="5"/>
  <c r="J49" i="5"/>
  <c r="J50" i="5"/>
  <c r="J52" i="5"/>
  <c r="J54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19" i="5"/>
  <c r="J20" i="5"/>
  <c r="J21" i="5"/>
  <c r="J23" i="5"/>
  <c r="J24" i="5"/>
  <c r="J2" i="5"/>
  <c r="J4" i="5"/>
  <c r="J5" i="5"/>
  <c r="J6" i="5"/>
  <c r="J7" i="5"/>
  <c r="J8" i="5"/>
  <c r="J9" i="5"/>
  <c r="J10" i="5"/>
  <c r="J11" i="5"/>
  <c r="J12" i="5"/>
  <c r="J13" i="5"/>
  <c r="J52" i="3" l="1"/>
  <c r="J15" i="5" l="1"/>
  <c r="J53" i="8" l="1"/>
  <c r="J52" i="8"/>
  <c r="D52" i="8"/>
  <c r="J44" i="8" l="1"/>
  <c r="J17" i="8"/>
  <c r="D44" i="8"/>
  <c r="F44" i="8"/>
  <c r="D17" i="8" l="1"/>
  <c r="J6" i="3" l="1"/>
  <c r="J4" i="3"/>
  <c r="J5" i="3"/>
  <c r="J37" i="3" l="1"/>
  <c r="K16" i="2" l="1"/>
  <c r="K15" i="2" l="1"/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5" i="1"/>
  <c r="K46" i="1"/>
  <c r="K47" i="1"/>
  <c r="K3" i="1"/>
  <c r="K4" i="1"/>
  <c r="K5" i="1"/>
  <c r="K13" i="2"/>
  <c r="I12" i="6" l="1"/>
  <c r="D18" i="7" s="1"/>
  <c r="H12" i="6"/>
  <c r="D12" i="6"/>
  <c r="G11" i="6"/>
  <c r="H11" i="6" s="1"/>
  <c r="D19" i="7" l="1"/>
  <c r="E18" i="7"/>
  <c r="F18" i="7"/>
  <c r="J13" i="6"/>
  <c r="J12" i="6"/>
  <c r="I61" i="5"/>
  <c r="J53" i="1"/>
  <c r="I36" i="4"/>
  <c r="I61" i="3"/>
  <c r="J46" i="2"/>
  <c r="E19" i="7" l="1"/>
  <c r="F19" i="7"/>
  <c r="K14" i="2"/>
  <c r="K8" i="2"/>
  <c r="K19" i="2"/>
  <c r="K20" i="2"/>
  <c r="K21" i="2"/>
  <c r="K22" i="2"/>
  <c r="K23" i="2"/>
  <c r="K24" i="2"/>
  <c r="K25" i="2"/>
  <c r="J26" i="5" l="1"/>
  <c r="H4" i="6"/>
  <c r="H5" i="6"/>
  <c r="H6" i="6"/>
  <c r="H7" i="6"/>
  <c r="H8" i="6"/>
  <c r="H9" i="6"/>
  <c r="H10" i="6"/>
  <c r="H3" i="6"/>
  <c r="J59" i="5" l="1"/>
  <c r="J3" i="5"/>
  <c r="J14" i="5"/>
  <c r="J16" i="5"/>
  <c r="J17" i="5"/>
  <c r="J18" i="5"/>
  <c r="J25" i="5"/>
  <c r="J27" i="5"/>
  <c r="J28" i="5"/>
  <c r="J29" i="5"/>
  <c r="J6" i="4"/>
  <c r="J7" i="3"/>
  <c r="J8" i="3"/>
  <c r="J11" i="3"/>
  <c r="J12" i="3"/>
  <c r="J15" i="3"/>
  <c r="J21" i="3"/>
  <c r="J24" i="3"/>
  <c r="J25" i="3"/>
  <c r="J30" i="3"/>
  <c r="J32" i="3"/>
  <c r="J34" i="3"/>
  <c r="J35" i="3"/>
  <c r="J36" i="3"/>
  <c r="J44" i="3"/>
  <c r="J45" i="3"/>
  <c r="J59" i="3"/>
  <c r="J3" i="3"/>
  <c r="K18" i="2"/>
  <c r="K6" i="2"/>
  <c r="K10" i="2"/>
  <c r="K11" i="2"/>
  <c r="K12" i="2"/>
  <c r="K6" i="1"/>
  <c r="K50" i="1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6" i="3"/>
  <c r="H27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51" i="3"/>
  <c r="H53" i="3"/>
  <c r="H54" i="3"/>
  <c r="H55" i="3"/>
  <c r="H56" i="3"/>
  <c r="H57" i="3"/>
  <c r="H58" i="3"/>
  <c r="H60" i="3"/>
  <c r="H3" i="3"/>
  <c r="I40" i="2"/>
  <c r="I41" i="2"/>
  <c r="I42" i="2"/>
  <c r="I43" i="2"/>
  <c r="I44" i="2"/>
  <c r="I45" i="2"/>
  <c r="I3" i="2"/>
  <c r="I4" i="2"/>
  <c r="I5" i="2"/>
  <c r="I6" i="2"/>
  <c r="I7" i="2"/>
  <c r="I8" i="2"/>
  <c r="I9" i="2"/>
  <c r="I10" i="2"/>
  <c r="I11" i="2"/>
  <c r="I12" i="2"/>
  <c r="I13" i="2"/>
  <c r="I14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2" i="2"/>
  <c r="H3" i="5"/>
  <c r="H4" i="5"/>
  <c r="H5" i="5"/>
  <c r="H6" i="5"/>
  <c r="H7" i="5"/>
  <c r="H9" i="5"/>
  <c r="H10" i="5"/>
  <c r="H11" i="5"/>
  <c r="H12" i="5"/>
  <c r="H13" i="5"/>
  <c r="H14" i="5"/>
  <c r="H16" i="5"/>
  <c r="H17" i="5"/>
  <c r="H18" i="5"/>
  <c r="H19" i="5"/>
  <c r="H21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5" i="5"/>
  <c r="H59" i="5"/>
  <c r="H60" i="5"/>
  <c r="H2" i="5"/>
  <c r="H3" i="4"/>
  <c r="H4" i="4"/>
  <c r="H5" i="4"/>
  <c r="H6" i="4"/>
  <c r="H7" i="4"/>
  <c r="H8" i="4"/>
  <c r="H9" i="4"/>
  <c r="H10" i="4"/>
  <c r="H11" i="4"/>
  <c r="H12" i="4"/>
  <c r="H13" i="4"/>
  <c r="H15" i="4"/>
  <c r="H16" i="4"/>
  <c r="H17" i="4"/>
  <c r="H18" i="4"/>
  <c r="H19" i="4"/>
  <c r="H20" i="4"/>
  <c r="H21" i="4"/>
  <c r="H22" i="4"/>
  <c r="H23" i="4"/>
  <c r="H24" i="4"/>
  <c r="H25" i="4"/>
  <c r="H31" i="4"/>
  <c r="H33" i="4"/>
  <c r="H34" i="4"/>
  <c r="H2" i="4"/>
  <c r="I4" i="1" l="1"/>
  <c r="I6" i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9" i="1"/>
  <c r="I50" i="1"/>
  <c r="I51" i="1"/>
  <c r="I3" i="1"/>
  <c r="G10" i="6" l="1"/>
  <c r="G8" i="6" l="1"/>
  <c r="H4" i="1" l="1"/>
  <c r="H5" i="1"/>
  <c r="I5" i="1" s="1"/>
  <c r="H6" i="1"/>
  <c r="H7" i="1"/>
  <c r="I7" i="1" s="1"/>
  <c r="K7" i="1" s="1"/>
  <c r="H8" i="1"/>
  <c r="H9" i="1"/>
  <c r="H10" i="1"/>
  <c r="H11" i="1"/>
  <c r="H12" i="1"/>
  <c r="H13" i="1"/>
  <c r="H14" i="1"/>
  <c r="H15" i="1"/>
  <c r="H16" i="1"/>
  <c r="H17" i="1"/>
  <c r="I17" i="1" s="1"/>
  <c r="H18" i="1"/>
  <c r="H19" i="1"/>
  <c r="H20" i="1"/>
  <c r="H21" i="1"/>
  <c r="H22" i="1"/>
  <c r="H23" i="1"/>
  <c r="H24" i="1"/>
  <c r="H25" i="1"/>
  <c r="I25" i="1" s="1"/>
  <c r="K25" i="1" s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K43" i="1" s="1"/>
  <c r="H44" i="1"/>
  <c r="K44" i="1" s="1"/>
  <c r="H45" i="1"/>
  <c r="H46" i="1"/>
  <c r="H47" i="1"/>
  <c r="H3" i="1"/>
  <c r="I53" i="1" l="1"/>
  <c r="H53" i="1"/>
  <c r="G7" i="6"/>
  <c r="K54" i="1" l="1"/>
  <c r="K53" i="1"/>
  <c r="H9" i="2"/>
  <c r="E46" i="2" l="1"/>
  <c r="C8" i="7" l="1"/>
  <c r="E8" i="7" s="1"/>
  <c r="G4" i="6"/>
  <c r="G5" i="6"/>
  <c r="G6" i="6"/>
  <c r="G3" i="6"/>
  <c r="D61" i="5"/>
  <c r="G59" i="5"/>
  <c r="G60" i="5"/>
  <c r="G58" i="5"/>
  <c r="H58" i="5" s="1"/>
  <c r="E56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H15" i="5" s="1"/>
  <c r="G16" i="5"/>
  <c r="G17" i="5"/>
  <c r="G18" i="5"/>
  <c r="G19" i="5"/>
  <c r="G20" i="5"/>
  <c r="H20" i="5" s="1"/>
  <c r="G21" i="5"/>
  <c r="G22" i="5"/>
  <c r="H22" i="5" s="1"/>
  <c r="J22" i="5" s="1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2" i="5"/>
  <c r="D56" i="5"/>
  <c r="F48" i="1"/>
  <c r="G53" i="3"/>
  <c r="G54" i="3"/>
  <c r="G55" i="3"/>
  <c r="G56" i="3"/>
  <c r="G57" i="3"/>
  <c r="G58" i="3"/>
  <c r="G59" i="3"/>
  <c r="H59" i="3" s="1"/>
  <c r="G60" i="3"/>
  <c r="G52" i="3"/>
  <c r="H52" i="3" s="1"/>
  <c r="H6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H28" i="3" s="1"/>
  <c r="G29" i="3"/>
  <c r="H29" i="3" s="1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3" i="3"/>
  <c r="G32" i="4"/>
  <c r="H32" i="4" s="1"/>
  <c r="G33" i="4"/>
  <c r="G34" i="4"/>
  <c r="G35" i="4"/>
  <c r="G31" i="4"/>
  <c r="G3" i="4"/>
  <c r="G4" i="4"/>
  <c r="G5" i="4"/>
  <c r="G6" i="4"/>
  <c r="G7" i="4"/>
  <c r="G8" i="4"/>
  <c r="G9" i="4"/>
  <c r="G10" i="4"/>
  <c r="G11" i="4"/>
  <c r="G12" i="4"/>
  <c r="G13" i="4"/>
  <c r="G14" i="4"/>
  <c r="H14" i="4" s="1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" i="4"/>
  <c r="H41" i="2"/>
  <c r="H42" i="2"/>
  <c r="H43" i="2"/>
  <c r="H44" i="2"/>
  <c r="H45" i="2"/>
  <c r="H40" i="2"/>
  <c r="H3" i="2"/>
  <c r="H4" i="2"/>
  <c r="H5" i="2"/>
  <c r="H6" i="2"/>
  <c r="H7" i="2"/>
  <c r="H8" i="2"/>
  <c r="H10" i="2"/>
  <c r="H11" i="2"/>
  <c r="H12" i="2"/>
  <c r="H13" i="2"/>
  <c r="H14" i="2"/>
  <c r="H15" i="2"/>
  <c r="I15" i="2" s="1"/>
  <c r="H16" i="2"/>
  <c r="H17" i="2"/>
  <c r="H18" i="2"/>
  <c r="H19" i="2"/>
  <c r="H20" i="2"/>
  <c r="H21" i="2"/>
  <c r="H22" i="2"/>
  <c r="H23" i="2"/>
  <c r="H24" i="2"/>
  <c r="H25" i="2"/>
  <c r="H26" i="2"/>
  <c r="H28" i="2"/>
  <c r="H29" i="2"/>
  <c r="H30" i="2"/>
  <c r="H31" i="2"/>
  <c r="H32" i="2"/>
  <c r="H33" i="2"/>
  <c r="H34" i="2"/>
  <c r="H35" i="2"/>
  <c r="H36" i="2"/>
  <c r="H37" i="2"/>
  <c r="I46" i="2" s="1"/>
  <c r="H2" i="2"/>
  <c r="E52" i="1"/>
  <c r="K47" i="2" l="1"/>
  <c r="K46" i="2"/>
  <c r="J61" i="3"/>
  <c r="J62" i="3"/>
  <c r="H35" i="4"/>
  <c r="H36" i="4" s="1"/>
  <c r="G36" i="4"/>
  <c r="H61" i="5"/>
  <c r="H8" i="5"/>
  <c r="G61" i="5"/>
  <c r="H25" i="3"/>
  <c r="G61" i="3"/>
  <c r="H46" i="2"/>
  <c r="J61" i="5" l="1"/>
  <c r="J62" i="5"/>
  <c r="J36" i="4"/>
  <c r="J37" i="4"/>
</calcChain>
</file>

<file path=xl/sharedStrings.xml><?xml version="1.0" encoding="utf-8"?>
<sst xmlns="http://schemas.openxmlformats.org/spreadsheetml/2006/main" count="429" uniqueCount="342">
  <si>
    <t>підїзд</t>
  </si>
  <si>
    <t>поверх</t>
  </si>
  <si>
    <t>піб</t>
  </si>
  <si>
    <t>площа кв.</t>
  </si>
  <si>
    <t>кладовка</t>
  </si>
  <si>
    <t>згодні</t>
  </si>
  <si>
    <t>Сапринюк Микола Васильович</t>
  </si>
  <si>
    <t>Кудлейчук Богдан Васильович</t>
  </si>
  <si>
    <t>Митько Ірина Андріївна</t>
  </si>
  <si>
    <t>Кошка Микола Романович</t>
  </si>
  <si>
    <t>Мізунський Володимир Ярославович</t>
  </si>
  <si>
    <t>Кривда Степан Іванович</t>
  </si>
  <si>
    <t>Онищак Тетяна Валентинівна</t>
  </si>
  <si>
    <t>Терешко Євгеній Вяеславович</t>
  </si>
  <si>
    <t>Бородайко Петро Васильович</t>
  </si>
  <si>
    <t>Дармограй Василь Стахович</t>
  </si>
  <si>
    <t>Будзик Тамара Григорівна</t>
  </si>
  <si>
    <t>Новак Вікторія Володимирівна</t>
  </si>
  <si>
    <t>Козубаш Віталій Володимирович</t>
  </si>
  <si>
    <t>Зварич Володимир Іванович</t>
  </si>
  <si>
    <t>Гасій Микола Богданович</t>
  </si>
  <si>
    <t>Поцула Богдан Степанович</t>
  </si>
  <si>
    <t>Сойма Андріана Василівна</t>
  </si>
  <si>
    <t>Федоляк Катерина Михайлівна</t>
  </si>
  <si>
    <t>Гайда Ігор Мирославович</t>
  </si>
  <si>
    <t>Михайлюк Надія Василівна</t>
  </si>
  <si>
    <t>Ковальчук Ольга Михайлівна</t>
  </si>
  <si>
    <t>Лупійчук Оксана Степанівна</t>
  </si>
  <si>
    <t>Свачій Олег Романович</t>
  </si>
  <si>
    <t>Боднар Людмила Володимирівна</t>
  </si>
  <si>
    <t>Василишин Віталій Михайлович</t>
  </si>
  <si>
    <t>Ясінська Надія Михайлівна</t>
  </si>
  <si>
    <t>Рущак Уляна Миронівна0</t>
  </si>
  <si>
    <t>Насадик Дмитро Володимирович+ Насадик Зоряна Василівна 50%*50%</t>
  </si>
  <si>
    <t>Костів Петро Петрович</t>
  </si>
  <si>
    <t>Білінський Владислав Сергійович</t>
  </si>
  <si>
    <t>Хижняк Ганна Василівна</t>
  </si>
  <si>
    <t>Костриба Роман Михайлович</t>
  </si>
  <si>
    <t>Кривко Ігор Михайлович+ Стасюк Михайло Васильович 50%*50%</t>
  </si>
  <si>
    <t>Сенюк Клавдія Іванівна</t>
  </si>
  <si>
    <t>Лугова Наталія Ярославівна</t>
  </si>
  <si>
    <t>Беспятих Микола Володимирович</t>
  </si>
  <si>
    <t>Михайлюк Петро Васильович</t>
  </si>
  <si>
    <t>М'якуш Володимир Петрович</t>
  </si>
  <si>
    <t>Пахолок Роман Петрович</t>
  </si>
  <si>
    <t>Туленінов Володимир Дмитрович</t>
  </si>
  <si>
    <t>Степаненко Тетяна Василівна</t>
  </si>
  <si>
    <t>Лесів Степан Васильович</t>
  </si>
  <si>
    <t>площа гаража</t>
  </si>
  <si>
    <t>добудова поверху 1-так, 0-ні</t>
  </si>
  <si>
    <t>Ткачук Ольга Мирославівна</t>
  </si>
  <si>
    <t>Циріль Галина Михайлівна</t>
  </si>
  <si>
    <t>Світлана Юріївна Свирид</t>
  </si>
  <si>
    <t>Петрів Світлана Михайлівна</t>
  </si>
  <si>
    <t>Ціпух Іванна Василівна</t>
  </si>
  <si>
    <t>Притика Микола Володимирович</t>
  </si>
  <si>
    <t>Кучма Оксана Олексіївна</t>
  </si>
  <si>
    <t>Загрійчук Світлана Михайлівна</t>
  </si>
  <si>
    <t>Івонюк Оксана Михайлівна</t>
  </si>
  <si>
    <t>Ткачик Андрій Володимирович</t>
  </si>
  <si>
    <t>Теніцький Олег Григорович</t>
  </si>
  <si>
    <t>Пасічняк Віталік Романович</t>
  </si>
  <si>
    <t>Тарас Роман Васильович</t>
  </si>
  <si>
    <t>Костриба Михайло Васильович та Костриба Галина Антонівна
50/50
По довіреності Костриба Роман Михайлович</t>
  </si>
  <si>
    <t>Щербатий Сергій Олександроівич</t>
  </si>
  <si>
    <t>Єрмаченко Микола Миколайович</t>
  </si>
  <si>
    <t>Агамірзоєва Ірина Ігорівна</t>
  </si>
  <si>
    <t>Федунка Марія Дмитрівна</t>
  </si>
  <si>
    <t>Тимків Марія Василівна</t>
  </si>
  <si>
    <t>Дуда Світлана Ярославівна</t>
  </si>
  <si>
    <t>Свирид Світлана Юріївна</t>
  </si>
  <si>
    <t>Фреїв Микола Васильович</t>
  </si>
  <si>
    <t>Реміцький Михайло Ігорович</t>
  </si>
  <si>
    <t>Мовчан Володимир Степанович</t>
  </si>
  <si>
    <t>Нейлюк Наталія Іванівна</t>
  </si>
  <si>
    <t>Андрієчко Олександр Степанович</t>
  </si>
  <si>
    <t>Яківяк Василь Іванович</t>
  </si>
  <si>
    <t>Мельничук Галина Дмитрівна</t>
  </si>
  <si>
    <t>Лагойда Андрій Іванович</t>
  </si>
  <si>
    <t>Костюк Іван Михайлович</t>
  </si>
  <si>
    <t>Волошина Юлія Василівна</t>
  </si>
  <si>
    <t>Гривнак Михайло Ярославович</t>
  </si>
  <si>
    <t>Миклащук Ірина Адальбертівна</t>
  </si>
  <si>
    <t>Дадак Ольга Василівна</t>
  </si>
  <si>
    <t>Остап'юк Юрій Володимирович</t>
  </si>
  <si>
    <t>Остап'юк Василь Володимирович</t>
  </si>
  <si>
    <t>Цуприк Олег Ярославович</t>
  </si>
  <si>
    <t>Денега Марія Юріївна</t>
  </si>
  <si>
    <t>Прус Ірина Анатоліївна</t>
  </si>
  <si>
    <t>Олійник Андрій Ігорович</t>
  </si>
  <si>
    <t>Савчук Яна Михайлівна</t>
  </si>
  <si>
    <t>Шептій Галина Михайлівна</t>
  </si>
  <si>
    <t>Великий Євген Олегович</t>
  </si>
  <si>
    <t>Під’їзд</t>
  </si>
  <si>
    <t>Поверх</t>
  </si>
  <si>
    <t>ПІБ</t>
  </si>
  <si>
    <t>Площа кв.</t>
  </si>
  <si>
    <t>Кладовка</t>
  </si>
  <si>
    <t>Добудова 
поверху</t>
  </si>
  <si>
    <t>Згодні</t>
  </si>
  <si>
    <t>Іванюк Парасковія Василівн</t>
  </si>
  <si>
    <t>Кащишин Володимир Володимирович</t>
  </si>
  <si>
    <t>Дмитрів Назар Тарасович</t>
  </si>
  <si>
    <t>Облещук Юрій Іванович</t>
  </si>
  <si>
    <t>Винник Тетяна Віталіївн</t>
  </si>
  <si>
    <t>Федорук Василь Романович</t>
  </si>
  <si>
    <t>Томків Ігор Михайлович</t>
  </si>
  <si>
    <t>Панчак Тарас Васильович</t>
  </si>
  <si>
    <t>Гупан Галина Василівна</t>
  </si>
  <si>
    <t>Конобас Андрій Володимирович</t>
  </si>
  <si>
    <t>Неудахін Андрій Валерійович</t>
  </si>
  <si>
    <t>Вволосов Денис</t>
  </si>
  <si>
    <t>Фіняк Михайло Ярославович</t>
  </si>
  <si>
    <t>Андрощук Лідія Василівна</t>
  </si>
  <si>
    <t>Бабій Віталія Петрівна</t>
  </si>
  <si>
    <t>Кіра Ярослав Андрійович</t>
  </si>
  <si>
    <t>Ковтун Ростислав</t>
  </si>
  <si>
    <t>Ярема Андрій Володимирович</t>
  </si>
  <si>
    <t>Зарицький Андрій Васильович</t>
  </si>
  <si>
    <t>Михайлович Оксана Василівна</t>
  </si>
  <si>
    <t>Панчак Іван Михайлович</t>
  </si>
  <si>
    <t>Чик Назарій Ярославович</t>
  </si>
  <si>
    <t>Герасимчук Галина Миколаївна</t>
  </si>
  <si>
    <t>Йосипів Микола Ігорович</t>
  </si>
  <si>
    <t>Дюга Галина Антонівна</t>
  </si>
  <si>
    <t>Катерняк Василь Іванович</t>
  </si>
  <si>
    <t>Артеменко Вікторія Володимирівна</t>
  </si>
  <si>
    <t>Гримайло Оксана Вікторівна</t>
  </si>
  <si>
    <t>Луцишин Юлія Сергіївна</t>
  </si>
  <si>
    <t>Липка Іван Дмитрович</t>
  </si>
  <si>
    <t>Кушнір Людмила Павлівна</t>
  </si>
  <si>
    <t>Паращук Світлана Богданівна</t>
  </si>
  <si>
    <t>Андрусяк Світлана Василівна</t>
  </si>
  <si>
    <t>Дудій Василь Васильович</t>
  </si>
  <si>
    <t>Маланій Сергій Іванович</t>
  </si>
  <si>
    <t>Залуцька Наталія Богданівна</t>
  </si>
  <si>
    <t>10
мансарда</t>
  </si>
  <si>
    <t>Мужик Ірина Мирославівна</t>
  </si>
  <si>
    <t>Барнич Анна Степанівна</t>
  </si>
  <si>
    <t>Ружанська Мирослава Василівна</t>
  </si>
  <si>
    <t>Фролова Вікторія Валеріївна</t>
  </si>
  <si>
    <t>гараж</t>
  </si>
  <si>
    <t>Костриба Михайло Васильович та Костриба Галина Антонівна 
50/50 
По довіреності Костриба Роман Михайлович</t>
  </si>
  <si>
    <t>Шкромида Ігор Михайлович</t>
  </si>
  <si>
    <t>Фесенко Андрій Олексійович</t>
  </si>
  <si>
    <t>Федорук Василь Дмитрович</t>
  </si>
  <si>
    <t>Кидик Ігор Васильович</t>
  </si>
  <si>
    <t>Живченко Інеса Володимирівна</t>
  </si>
  <si>
    <t>Волошин Юлія Василівна</t>
  </si>
  <si>
    <t>не згідні, чекають коли почнеться будова</t>
  </si>
  <si>
    <t>не відповідають</t>
  </si>
  <si>
    <t>немає зв’язку</t>
  </si>
  <si>
    <t>Самочко Іван Іванович</t>
  </si>
  <si>
    <t>Мельник Михайло Васильович</t>
  </si>
  <si>
    <t>Комаровський Олег Ярославович</t>
  </si>
  <si>
    <t>Кулик Іван Іванович</t>
  </si>
  <si>
    <t>Іванюк Руслан Тарасович</t>
  </si>
  <si>
    <t>Жилавий Олег Іванович</t>
  </si>
  <si>
    <t>Терлецький Іван Іванович</t>
  </si>
  <si>
    <t>Осадчий Микола Михайлович</t>
  </si>
  <si>
    <t>Михалевич Петро Михайлович</t>
  </si>
  <si>
    <t>Найда Тарас Васильович</t>
  </si>
  <si>
    <t>Ступар Володимир Васильович</t>
  </si>
  <si>
    <t>Корнійчук Олександр Іванович</t>
  </si>
  <si>
    <t>Кенюк Надія Богданівна</t>
  </si>
  <si>
    <t>Маланчук Євген Іванович</t>
  </si>
  <si>
    <t>Замойский Роман Іванович</t>
  </si>
  <si>
    <t>Деркач Ярослава Іванівна</t>
  </si>
  <si>
    <t>Сидор Роман Васильович</t>
  </si>
  <si>
    <t>Смеричанська Діана Миколаївна</t>
  </si>
  <si>
    <t>Михайлюк Назарій Миколайович</t>
  </si>
  <si>
    <t>Процик Ольга Володимирівна</t>
  </si>
  <si>
    <t>Пасічняк Марта Юріївна</t>
  </si>
  <si>
    <t>Ярицька Наталія Юріївна</t>
  </si>
  <si>
    <t>Русич Ірина Анатоліївна</t>
  </si>
  <si>
    <t>Пицик Євген Юліанович</t>
  </si>
  <si>
    <t>Плазинська Соломія Миколаївна</t>
  </si>
  <si>
    <t>Андрущак христина ярославівна</t>
  </si>
  <si>
    <t>Дячишин Роман Омелянович</t>
  </si>
  <si>
    <t>Савчук Максим Михайлович</t>
  </si>
  <si>
    <t>Артим Ігор Миколайович</t>
  </si>
  <si>
    <t>Шуляк Руслан Володимирович</t>
  </si>
  <si>
    <t>Дирів Ольга Романівна</t>
  </si>
  <si>
    <t>Гриньків Мирослава Василівна</t>
  </si>
  <si>
    <t>Проценко Марія Іванівна</t>
  </si>
  <si>
    <t>Пікова Раїса Іванівна</t>
  </si>
  <si>
    <t>Левицька Анастасія Володимирівна</t>
  </si>
  <si>
    <t>Лужний Ігор Степанович</t>
  </si>
  <si>
    <t>Базюк Леся Сергіївна</t>
  </si>
  <si>
    <t>Казіцький Сергій Мирославович</t>
  </si>
  <si>
    <t>Жовнір Леся Степанівна</t>
  </si>
  <si>
    <t>Поляруш Ірина Богданівна</t>
  </si>
  <si>
    <t>Винник Василь Богданович</t>
  </si>
  <si>
    <t>Третяк Ольга Василівна</t>
  </si>
  <si>
    <t>Михайлюк Любов Зіновіївна</t>
  </si>
  <si>
    <t>Феціца Ігор Михайлович</t>
  </si>
  <si>
    <t>Феціца Михайло Іванович</t>
  </si>
  <si>
    <t>Гарбуз Галина Василівна</t>
  </si>
  <si>
    <t>Бойко Ольга Ігорівна</t>
  </si>
  <si>
    <t>Дранчук Іван Васильович</t>
  </si>
  <si>
    <t>Старик Василь Остапович</t>
  </si>
  <si>
    <t>Пізнюк Ольга Степанівна</t>
  </si>
  <si>
    <t>Гончар Василь Богданович+ Гончар Любов Михайлівна 50%*50%</t>
  </si>
  <si>
    <t>Чорній Ольга Андріївна</t>
  </si>
  <si>
    <t>Стус Світлана Миколаївна</t>
  </si>
  <si>
    <t>Романюк Галина Олександрівна</t>
  </si>
  <si>
    <t>Щербій Григорій Григорович</t>
  </si>
  <si>
    <t>Дутчак Василь Іванович</t>
  </si>
  <si>
    <t>Свачій Віктор Степанович</t>
  </si>
  <si>
    <t>Бучковський Ігор Павлович</t>
  </si>
  <si>
    <t>Вінтонюк Ольга Володимирівна</t>
  </si>
  <si>
    <t>Белей Роман Васильович</t>
  </si>
  <si>
    <t>Дуткевич Роман Мирославович</t>
  </si>
  <si>
    <t>Савчин Володимир Володимирович</t>
  </si>
  <si>
    <t>Чиляк Роксолана Василівна</t>
  </si>
  <si>
    <t>Романовський Андрій Володимирович</t>
  </si>
  <si>
    <t>Дзівульський Володимир Володимирович</t>
  </si>
  <si>
    <t>Михайлишин Мирослава Мирославівна</t>
  </si>
  <si>
    <t>Кухарик Тетяна Володимирівна</t>
  </si>
  <si>
    <t>Дмитрів Ігор Богданович</t>
  </si>
  <si>
    <t>Німий Володимир Іванович</t>
  </si>
  <si>
    <t>Савіцький Микола Васильович</t>
  </si>
  <si>
    <t>Лисова Марія Миколаївна</t>
  </si>
  <si>
    <t>Пляшевська Марія Володимирівна</t>
  </si>
  <si>
    <t>Гаврилюк Галина Мирославівна</t>
  </si>
  <si>
    <t>Оффе Марія Володимирівна</t>
  </si>
  <si>
    <t>Василинчук Роман Дмитрович</t>
  </si>
  <si>
    <t>Добровольська Ірина Дмитрівна</t>
  </si>
  <si>
    <t>Коржан Ірина Ігорівна</t>
  </si>
  <si>
    <t>Суровцева Вікторія Ігорівна</t>
  </si>
  <si>
    <t>Міронов Олександр Іванович</t>
  </si>
  <si>
    <t>Керницький Ростислав Тарасович</t>
  </si>
  <si>
    <t>комерція</t>
  </si>
  <si>
    <t>семків василь васильович</t>
  </si>
  <si>
    <t>гуменяк іван степанович</t>
  </si>
  <si>
    <t>підїзд1</t>
  </si>
  <si>
    <t>підїзд2</t>
  </si>
  <si>
    <t>підїзд3</t>
  </si>
  <si>
    <t>підїзд4</t>
  </si>
  <si>
    <t>підїзд5</t>
  </si>
  <si>
    <t>ціна 1 м2,грн</t>
  </si>
  <si>
    <t>загальна площа, м2</t>
  </si>
  <si>
    <t>гринюк н.в.</t>
  </si>
  <si>
    <t>гаражі</t>
  </si>
  <si>
    <t>Пінькевич Петро</t>
  </si>
  <si>
    <t>накриття даху 1-так, 0-ні</t>
  </si>
  <si>
    <t>Проців Ігор Васильович</t>
  </si>
  <si>
    <t xml:space="preserve">кошторис </t>
  </si>
  <si>
    <t>сума</t>
  </si>
  <si>
    <t>оплачено</t>
  </si>
  <si>
    <t>товстий михайло</t>
  </si>
  <si>
    <t>450Є</t>
  </si>
  <si>
    <t>різниця</t>
  </si>
  <si>
    <t>пукіш оксана</t>
  </si>
  <si>
    <t>криворучко артем</t>
  </si>
  <si>
    <t>500$(38,8)</t>
  </si>
  <si>
    <t>заплатив за вікна 1600</t>
  </si>
  <si>
    <t xml:space="preserve">Бойко Світлана Зіновіївна </t>
  </si>
  <si>
    <t>26,07,2022</t>
  </si>
  <si>
    <t>дата</t>
  </si>
  <si>
    <t>роботи</t>
  </si>
  <si>
    <t>29,07,2022</t>
  </si>
  <si>
    <t xml:space="preserve">відповідальний </t>
  </si>
  <si>
    <t>гасій, пахолок</t>
  </si>
  <si>
    <t>плівка парапети, пінопласт</t>
  </si>
  <si>
    <t>гриньків</t>
  </si>
  <si>
    <t>04,08,2022</t>
  </si>
  <si>
    <t>гасій</t>
  </si>
  <si>
    <t>11,08,2022</t>
  </si>
  <si>
    <t>пахолок</t>
  </si>
  <si>
    <t>гроші на роботу</t>
  </si>
  <si>
    <t>29,08,2022</t>
  </si>
  <si>
    <t>на монтажні роботи по даху</t>
  </si>
  <si>
    <t>14,09,2022</t>
  </si>
  <si>
    <t>на роботу і матеріали</t>
  </si>
  <si>
    <t>ліс 15 м3</t>
  </si>
  <si>
    <t>робота і матеріали</t>
  </si>
  <si>
    <t>23,09,2022</t>
  </si>
  <si>
    <t>герасимко Василь Васильович</t>
  </si>
  <si>
    <t>Бурак Віталій</t>
  </si>
  <si>
    <t>метал на дах 2000м2 та інші матеріали</t>
  </si>
  <si>
    <t>матал на дах 600м2*328грн</t>
  </si>
  <si>
    <t>дах</t>
  </si>
  <si>
    <t>27.10.2022</t>
  </si>
  <si>
    <t>цуприк олег</t>
  </si>
  <si>
    <t>спецпланка ацелор мітал</t>
  </si>
  <si>
    <t>зібрані кошти</t>
  </si>
  <si>
    <t>необхідні кошти</t>
  </si>
  <si>
    <t>%</t>
  </si>
  <si>
    <t>різниця грн</t>
  </si>
  <si>
    <t>04.11.2022</t>
  </si>
  <si>
    <t>великий євген</t>
  </si>
  <si>
    <t>проплати дах</t>
  </si>
  <si>
    <t>остапюк василь</t>
  </si>
  <si>
    <t>20.11.2022</t>
  </si>
  <si>
    <t>мельничук галина</t>
  </si>
  <si>
    <t>паращук світлана</t>
  </si>
  <si>
    <t>21.11.2022</t>
  </si>
  <si>
    <t>артеменко світлана</t>
  </si>
  <si>
    <t>2.12.2022</t>
  </si>
  <si>
    <t>8.12.2022</t>
  </si>
  <si>
    <t>розписка пахолок</t>
  </si>
  <si>
    <t>роботи по даху</t>
  </si>
  <si>
    <t>призначеня</t>
  </si>
  <si>
    <t>кількість</t>
  </si>
  <si>
    <t>сума, грн</t>
  </si>
  <si>
    <t>підтвердження</t>
  </si>
  <si>
    <t>утеплення комінків</t>
  </si>
  <si>
    <t>2чеки</t>
  </si>
  <si>
    <t>лєнта малярська</t>
  </si>
  <si>
    <t>чек</t>
  </si>
  <si>
    <t>зарплата фасадчикам 5 підїзд</t>
  </si>
  <si>
    <t>робота фасадників</t>
  </si>
  <si>
    <t>пінопласт</t>
  </si>
  <si>
    <t xml:space="preserve">аванс фасадникам </t>
  </si>
  <si>
    <t>утеплення комінків матеріали</t>
  </si>
  <si>
    <t>фасад 29м2*250</t>
  </si>
  <si>
    <t>заливка дашків коменів 1.7*1700грн</t>
  </si>
  <si>
    <t>монтаж дашків на комена 32*80</t>
  </si>
  <si>
    <t>аванс зарплати</t>
  </si>
  <si>
    <t>7,10</t>
  </si>
  <si>
    <t>клей піна професійна</t>
  </si>
  <si>
    <t>заливка дашків коменів 1.5м3*1700грн</t>
  </si>
  <si>
    <t>монтаж дашків 15*80</t>
  </si>
  <si>
    <t xml:space="preserve">аванс фасадчику </t>
  </si>
  <si>
    <t>зарплата фасадчику</t>
  </si>
  <si>
    <t>розхідні матеріали фасад</t>
  </si>
  <si>
    <t>утеплення комінків 40м2*250</t>
  </si>
  <si>
    <t>заливка дашків коменів вручну 2*1700грн</t>
  </si>
  <si>
    <t>монтаж дашків коменів 33шт*80грн</t>
  </si>
  <si>
    <t>утеплення комінків 2 підїзд 23.5м2*250</t>
  </si>
  <si>
    <t>дах роботи</t>
  </si>
  <si>
    <t>м2</t>
  </si>
  <si>
    <t>1.08.2022</t>
  </si>
  <si>
    <t>проплата ліс</t>
  </si>
  <si>
    <t>ліс 7.6м3</t>
  </si>
  <si>
    <t>дерево</t>
  </si>
  <si>
    <t>18,10</t>
  </si>
  <si>
    <t>ліс, 7.34м3</t>
  </si>
  <si>
    <t xml:space="preserve">ліс </t>
  </si>
  <si>
    <t>ліс 16м3</t>
  </si>
  <si>
    <t>278$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</si>
</sst>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b/>
      <sz val="9"/>
      <color theme="1"/>
      <name val="Docs-Calibri"/>
    </font>
    <font>
      <b/>
      <sz val="10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9"/>
      <name val="Calibri"/>
      <family val="2"/>
      <charset val="204"/>
    </font>
    <font>
      <b/>
      <sz val="10"/>
      <name val="Calibri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4" fillId="3" borderId="1" xfId="0" applyFont="1" applyFill="1" applyBorder="1" applyAlignment="1">
      <alignment vertical="top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horizontal="right" wrapText="1"/>
    </xf>
    <xf numFmtId="0" fontId="3" fillId="2" borderId="11" xfId="0" applyFont="1" applyFill="1" applyBorder="1" applyAlignment="1">
      <alignment horizontal="right" vertical="top" wrapText="1"/>
    </xf>
    <xf numFmtId="0" fontId="4" fillId="2" borderId="11" xfId="0" applyFont="1" applyFill="1" applyBorder="1" applyAlignment="1">
      <alignment vertical="top" wrapText="1"/>
    </xf>
    <xf numFmtId="0" fontId="3" fillId="2" borderId="6" xfId="0" applyFont="1" applyFill="1" applyBorder="1" applyAlignment="1">
      <alignment horizontal="right" vertical="top" wrapText="1"/>
    </xf>
    <xf numFmtId="0" fontId="4" fillId="2" borderId="6" xfId="0" applyFont="1" applyFill="1" applyBorder="1" applyAlignment="1">
      <alignment vertical="top" wrapText="1"/>
    </xf>
    <xf numFmtId="0" fontId="1" fillId="0" borderId="11" xfId="0" applyFont="1" applyBorder="1" applyAlignment="1">
      <alignment horizontal="right" wrapText="1"/>
    </xf>
    <xf numFmtId="0" fontId="1" fillId="0" borderId="12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1" fillId="0" borderId="12" xfId="0" applyFont="1" applyBorder="1" applyAlignment="1">
      <alignment horizontal="right" wrapText="1"/>
    </xf>
    <xf numFmtId="0" fontId="4" fillId="3" borderId="6" xfId="0" applyFont="1" applyFill="1" applyBorder="1" applyAlignment="1">
      <alignment vertical="top" wrapText="1"/>
    </xf>
    <xf numFmtId="0" fontId="8" fillId="0" borderId="7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9" fillId="0" borderId="6" xfId="0" applyFont="1" applyBorder="1" applyAlignment="1">
      <alignment wrapText="1"/>
    </xf>
    <xf numFmtId="0" fontId="9" fillId="0" borderId="6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9" fillId="4" borderId="6" xfId="0" applyFont="1" applyFill="1" applyBorder="1" applyAlignment="1">
      <alignment wrapText="1"/>
    </xf>
    <xf numFmtId="0" fontId="10" fillId="0" borderId="1" xfId="0" applyFont="1" applyBorder="1" applyAlignment="1">
      <alignment horizontal="right" wrapText="1"/>
    </xf>
    <xf numFmtId="0" fontId="11" fillId="0" borderId="1" xfId="0" applyFont="1" applyBorder="1" applyAlignment="1">
      <alignment horizontal="right" wrapText="1"/>
    </xf>
    <xf numFmtId="0" fontId="7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5" borderId="6" xfId="0" applyFont="1" applyFill="1" applyBorder="1" applyAlignment="1">
      <alignment vertical="center" wrapText="1"/>
    </xf>
    <xf numFmtId="0" fontId="1" fillId="6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12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4" fillId="3" borderId="11" xfId="0" applyFont="1" applyFill="1" applyBorder="1" applyAlignment="1">
      <alignment vertical="top" wrapText="1"/>
    </xf>
    <xf numFmtId="0" fontId="4" fillId="8" borderId="6" xfId="0" applyFont="1" applyFill="1" applyBorder="1" applyAlignment="1">
      <alignment vertical="top" wrapText="1"/>
    </xf>
    <xf numFmtId="0" fontId="0" fillId="0" borderId="0" xfId="0" applyAlignment="1"/>
    <xf numFmtId="0" fontId="12" fillId="3" borderId="1" xfId="0" applyFont="1" applyFill="1" applyBorder="1" applyAlignment="1">
      <alignment vertical="top" wrapText="1"/>
    </xf>
    <xf numFmtId="0" fontId="1" fillId="0" borderId="14" xfId="0" applyFont="1" applyBorder="1" applyAlignment="1">
      <alignment wrapText="1"/>
    </xf>
    <xf numFmtId="0" fontId="1" fillId="3" borderId="14" xfId="0" applyFont="1" applyFill="1" applyBorder="1" applyAlignment="1">
      <alignment wrapText="1"/>
    </xf>
    <xf numFmtId="0" fontId="1" fillId="4" borderId="14" xfId="0" applyFont="1" applyFill="1" applyBorder="1" applyAlignment="1">
      <alignment wrapText="1"/>
    </xf>
    <xf numFmtId="0" fontId="1" fillId="7" borderId="14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4" fillId="0" borderId="1" xfId="0" applyFont="1" applyFill="1" applyBorder="1" applyAlignment="1">
      <alignment vertical="top" wrapText="1"/>
    </xf>
    <xf numFmtId="0" fontId="0" fillId="0" borderId="0" xfId="0" applyFill="1"/>
    <xf numFmtId="0" fontId="3" fillId="0" borderId="1" xfId="0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right" wrapText="1"/>
    </xf>
    <xf numFmtId="0" fontId="0" fillId="0" borderId="0" xfId="0" applyBorder="1"/>
    <xf numFmtId="0" fontId="4" fillId="0" borderId="0" xfId="0" applyFont="1" applyFill="1" applyBorder="1" applyAlignment="1">
      <alignment vertical="top" wrapText="1"/>
    </xf>
    <xf numFmtId="0" fontId="1" fillId="0" borderId="3" xfId="0" applyFont="1" applyFill="1" applyBorder="1" applyAlignment="1">
      <alignment horizontal="right" wrapText="1"/>
    </xf>
    <xf numFmtId="0" fontId="0" fillId="0" borderId="0" xfId="0" applyFill="1" applyBorder="1"/>
    <xf numFmtId="0" fontId="3" fillId="0" borderId="1" xfId="0" applyFont="1" applyFill="1" applyBorder="1" applyAlignment="1">
      <alignment wrapText="1"/>
    </xf>
    <xf numFmtId="0" fontId="9" fillId="0" borderId="6" xfId="0" applyFont="1" applyFill="1" applyBorder="1" applyAlignment="1">
      <alignment wrapText="1"/>
    </xf>
    <xf numFmtId="0" fontId="9" fillId="0" borderId="6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wrapText="1"/>
    </xf>
    <xf numFmtId="0" fontId="1" fillId="0" borderId="6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0" fontId="4" fillId="9" borderId="1" xfId="0" applyFont="1" applyFill="1" applyBorder="1" applyAlignment="1">
      <alignment vertical="top" wrapText="1"/>
    </xf>
    <xf numFmtId="0" fontId="3" fillId="9" borderId="1" xfId="0" applyFont="1" applyFill="1" applyBorder="1" applyAlignment="1">
      <alignment horizontal="right" vertical="top" wrapText="1"/>
    </xf>
    <xf numFmtId="0" fontId="1" fillId="9" borderId="1" xfId="0" applyFont="1" applyFill="1" applyBorder="1" applyAlignment="1">
      <alignment wrapText="1"/>
    </xf>
    <xf numFmtId="0" fontId="1" fillId="9" borderId="1" xfId="0" applyFont="1" applyFill="1" applyBorder="1" applyAlignment="1">
      <alignment horizontal="right" wrapText="1"/>
    </xf>
    <xf numFmtId="0" fontId="4" fillId="9" borderId="6" xfId="0" applyFont="1" applyFill="1" applyBorder="1" applyAlignment="1">
      <alignment vertical="top" wrapText="1"/>
    </xf>
    <xf numFmtId="0" fontId="3" fillId="9" borderId="6" xfId="0" applyFont="1" applyFill="1" applyBorder="1" applyAlignment="1">
      <alignment horizontal="right" vertical="top" wrapText="1"/>
    </xf>
    <xf numFmtId="0" fontId="0" fillId="9" borderId="0" xfId="0" applyFill="1"/>
    <xf numFmtId="0" fontId="0" fillId="9" borderId="0" xfId="0" applyFill="1" applyBorder="1"/>
    <xf numFmtId="0" fontId="12" fillId="9" borderId="6" xfId="0" applyFont="1" applyFill="1" applyBorder="1" applyAlignment="1">
      <alignment vertical="top" wrapText="1"/>
    </xf>
    <xf numFmtId="0" fontId="13" fillId="9" borderId="6" xfId="0" applyFont="1" applyFill="1" applyBorder="1" applyAlignment="1">
      <alignment horizontal="right" vertical="top" wrapText="1"/>
    </xf>
    <xf numFmtId="0" fontId="15" fillId="9" borderId="0" xfId="0" applyFont="1" applyFill="1"/>
    <xf numFmtId="0" fontId="1" fillId="0" borderId="0" xfId="0" applyFont="1" applyFill="1" applyBorder="1" applyAlignment="1">
      <alignment wrapText="1"/>
    </xf>
    <xf numFmtId="0" fontId="12" fillId="9" borderId="1" xfId="0" applyFont="1" applyFill="1" applyBorder="1" applyAlignment="1">
      <alignment vertical="top" wrapText="1"/>
    </xf>
    <xf numFmtId="0" fontId="13" fillId="9" borderId="1" xfId="0" applyFont="1" applyFill="1" applyBorder="1" applyAlignment="1">
      <alignment horizontal="right" vertical="top" wrapText="1"/>
    </xf>
    <xf numFmtId="0" fontId="14" fillId="9" borderId="1" xfId="0" applyFont="1" applyFill="1" applyBorder="1" applyAlignment="1">
      <alignment wrapText="1"/>
    </xf>
    <xf numFmtId="0" fontId="14" fillId="9" borderId="1" xfId="0" applyFont="1" applyFill="1" applyBorder="1" applyAlignment="1">
      <alignment horizontal="right" wrapText="1"/>
    </xf>
    <xf numFmtId="0" fontId="9" fillId="9" borderId="6" xfId="0" applyFont="1" applyFill="1" applyBorder="1" applyAlignment="1">
      <alignment wrapText="1"/>
    </xf>
    <xf numFmtId="0" fontId="9" fillId="9" borderId="6" xfId="0" applyFont="1" applyFill="1" applyBorder="1" applyAlignment="1">
      <alignment horizontal="center" wrapText="1"/>
    </xf>
    <xf numFmtId="0" fontId="1" fillId="9" borderId="6" xfId="0" applyFont="1" applyFill="1" applyBorder="1" applyAlignment="1">
      <alignment wrapText="1"/>
    </xf>
    <xf numFmtId="0" fontId="1" fillId="9" borderId="0" xfId="0" applyFont="1" applyFill="1" applyBorder="1" applyAlignment="1">
      <alignment wrapText="1"/>
    </xf>
    <xf numFmtId="0" fontId="1" fillId="9" borderId="12" xfId="0" applyFont="1" applyFill="1" applyBorder="1" applyAlignment="1">
      <alignment wrapText="1"/>
    </xf>
    <xf numFmtId="0" fontId="1" fillId="9" borderId="12" xfId="0" applyFont="1" applyFill="1" applyBorder="1" applyAlignment="1">
      <alignment horizontal="right" wrapText="1"/>
    </xf>
    <xf numFmtId="0" fontId="1" fillId="9" borderId="6" xfId="0" applyFont="1" applyFill="1" applyBorder="1" applyAlignment="1">
      <alignment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wrapText="1"/>
    </xf>
    <xf numFmtId="0" fontId="4" fillId="9" borderId="6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5" fillId="9" borderId="1" xfId="0" applyFont="1" applyFill="1" applyBorder="1" applyAlignment="1">
      <alignment wrapText="1"/>
    </xf>
    <xf numFmtId="0" fontId="1" fillId="9" borderId="7" xfId="0" applyFont="1" applyFill="1" applyBorder="1" applyAlignment="1">
      <alignment wrapText="1"/>
    </xf>
    <xf numFmtId="0" fontId="1" fillId="9" borderId="7" xfId="0" applyFont="1" applyFill="1" applyBorder="1" applyAlignment="1">
      <alignment horizontal="right" wrapText="1"/>
    </xf>
    <xf numFmtId="0" fontId="3" fillId="3" borderId="6" xfId="0" applyFont="1" applyFill="1" applyBorder="1" applyAlignment="1">
      <alignment horizontal="right" vertical="top" wrapText="1"/>
    </xf>
    <xf numFmtId="0" fontId="0" fillId="3" borderId="0" xfId="0" applyFill="1"/>
    <xf numFmtId="0" fontId="2" fillId="3" borderId="6" xfId="0" applyFont="1" applyFill="1" applyBorder="1" applyAlignment="1">
      <alignment vertical="top" wrapText="1"/>
    </xf>
    <xf numFmtId="0" fontId="4" fillId="3" borderId="6" xfId="0" applyFont="1" applyFill="1" applyBorder="1" applyAlignment="1">
      <alignment wrapText="1"/>
    </xf>
    <xf numFmtId="0" fontId="1" fillId="0" borderId="16" xfId="0" applyFont="1" applyFill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15" xfId="0" applyFont="1" applyFill="1" applyBorder="1" applyAlignment="1">
      <alignment wrapText="1"/>
    </xf>
    <xf numFmtId="0" fontId="2" fillId="9" borderId="6" xfId="0" applyFont="1" applyFill="1" applyBorder="1" applyAlignment="1">
      <alignment wrapText="1"/>
    </xf>
    <xf numFmtId="0" fontId="4" fillId="9" borderId="11" xfId="0" applyFont="1" applyFill="1" applyBorder="1" applyAlignment="1">
      <alignment vertical="top" wrapText="1"/>
    </xf>
    <xf numFmtId="0" fontId="3" fillId="9" borderId="11" xfId="0" applyFont="1" applyFill="1" applyBorder="1" applyAlignment="1">
      <alignment horizontal="right" vertical="top" wrapText="1"/>
    </xf>
    <xf numFmtId="0" fontId="0" fillId="0" borderId="15" xfId="0" applyBorder="1"/>
    <xf numFmtId="0" fontId="1" fillId="0" borderId="15" xfId="0" applyFont="1" applyBorder="1" applyAlignment="1">
      <alignment horizontal="right" wrapText="1"/>
    </xf>
    <xf numFmtId="0" fontId="9" fillId="3" borderId="6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wrapText="1"/>
    </xf>
    <xf numFmtId="0" fontId="0" fillId="0" borderId="15" xfId="0" applyFill="1" applyBorder="1"/>
    <xf numFmtId="0" fontId="0" fillId="0" borderId="18" xfId="0" applyBorder="1"/>
    <xf numFmtId="0" fontId="0" fillId="9" borderId="15" xfId="0" applyFill="1" applyBorder="1"/>
    <xf numFmtId="0" fontId="0" fillId="10" borderId="15" xfId="0" applyFill="1" applyBorder="1"/>
    <xf numFmtId="0" fontId="0" fillId="0" borderId="0" xfId="0" applyFill="1" applyBorder="1" applyAlignment="1"/>
    <xf numFmtId="0" fontId="0" fillId="0" borderId="20" xfId="0" applyFill="1" applyBorder="1"/>
    <xf numFmtId="0" fontId="0" fillId="3" borderId="15" xfId="0" applyFill="1" applyBorder="1"/>
    <xf numFmtId="0" fontId="0" fillId="3" borderId="0" xfId="0" applyFill="1" applyBorder="1"/>
    <xf numFmtId="9" fontId="0" fillId="0" borderId="0" xfId="0" applyNumberFormat="1"/>
    <xf numFmtId="0" fontId="2" fillId="9" borderId="6" xfId="0" applyFont="1" applyFill="1" applyBorder="1" applyAlignment="1">
      <alignment vertical="top" wrapText="1"/>
    </xf>
    <xf numFmtId="0" fontId="4" fillId="0" borderId="2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4" fillId="9" borderId="2" xfId="0" applyFont="1" applyFill="1" applyBorder="1" applyAlignment="1">
      <alignment vertical="center" wrapText="1"/>
    </xf>
    <xf numFmtId="0" fontId="4" fillId="9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3" fillId="2" borderId="10" xfId="0" applyFont="1" applyFill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0" borderId="17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6"/>
  <sheetViews>
    <sheetView topLeftCell="A43" workbookViewId="0">
      <selection activeCell="I47" sqref="I47"/>
    </sheetView>
  </sheetViews>
  <sheetFormatPr defaultRowHeight="15"/>
  <cols>
    <col min="2" max="2" width="9.140625" customWidth="1"/>
    <col min="3" max="3" width="7" bestFit="1" customWidth="1"/>
    <col min="4" max="4" width="51.42578125" bestFit="1" customWidth="1"/>
    <col min="8" max="8" width="10" bestFit="1" customWidth="1"/>
    <col min="9" max="9" width="9.5703125" bestFit="1" customWidth="1"/>
    <col min="10" max="10" width="16" customWidth="1"/>
  </cols>
  <sheetData>
    <row r="1" spans="2:11" ht="15.75" thickBot="1"/>
    <row r="2" spans="2:11" ht="39.75" thickBo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245</v>
      </c>
      <c r="H2" s="1" t="s">
        <v>5</v>
      </c>
      <c r="I2" s="1" t="s">
        <v>248</v>
      </c>
      <c r="J2" s="1" t="s">
        <v>249</v>
      </c>
      <c r="K2" s="89" t="s">
        <v>252</v>
      </c>
    </row>
    <row r="3" spans="2:11" ht="15.75" thickBot="1">
      <c r="B3" s="123">
        <v>1</v>
      </c>
      <c r="C3" s="126">
        <v>2</v>
      </c>
      <c r="D3" s="63" t="s">
        <v>6</v>
      </c>
      <c r="E3" s="64">
        <v>58.27</v>
      </c>
      <c r="F3" s="65"/>
      <c r="G3" s="66">
        <v>1</v>
      </c>
      <c r="H3" s="66">
        <f>(E3+F3)*G3</f>
        <v>58.27</v>
      </c>
      <c r="I3" s="65">
        <f>297*H3</f>
        <v>17306.190000000002</v>
      </c>
      <c r="J3" s="65">
        <v>17306</v>
      </c>
      <c r="K3">
        <f t="shared" ref="K3:K47" si="0">J3-I3</f>
        <v>-0.19000000000232831</v>
      </c>
    </row>
    <row r="4" spans="2:11" ht="15.75" thickBot="1">
      <c r="B4" s="124"/>
      <c r="C4" s="127"/>
      <c r="D4" s="3" t="s">
        <v>7</v>
      </c>
      <c r="E4" s="60">
        <v>37.36</v>
      </c>
      <c r="F4" s="61"/>
      <c r="G4" s="62">
        <v>0</v>
      </c>
      <c r="H4" s="62">
        <f t="shared" ref="H4:H47" si="1">(E4+F4)*G4</f>
        <v>0</v>
      </c>
      <c r="I4" s="61">
        <f t="shared" ref="I4:I51" si="2">297*H4</f>
        <v>0</v>
      </c>
      <c r="J4" s="1"/>
      <c r="K4">
        <f t="shared" si="0"/>
        <v>0</v>
      </c>
    </row>
    <row r="5" spans="2:11" ht="15.75" thickBot="1">
      <c r="B5" s="124"/>
      <c r="C5" s="127"/>
      <c r="D5" s="3" t="s">
        <v>8</v>
      </c>
      <c r="E5" s="60">
        <v>36.57</v>
      </c>
      <c r="F5" s="61"/>
      <c r="G5" s="62">
        <v>0</v>
      </c>
      <c r="H5" s="62">
        <f t="shared" si="1"/>
        <v>0</v>
      </c>
      <c r="I5" s="61">
        <f t="shared" si="2"/>
        <v>0</v>
      </c>
      <c r="J5" s="1"/>
      <c r="K5">
        <f t="shared" si="0"/>
        <v>0</v>
      </c>
    </row>
    <row r="6" spans="2:11" ht="15.75" thickBot="1">
      <c r="B6" s="124"/>
      <c r="C6" s="127"/>
      <c r="D6" s="63" t="s">
        <v>9</v>
      </c>
      <c r="E6" s="64">
        <v>65.040000000000006</v>
      </c>
      <c r="F6" s="65"/>
      <c r="G6" s="66">
        <v>1</v>
      </c>
      <c r="H6" s="66">
        <f t="shared" si="1"/>
        <v>65.040000000000006</v>
      </c>
      <c r="I6" s="65">
        <f t="shared" si="2"/>
        <v>19316.88</v>
      </c>
      <c r="J6" s="65">
        <v>19317</v>
      </c>
      <c r="K6">
        <f t="shared" ref="K6:K50" si="3">J6-I6</f>
        <v>0.11999999999898137</v>
      </c>
    </row>
    <row r="7" spans="2:11" ht="15.75" thickBot="1">
      <c r="B7" s="124"/>
      <c r="C7" s="128"/>
      <c r="D7" s="3" t="s">
        <v>10</v>
      </c>
      <c r="E7" s="60">
        <v>79.11</v>
      </c>
      <c r="F7" s="61"/>
      <c r="G7" s="62">
        <v>0</v>
      </c>
      <c r="H7" s="62">
        <f t="shared" si="1"/>
        <v>0</v>
      </c>
      <c r="I7" s="61">
        <f t="shared" si="2"/>
        <v>0</v>
      </c>
      <c r="J7" s="61"/>
      <c r="K7">
        <f t="shared" si="0"/>
        <v>0</v>
      </c>
    </row>
    <row r="8" spans="2:11" ht="15.75" thickBot="1">
      <c r="B8" s="124"/>
      <c r="C8" s="126">
        <v>3</v>
      </c>
      <c r="D8" s="63" t="s">
        <v>11</v>
      </c>
      <c r="E8" s="64">
        <v>58.27</v>
      </c>
      <c r="F8" s="65"/>
      <c r="G8" s="66">
        <v>1</v>
      </c>
      <c r="H8" s="66">
        <f t="shared" si="1"/>
        <v>58.27</v>
      </c>
      <c r="I8" s="65">
        <f t="shared" si="2"/>
        <v>17306.190000000002</v>
      </c>
      <c r="J8" s="65">
        <v>17310</v>
      </c>
      <c r="K8">
        <f t="shared" si="0"/>
        <v>3.8099999999976717</v>
      </c>
    </row>
    <row r="9" spans="2:11" ht="15.75" thickBot="1">
      <c r="B9" s="124"/>
      <c r="C9" s="127"/>
      <c r="D9" s="63" t="s">
        <v>244</v>
      </c>
      <c r="E9" s="64">
        <v>37.36</v>
      </c>
      <c r="F9" s="65"/>
      <c r="G9" s="66">
        <v>1</v>
      </c>
      <c r="H9" s="66">
        <f t="shared" si="1"/>
        <v>37.36</v>
      </c>
      <c r="I9" s="65">
        <f t="shared" si="2"/>
        <v>11095.92</v>
      </c>
      <c r="J9" s="65">
        <v>11100</v>
      </c>
      <c r="K9">
        <f t="shared" si="0"/>
        <v>4.0799999999999272</v>
      </c>
    </row>
    <row r="10" spans="2:11" ht="15.75" thickBot="1">
      <c r="B10" s="124"/>
      <c r="C10" s="127"/>
      <c r="D10" s="63" t="s">
        <v>12</v>
      </c>
      <c r="E10" s="64">
        <v>36.57</v>
      </c>
      <c r="F10" s="65"/>
      <c r="G10" s="66">
        <v>1</v>
      </c>
      <c r="H10" s="66">
        <f t="shared" si="1"/>
        <v>36.57</v>
      </c>
      <c r="I10" s="65">
        <f t="shared" si="2"/>
        <v>10861.29</v>
      </c>
      <c r="J10" s="65">
        <v>10900</v>
      </c>
      <c r="K10">
        <f t="shared" si="3"/>
        <v>38.709999999999127</v>
      </c>
    </row>
    <row r="11" spans="2:11" ht="15.75" thickBot="1">
      <c r="B11" s="124"/>
      <c r="C11" s="127"/>
      <c r="D11" s="75" t="s">
        <v>13</v>
      </c>
      <c r="E11" s="76">
        <v>65.040000000000006</v>
      </c>
      <c r="F11" s="77"/>
      <c r="G11" s="78">
        <v>1</v>
      </c>
      <c r="H11" s="78">
        <f t="shared" si="1"/>
        <v>65.040000000000006</v>
      </c>
      <c r="I11" s="65">
        <f t="shared" si="2"/>
        <v>19316.88</v>
      </c>
      <c r="J11" s="77">
        <v>19308</v>
      </c>
      <c r="K11">
        <f t="shared" si="0"/>
        <v>-8.8800000000010186</v>
      </c>
    </row>
    <row r="12" spans="2:11" ht="15.75" thickBot="1">
      <c r="B12" s="124"/>
      <c r="C12" s="128"/>
      <c r="D12" s="63" t="s">
        <v>14</v>
      </c>
      <c r="E12" s="64">
        <v>79.11</v>
      </c>
      <c r="F12" s="66">
        <v>2.5</v>
      </c>
      <c r="G12" s="66">
        <v>1</v>
      </c>
      <c r="H12" s="66">
        <f t="shared" si="1"/>
        <v>81.61</v>
      </c>
      <c r="I12" s="65">
        <f t="shared" si="2"/>
        <v>24238.17</v>
      </c>
      <c r="J12" s="65">
        <v>24500</v>
      </c>
      <c r="K12">
        <f t="shared" si="0"/>
        <v>261.83000000000175</v>
      </c>
    </row>
    <row r="13" spans="2:11" ht="15.75" thickBot="1">
      <c r="B13" s="124"/>
      <c r="C13" s="129">
        <v>4</v>
      </c>
      <c r="D13" s="90" t="s">
        <v>15</v>
      </c>
      <c r="E13" s="64">
        <v>58.27</v>
      </c>
      <c r="F13" s="65"/>
      <c r="G13" s="66">
        <v>1</v>
      </c>
      <c r="H13" s="66">
        <f t="shared" si="1"/>
        <v>58.27</v>
      </c>
      <c r="I13" s="65">
        <f t="shared" si="2"/>
        <v>17306.190000000002</v>
      </c>
      <c r="J13" s="65">
        <v>17306</v>
      </c>
      <c r="K13">
        <f t="shared" si="0"/>
        <v>-0.19000000000232831</v>
      </c>
    </row>
    <row r="14" spans="2:11" ht="15.75" thickBot="1">
      <c r="B14" s="124"/>
      <c r="C14" s="130"/>
      <c r="D14" s="90" t="s">
        <v>16</v>
      </c>
      <c r="E14" s="64">
        <v>37.36</v>
      </c>
      <c r="F14" s="65"/>
      <c r="G14" s="66">
        <v>1</v>
      </c>
      <c r="H14" s="66">
        <f t="shared" si="1"/>
        <v>37.36</v>
      </c>
      <c r="I14" s="65">
        <f t="shared" si="2"/>
        <v>11095.92</v>
      </c>
      <c r="J14" s="65">
        <v>11095</v>
      </c>
      <c r="K14">
        <f t="shared" si="3"/>
        <v>-0.92000000000007276</v>
      </c>
    </row>
    <row r="15" spans="2:11" ht="15.75" thickBot="1">
      <c r="B15" s="124"/>
      <c r="C15" s="130"/>
      <c r="D15" s="40" t="s">
        <v>17</v>
      </c>
      <c r="E15" s="60">
        <v>36.57</v>
      </c>
      <c r="F15" s="61"/>
      <c r="G15" s="62">
        <v>0</v>
      </c>
      <c r="H15" s="62">
        <f t="shared" si="1"/>
        <v>0</v>
      </c>
      <c r="I15" s="61">
        <f t="shared" si="2"/>
        <v>0</v>
      </c>
      <c r="J15" s="1"/>
      <c r="K15">
        <f t="shared" si="0"/>
        <v>0</v>
      </c>
    </row>
    <row r="16" spans="2:11" ht="15.75" thickBot="1">
      <c r="B16" s="124"/>
      <c r="C16" s="130"/>
      <c r="D16" s="63" t="s">
        <v>18</v>
      </c>
      <c r="E16" s="64">
        <v>65.040000000000006</v>
      </c>
      <c r="F16" s="66">
        <v>2.5</v>
      </c>
      <c r="G16" s="66">
        <v>1</v>
      </c>
      <c r="H16" s="66">
        <f t="shared" si="1"/>
        <v>67.540000000000006</v>
      </c>
      <c r="I16" s="65">
        <f t="shared" si="2"/>
        <v>20059.38</v>
      </c>
      <c r="J16" s="65">
        <v>20050</v>
      </c>
      <c r="K16">
        <f t="shared" si="0"/>
        <v>-9.3800000000010186</v>
      </c>
    </row>
    <row r="17" spans="2:11" ht="15.75" thickBot="1">
      <c r="B17" s="124"/>
      <c r="C17" s="131"/>
      <c r="D17" s="63" t="s">
        <v>19</v>
      </c>
      <c r="E17" s="64">
        <v>79.11</v>
      </c>
      <c r="F17" s="66">
        <v>2.5</v>
      </c>
      <c r="G17" s="66">
        <v>1</v>
      </c>
      <c r="H17" s="66">
        <f t="shared" si="1"/>
        <v>81.61</v>
      </c>
      <c r="I17" s="65">
        <f t="shared" si="2"/>
        <v>24238.17</v>
      </c>
      <c r="J17" s="65">
        <v>24400</v>
      </c>
      <c r="K17">
        <f t="shared" si="0"/>
        <v>161.83000000000175</v>
      </c>
    </row>
    <row r="18" spans="2:11" ht="15.75" thickBot="1">
      <c r="B18" s="124"/>
      <c r="C18" s="129">
        <v>5</v>
      </c>
      <c r="D18" s="63" t="s">
        <v>20</v>
      </c>
      <c r="E18" s="64">
        <v>58.27</v>
      </c>
      <c r="F18" s="65"/>
      <c r="G18" s="66">
        <v>1</v>
      </c>
      <c r="H18" s="66">
        <f t="shared" si="1"/>
        <v>58.27</v>
      </c>
      <c r="I18" s="65">
        <f t="shared" si="2"/>
        <v>17306.190000000002</v>
      </c>
      <c r="J18" s="65">
        <v>17307</v>
      </c>
      <c r="K18">
        <f t="shared" si="3"/>
        <v>0.80999999999767169</v>
      </c>
    </row>
    <row r="19" spans="2:11" ht="15.75" thickBot="1">
      <c r="B19" s="124"/>
      <c r="C19" s="130"/>
      <c r="D19" s="63" t="s">
        <v>12</v>
      </c>
      <c r="E19" s="64">
        <v>37.36</v>
      </c>
      <c r="F19" s="65"/>
      <c r="G19" s="66">
        <v>1</v>
      </c>
      <c r="H19" s="66">
        <f t="shared" si="1"/>
        <v>37.36</v>
      </c>
      <c r="I19" s="65">
        <f t="shared" si="2"/>
        <v>11095.92</v>
      </c>
      <c r="J19" s="65">
        <v>11095</v>
      </c>
      <c r="K19">
        <f t="shared" si="0"/>
        <v>-0.92000000000007276</v>
      </c>
    </row>
    <row r="20" spans="2:11" ht="15.75" thickBot="1">
      <c r="B20" s="124"/>
      <c r="C20" s="130"/>
      <c r="D20" s="63" t="s">
        <v>21</v>
      </c>
      <c r="E20" s="64">
        <v>36.57</v>
      </c>
      <c r="F20" s="65"/>
      <c r="G20" s="66">
        <v>1</v>
      </c>
      <c r="H20" s="66">
        <f t="shared" si="1"/>
        <v>36.57</v>
      </c>
      <c r="I20" s="65">
        <f t="shared" si="2"/>
        <v>10861.29</v>
      </c>
      <c r="J20" s="65">
        <v>10861</v>
      </c>
      <c r="K20">
        <f t="shared" si="0"/>
        <v>-0.29000000000087311</v>
      </c>
    </row>
    <row r="21" spans="2:11" ht="15.75" thickBot="1">
      <c r="B21" s="124"/>
      <c r="C21" s="130"/>
      <c r="D21" s="3" t="s">
        <v>22</v>
      </c>
      <c r="E21" s="60">
        <v>65.040000000000006</v>
      </c>
      <c r="F21" s="61"/>
      <c r="G21" s="62">
        <v>0</v>
      </c>
      <c r="H21" s="62">
        <f t="shared" si="1"/>
        <v>0</v>
      </c>
      <c r="I21" s="61">
        <f t="shared" si="2"/>
        <v>0</v>
      </c>
      <c r="J21" s="1"/>
      <c r="K21">
        <f t="shared" si="0"/>
        <v>0</v>
      </c>
    </row>
    <row r="22" spans="2:11" ht="15.75" thickBot="1">
      <c r="B22" s="124"/>
      <c r="C22" s="131"/>
      <c r="D22" s="63" t="s">
        <v>23</v>
      </c>
      <c r="E22" s="64">
        <v>79.11</v>
      </c>
      <c r="F22" s="65"/>
      <c r="G22" s="66">
        <v>1</v>
      </c>
      <c r="H22" s="66">
        <f t="shared" si="1"/>
        <v>79.11</v>
      </c>
      <c r="I22" s="65">
        <f t="shared" si="2"/>
        <v>23495.67</v>
      </c>
      <c r="J22" s="65">
        <v>23500</v>
      </c>
      <c r="K22">
        <f t="shared" si="3"/>
        <v>4.3300000000017462</v>
      </c>
    </row>
    <row r="23" spans="2:11" ht="15.75" thickBot="1">
      <c r="B23" s="124"/>
      <c r="C23" s="129">
        <v>6</v>
      </c>
      <c r="D23" s="63" t="s">
        <v>24</v>
      </c>
      <c r="E23" s="64">
        <v>64.510000000000005</v>
      </c>
      <c r="F23" s="66">
        <v>2.5</v>
      </c>
      <c r="G23" s="66">
        <v>1</v>
      </c>
      <c r="H23" s="66">
        <f t="shared" si="1"/>
        <v>67.010000000000005</v>
      </c>
      <c r="I23" s="65">
        <f t="shared" si="2"/>
        <v>19901.97</v>
      </c>
      <c r="J23" s="65">
        <v>19901</v>
      </c>
      <c r="K23">
        <f t="shared" si="0"/>
        <v>-0.97000000000116415</v>
      </c>
    </row>
    <row r="24" spans="2:11" ht="15.75" thickBot="1">
      <c r="B24" s="124"/>
      <c r="C24" s="130"/>
      <c r="D24" s="63" t="s">
        <v>25</v>
      </c>
      <c r="E24" s="64">
        <v>37.36</v>
      </c>
      <c r="F24" s="65"/>
      <c r="G24" s="66">
        <v>1</v>
      </c>
      <c r="H24" s="66">
        <f t="shared" si="1"/>
        <v>37.36</v>
      </c>
      <c r="I24" s="65">
        <f t="shared" si="2"/>
        <v>11095.92</v>
      </c>
      <c r="J24" s="65">
        <v>11100</v>
      </c>
      <c r="K24">
        <f t="shared" si="0"/>
        <v>4.0799999999999272</v>
      </c>
    </row>
    <row r="25" spans="2:11" ht="15.75" thickBot="1">
      <c r="B25" s="124"/>
      <c r="C25" s="130"/>
      <c r="D25" s="63" t="s">
        <v>26</v>
      </c>
      <c r="E25" s="64">
        <v>36.57</v>
      </c>
      <c r="F25" s="65"/>
      <c r="G25" s="66">
        <v>1</v>
      </c>
      <c r="H25" s="66">
        <f t="shared" si="1"/>
        <v>36.57</v>
      </c>
      <c r="I25" s="65">
        <f t="shared" si="2"/>
        <v>10861.29</v>
      </c>
      <c r="J25" s="65">
        <v>10861</v>
      </c>
      <c r="K25">
        <f t="shared" si="0"/>
        <v>-0.29000000000087311</v>
      </c>
    </row>
    <row r="26" spans="2:11" ht="15.75" thickBot="1">
      <c r="B26" s="124"/>
      <c r="C26" s="130"/>
      <c r="D26" s="63" t="s">
        <v>27</v>
      </c>
      <c r="E26" s="64">
        <v>65.040000000000006</v>
      </c>
      <c r="F26" s="65"/>
      <c r="G26" s="66">
        <v>1</v>
      </c>
      <c r="H26" s="66">
        <f t="shared" si="1"/>
        <v>65.040000000000006</v>
      </c>
      <c r="I26" s="65">
        <f t="shared" si="2"/>
        <v>19316.88</v>
      </c>
      <c r="J26" s="65">
        <v>19316</v>
      </c>
      <c r="K26">
        <f t="shared" si="3"/>
        <v>-0.88000000000101863</v>
      </c>
    </row>
    <row r="27" spans="2:11" ht="15.75" thickBot="1">
      <c r="B27" s="124"/>
      <c r="C27" s="131"/>
      <c r="D27" s="63" t="s">
        <v>28</v>
      </c>
      <c r="E27" s="64">
        <v>79.11</v>
      </c>
      <c r="F27" s="66">
        <v>2.5</v>
      </c>
      <c r="G27" s="66">
        <v>1</v>
      </c>
      <c r="H27" s="66">
        <f t="shared" si="1"/>
        <v>81.61</v>
      </c>
      <c r="I27" s="65">
        <f t="shared" si="2"/>
        <v>24238.17</v>
      </c>
      <c r="J27" s="65">
        <v>24235</v>
      </c>
      <c r="K27">
        <f t="shared" si="0"/>
        <v>-3.1699999999982538</v>
      </c>
    </row>
    <row r="28" spans="2:11" ht="15.75" thickBot="1">
      <c r="B28" s="124"/>
      <c r="C28" s="129">
        <v>7</v>
      </c>
      <c r="D28" s="63" t="s">
        <v>29</v>
      </c>
      <c r="E28" s="64">
        <v>64.510000000000005</v>
      </c>
      <c r="F28" s="65"/>
      <c r="G28" s="66">
        <v>1</v>
      </c>
      <c r="H28" s="66">
        <f t="shared" si="1"/>
        <v>64.510000000000005</v>
      </c>
      <c r="I28" s="65">
        <f t="shared" si="2"/>
        <v>19159.47</v>
      </c>
      <c r="J28" s="65">
        <v>19160</v>
      </c>
      <c r="K28">
        <f t="shared" si="0"/>
        <v>0.52999999999883585</v>
      </c>
    </row>
    <row r="29" spans="2:11" ht="15.75" thickBot="1">
      <c r="B29" s="124"/>
      <c r="C29" s="130"/>
      <c r="D29" s="63" t="s">
        <v>30</v>
      </c>
      <c r="E29" s="64">
        <v>37.36</v>
      </c>
      <c r="F29" s="65"/>
      <c r="G29" s="66">
        <v>1</v>
      </c>
      <c r="H29" s="66">
        <f t="shared" si="1"/>
        <v>37.36</v>
      </c>
      <c r="I29" s="65">
        <f t="shared" si="2"/>
        <v>11095.92</v>
      </c>
      <c r="J29" s="65">
        <v>11096</v>
      </c>
      <c r="K29">
        <f t="shared" si="0"/>
        <v>7.999999999992724E-2</v>
      </c>
    </row>
    <row r="30" spans="2:11" ht="15.75" thickBot="1">
      <c r="B30" s="124"/>
      <c r="C30" s="130"/>
      <c r="D30" s="63" t="s">
        <v>31</v>
      </c>
      <c r="E30" s="64">
        <v>36.57</v>
      </c>
      <c r="F30" s="65"/>
      <c r="G30" s="66">
        <v>1</v>
      </c>
      <c r="H30" s="66">
        <f t="shared" si="1"/>
        <v>36.57</v>
      </c>
      <c r="I30" s="65">
        <f t="shared" si="2"/>
        <v>10861.29</v>
      </c>
      <c r="J30" s="65">
        <v>10870</v>
      </c>
      <c r="K30">
        <f t="shared" si="3"/>
        <v>8.7099999999991269</v>
      </c>
    </row>
    <row r="31" spans="2:11" ht="15.75" thickBot="1">
      <c r="B31" s="124"/>
      <c r="C31" s="130"/>
      <c r="D31" s="63" t="s">
        <v>32</v>
      </c>
      <c r="E31" s="64">
        <v>65.040000000000006</v>
      </c>
      <c r="F31" s="65"/>
      <c r="G31" s="66">
        <v>1</v>
      </c>
      <c r="H31" s="66">
        <f t="shared" si="1"/>
        <v>65.040000000000006</v>
      </c>
      <c r="I31" s="65">
        <f t="shared" si="2"/>
        <v>19316.88</v>
      </c>
      <c r="J31" s="65">
        <v>19400</v>
      </c>
      <c r="K31">
        <f t="shared" si="0"/>
        <v>83.119999999998981</v>
      </c>
    </row>
    <row r="32" spans="2:11" ht="24.75" thickBot="1">
      <c r="B32" s="124"/>
      <c r="C32" s="131"/>
      <c r="D32" s="63" t="s">
        <v>33</v>
      </c>
      <c r="E32" s="64">
        <v>79.11</v>
      </c>
      <c r="F32" s="66">
        <v>2.5</v>
      </c>
      <c r="G32" s="66">
        <v>1</v>
      </c>
      <c r="H32" s="66">
        <f t="shared" si="1"/>
        <v>81.61</v>
      </c>
      <c r="I32" s="65">
        <f t="shared" si="2"/>
        <v>24238.17</v>
      </c>
      <c r="J32" s="65">
        <v>24200</v>
      </c>
      <c r="K32">
        <f t="shared" si="0"/>
        <v>-38.169999999998254</v>
      </c>
    </row>
    <row r="33" spans="2:12" ht="15.75" thickBot="1">
      <c r="B33" s="124"/>
      <c r="C33" s="129">
        <v>8</v>
      </c>
      <c r="D33" s="46" t="s">
        <v>34</v>
      </c>
      <c r="E33" s="48">
        <v>64.510000000000005</v>
      </c>
      <c r="F33" s="49"/>
      <c r="G33" s="50">
        <v>1</v>
      </c>
      <c r="H33" s="50">
        <f t="shared" si="1"/>
        <v>64.510000000000005</v>
      </c>
      <c r="I33" s="49">
        <f t="shared" si="2"/>
        <v>19159.47</v>
      </c>
      <c r="J33" s="49"/>
      <c r="K33">
        <f t="shared" si="0"/>
        <v>-19159.47</v>
      </c>
    </row>
    <row r="34" spans="2:12" ht="15.75" thickBot="1">
      <c r="B34" s="124"/>
      <c r="C34" s="130"/>
      <c r="D34" s="63" t="s">
        <v>35</v>
      </c>
      <c r="E34" s="64">
        <v>37.36</v>
      </c>
      <c r="F34" s="65"/>
      <c r="G34" s="66">
        <v>1</v>
      </c>
      <c r="H34" s="66">
        <f t="shared" si="1"/>
        <v>37.36</v>
      </c>
      <c r="I34" s="65">
        <f t="shared" si="2"/>
        <v>11095.92</v>
      </c>
      <c r="J34" s="65">
        <v>11100</v>
      </c>
      <c r="K34">
        <f t="shared" si="3"/>
        <v>4.0799999999999272</v>
      </c>
    </row>
    <row r="35" spans="2:12" ht="15.75" thickBot="1">
      <c r="B35" s="124"/>
      <c r="C35" s="130"/>
      <c r="D35" s="3" t="s">
        <v>17</v>
      </c>
      <c r="E35" s="60">
        <v>36.57</v>
      </c>
      <c r="F35" s="61"/>
      <c r="G35" s="62">
        <v>0</v>
      </c>
      <c r="H35" s="62">
        <f t="shared" si="1"/>
        <v>0</v>
      </c>
      <c r="I35" s="61">
        <f t="shared" si="2"/>
        <v>0</v>
      </c>
      <c r="J35" s="61"/>
      <c r="K35">
        <f t="shared" si="0"/>
        <v>0</v>
      </c>
    </row>
    <row r="36" spans="2:12" ht="15.75" thickBot="1">
      <c r="B36" s="124"/>
      <c r="C36" s="130"/>
      <c r="D36" s="63" t="s">
        <v>36</v>
      </c>
      <c r="E36" s="64">
        <v>65.040000000000006</v>
      </c>
      <c r="F36" s="65"/>
      <c r="G36" s="66">
        <v>1</v>
      </c>
      <c r="H36" s="66">
        <f t="shared" si="1"/>
        <v>65.040000000000006</v>
      </c>
      <c r="I36" s="65">
        <f t="shared" si="2"/>
        <v>19316.88</v>
      </c>
      <c r="J36" s="65">
        <v>19320</v>
      </c>
      <c r="K36">
        <f t="shared" si="0"/>
        <v>3.1199999999989814</v>
      </c>
    </row>
    <row r="37" spans="2:12" ht="15.75" thickBot="1">
      <c r="B37" s="124"/>
      <c r="C37" s="131"/>
      <c r="D37" s="63" t="s">
        <v>37</v>
      </c>
      <c r="E37" s="64">
        <v>79.11</v>
      </c>
      <c r="F37" s="65"/>
      <c r="G37" s="66">
        <v>1</v>
      </c>
      <c r="H37" s="66">
        <f t="shared" si="1"/>
        <v>79.11</v>
      </c>
      <c r="I37" s="65">
        <f t="shared" si="2"/>
        <v>23495.67</v>
      </c>
      <c r="J37" s="65">
        <v>23500</v>
      </c>
      <c r="K37">
        <f t="shared" si="0"/>
        <v>4.3300000000017462</v>
      </c>
    </row>
    <row r="38" spans="2:12" ht="15.75" thickBot="1">
      <c r="B38" s="124"/>
      <c r="C38" s="129">
        <v>9</v>
      </c>
      <c r="D38" s="63" t="s">
        <v>38</v>
      </c>
      <c r="E38" s="64">
        <v>64.510000000000005</v>
      </c>
      <c r="F38" s="65"/>
      <c r="G38" s="66">
        <v>1</v>
      </c>
      <c r="H38" s="66">
        <f t="shared" si="1"/>
        <v>64.510000000000005</v>
      </c>
      <c r="I38" s="65">
        <f t="shared" si="2"/>
        <v>19159.47</v>
      </c>
      <c r="J38" s="65">
        <v>19159</v>
      </c>
      <c r="K38">
        <f t="shared" si="3"/>
        <v>-0.47000000000116415</v>
      </c>
    </row>
    <row r="39" spans="2:12" ht="15.75" thickBot="1">
      <c r="B39" s="124"/>
      <c r="C39" s="130"/>
      <c r="D39" s="63" t="s">
        <v>39</v>
      </c>
      <c r="E39" s="64">
        <v>37.36</v>
      </c>
      <c r="F39" s="65"/>
      <c r="G39" s="66">
        <v>1</v>
      </c>
      <c r="H39" s="66">
        <f t="shared" si="1"/>
        <v>37.36</v>
      </c>
      <c r="I39" s="65">
        <f t="shared" si="2"/>
        <v>11095.92</v>
      </c>
      <c r="J39" s="65">
        <v>11095</v>
      </c>
      <c r="K39">
        <f t="shared" si="0"/>
        <v>-0.92000000000007276</v>
      </c>
    </row>
    <row r="40" spans="2:12" ht="15.75" thickBot="1">
      <c r="B40" s="124"/>
      <c r="C40" s="130"/>
      <c r="D40" s="63" t="s">
        <v>40</v>
      </c>
      <c r="E40" s="64">
        <v>36.57</v>
      </c>
      <c r="F40" s="65"/>
      <c r="G40" s="66">
        <v>1</v>
      </c>
      <c r="H40" s="66">
        <f t="shared" si="1"/>
        <v>36.57</v>
      </c>
      <c r="I40" s="65">
        <f t="shared" si="2"/>
        <v>10861.29</v>
      </c>
      <c r="J40" s="65">
        <v>10862</v>
      </c>
      <c r="K40">
        <f t="shared" si="0"/>
        <v>0.70999999999912689</v>
      </c>
    </row>
    <row r="41" spans="2:12" ht="15.75" thickBot="1">
      <c r="B41" s="124"/>
      <c r="C41" s="130"/>
      <c r="D41" s="91" t="s">
        <v>41</v>
      </c>
      <c r="E41" s="64">
        <v>65.040000000000006</v>
      </c>
      <c r="F41" s="66">
        <v>2.5</v>
      </c>
      <c r="G41" s="66">
        <v>1</v>
      </c>
      <c r="H41" s="66">
        <f t="shared" si="1"/>
        <v>67.540000000000006</v>
      </c>
      <c r="I41" s="65">
        <f t="shared" si="2"/>
        <v>20059.38</v>
      </c>
      <c r="J41" s="65">
        <v>20060</v>
      </c>
      <c r="K41">
        <f t="shared" si="0"/>
        <v>0.61999999999898137</v>
      </c>
    </row>
    <row r="42" spans="2:12" ht="15.75" thickBot="1">
      <c r="B42" s="124"/>
      <c r="C42" s="131"/>
      <c r="D42" s="63" t="s">
        <v>42</v>
      </c>
      <c r="E42" s="64">
        <v>79.11</v>
      </c>
      <c r="F42" s="66">
        <v>2.5</v>
      </c>
      <c r="G42" s="66">
        <v>1</v>
      </c>
      <c r="H42" s="66">
        <f t="shared" si="1"/>
        <v>81.61</v>
      </c>
      <c r="I42" s="65">
        <f t="shared" si="2"/>
        <v>24238.17</v>
      </c>
      <c r="J42" s="65">
        <v>24200</v>
      </c>
      <c r="K42">
        <f t="shared" si="3"/>
        <v>-38.169999999998254</v>
      </c>
    </row>
    <row r="43" spans="2:12" ht="15.75" thickBot="1">
      <c r="B43" s="124"/>
      <c r="C43" s="129">
        <v>10</v>
      </c>
      <c r="D43" s="63" t="s">
        <v>43</v>
      </c>
      <c r="E43" s="64">
        <v>64.510000000000005</v>
      </c>
      <c r="F43" s="65"/>
      <c r="G43" s="66">
        <v>1</v>
      </c>
      <c r="H43" s="66">
        <f t="shared" si="1"/>
        <v>64.510000000000005</v>
      </c>
      <c r="I43" s="65">
        <f>297*H43*0.7</f>
        <v>13411.629000000001</v>
      </c>
      <c r="J43" s="65">
        <v>13411</v>
      </c>
      <c r="K43">
        <f t="shared" si="0"/>
        <v>-0.62900000000081491</v>
      </c>
      <c r="L43" s="117">
        <v>0.7</v>
      </c>
    </row>
    <row r="44" spans="2:12" ht="15.75" thickBot="1">
      <c r="B44" s="124"/>
      <c r="C44" s="130"/>
      <c r="D44" s="63" t="s">
        <v>43</v>
      </c>
      <c r="E44" s="64">
        <v>37.36</v>
      </c>
      <c r="F44" s="65"/>
      <c r="G44" s="66">
        <v>1</v>
      </c>
      <c r="H44" s="66">
        <f t="shared" si="1"/>
        <v>37.36</v>
      </c>
      <c r="I44" s="65">
        <f t="shared" ref="I44:I47" si="4">297*H44*0.7</f>
        <v>7767.1439999999993</v>
      </c>
      <c r="J44" s="65">
        <v>7767</v>
      </c>
      <c r="K44">
        <f t="shared" si="0"/>
        <v>-0.14399999999932334</v>
      </c>
      <c r="L44" s="117">
        <v>0.7</v>
      </c>
    </row>
    <row r="45" spans="2:12" ht="15.75" thickBot="1">
      <c r="B45" s="124"/>
      <c r="C45" s="130"/>
      <c r="D45" s="121" t="s">
        <v>44</v>
      </c>
      <c r="E45" s="64">
        <v>36.57</v>
      </c>
      <c r="F45" s="65"/>
      <c r="G45" s="66">
        <v>1</v>
      </c>
      <c r="H45" s="66">
        <f t="shared" si="1"/>
        <v>36.57</v>
      </c>
      <c r="I45" s="65">
        <f t="shared" si="4"/>
        <v>7602.9030000000002</v>
      </c>
      <c r="J45" s="65">
        <v>10861</v>
      </c>
      <c r="K45">
        <f t="shared" si="0"/>
        <v>3258.0969999999998</v>
      </c>
      <c r="L45" s="117">
        <v>0.7</v>
      </c>
    </row>
    <row r="46" spans="2:12" ht="20.25" customHeight="1" thickBot="1">
      <c r="B46" s="124"/>
      <c r="C46" s="130"/>
      <c r="D46" s="122"/>
      <c r="E46" s="64">
        <v>65.040000000000006</v>
      </c>
      <c r="F46" s="65"/>
      <c r="G46" s="66">
        <v>1</v>
      </c>
      <c r="H46" s="66">
        <f t="shared" si="1"/>
        <v>65.040000000000006</v>
      </c>
      <c r="I46" s="65">
        <f t="shared" si="4"/>
        <v>13521.816000000001</v>
      </c>
      <c r="J46" s="65">
        <v>19316</v>
      </c>
      <c r="K46">
        <f t="shared" si="3"/>
        <v>5794.1839999999993</v>
      </c>
      <c r="L46" s="117">
        <v>0.7</v>
      </c>
    </row>
    <row r="47" spans="2:12" ht="18.75" customHeight="1" thickBot="1">
      <c r="B47" s="125"/>
      <c r="C47" s="131"/>
      <c r="D47" s="63" t="s">
        <v>45</v>
      </c>
      <c r="E47" s="64">
        <v>79.11</v>
      </c>
      <c r="F47" s="65"/>
      <c r="G47" s="66">
        <v>1</v>
      </c>
      <c r="H47" s="66">
        <f t="shared" si="1"/>
        <v>79.11</v>
      </c>
      <c r="I47" s="65">
        <f t="shared" si="4"/>
        <v>16446.968999999997</v>
      </c>
      <c r="J47" s="65">
        <v>23495</v>
      </c>
      <c r="K47">
        <f t="shared" si="0"/>
        <v>7048.0310000000027</v>
      </c>
      <c r="L47" s="117">
        <v>0.7</v>
      </c>
    </row>
    <row r="48" spans="2:12" ht="24.75" customHeight="1" thickBot="1">
      <c r="F48">
        <f>SUM(F3:F47)</f>
        <v>20</v>
      </c>
      <c r="I48" s="49"/>
    </row>
    <row r="49" spans="2:11" ht="31.5" customHeight="1" thickBot="1">
      <c r="C49" s="1"/>
      <c r="D49" s="1"/>
      <c r="E49" s="1" t="s">
        <v>48</v>
      </c>
      <c r="F49" s="1"/>
      <c r="G49" s="1"/>
      <c r="H49" s="1"/>
      <c r="I49" s="49">
        <f t="shared" si="2"/>
        <v>0</v>
      </c>
      <c r="J49" s="1"/>
    </row>
    <row r="50" spans="2:11" ht="15.75" thickBot="1">
      <c r="C50" s="1"/>
      <c r="D50" s="87" t="s">
        <v>46</v>
      </c>
      <c r="E50" s="66">
        <v>41.2</v>
      </c>
      <c r="F50" s="65"/>
      <c r="G50" s="66">
        <v>1</v>
      </c>
      <c r="H50" s="66">
        <v>41.2</v>
      </c>
      <c r="I50" s="65">
        <f t="shared" si="2"/>
        <v>12236.400000000001</v>
      </c>
      <c r="J50" s="65">
        <v>12237</v>
      </c>
      <c r="K50">
        <f t="shared" si="3"/>
        <v>0.59999999999854481</v>
      </c>
    </row>
    <row r="51" spans="2:11" ht="15.75" thickBot="1">
      <c r="C51" s="1"/>
      <c r="D51" s="1" t="s">
        <v>47</v>
      </c>
      <c r="E51" s="2">
        <v>41.02</v>
      </c>
      <c r="F51" s="1"/>
      <c r="G51" s="2">
        <v>0</v>
      </c>
      <c r="H51" s="2">
        <v>0</v>
      </c>
      <c r="I51" s="49">
        <f t="shared" si="2"/>
        <v>0</v>
      </c>
      <c r="J51" s="1"/>
    </row>
    <row r="52" spans="2:11" ht="15.75" thickBot="1">
      <c r="C52" s="1"/>
      <c r="D52" s="1"/>
      <c r="E52" s="2">
        <f>SUM(E50:E51)</f>
        <v>82.22</v>
      </c>
      <c r="F52" s="1"/>
      <c r="G52" s="1"/>
      <c r="H52" s="2">
        <v>39.99</v>
      </c>
      <c r="I52" s="2"/>
      <c r="J52" s="1"/>
    </row>
    <row r="53" spans="2:11" ht="15.75" thickBot="1">
      <c r="C53" s="1"/>
      <c r="D53" s="1"/>
      <c r="E53" s="1"/>
      <c r="F53" s="1"/>
      <c r="G53" s="1"/>
      <c r="H53" s="1">
        <f>SUM(H3:H52)</f>
        <v>2328.3199999999993</v>
      </c>
      <c r="I53" s="2">
        <f>SUM(I3:I52)</f>
        <v>654455.24100000015</v>
      </c>
      <c r="J53" s="2">
        <f>SUM(J3:J52)</f>
        <v>651877</v>
      </c>
      <c r="K53">
        <f>J53-I53</f>
        <v>-2578.2410000001546</v>
      </c>
    </row>
    <row r="54" spans="2:11">
      <c r="K54">
        <f>J53*100/I53</f>
        <v>99.606047772486221</v>
      </c>
    </row>
    <row r="55" spans="2:11" ht="15.75" thickBot="1"/>
    <row r="56" spans="2:11" ht="15.75" thickBot="1">
      <c r="B56" s="47"/>
      <c r="C56" s="47"/>
      <c r="D56" s="46"/>
      <c r="E56" s="48"/>
      <c r="F56" s="49"/>
      <c r="G56" s="50"/>
      <c r="H56" s="50"/>
      <c r="I56" s="49"/>
    </row>
    <row r="57" spans="2:11" ht="15.75" thickBot="1">
      <c r="C57" s="47"/>
      <c r="D57" s="46"/>
      <c r="E57" s="48"/>
      <c r="F57" s="49"/>
      <c r="G57" s="50"/>
      <c r="H57" s="50"/>
      <c r="I57" s="49"/>
    </row>
    <row r="58" spans="2:11" ht="15.75" thickBot="1">
      <c r="C58" s="54"/>
      <c r="D58" s="55"/>
      <c r="E58" s="48"/>
      <c r="F58" s="49"/>
      <c r="G58" s="50"/>
      <c r="H58" s="50"/>
      <c r="I58" s="49"/>
    </row>
    <row r="59" spans="2:11" ht="15.75" thickBot="1">
      <c r="C59" s="54"/>
      <c r="D59" s="46"/>
      <c r="E59" s="48"/>
      <c r="F59" s="50"/>
      <c r="G59" s="50"/>
      <c r="H59" s="50"/>
      <c r="I59" s="49"/>
    </row>
    <row r="60" spans="2:11" ht="15.75" thickBot="1">
      <c r="C60" s="54"/>
      <c r="D60" s="46"/>
      <c r="E60" s="48"/>
      <c r="F60" s="49"/>
      <c r="G60" s="50"/>
      <c r="H60" s="50"/>
      <c r="I60" s="49"/>
    </row>
    <row r="61" spans="2:11" ht="15.75" thickBot="1">
      <c r="C61" s="54"/>
      <c r="D61" s="46"/>
      <c r="E61" s="48"/>
      <c r="F61" s="49"/>
      <c r="G61" s="50"/>
      <c r="H61" s="50"/>
      <c r="I61" s="49"/>
    </row>
    <row r="62" spans="2:11" ht="15.75" thickBot="1">
      <c r="C62" s="54"/>
      <c r="D62" s="119"/>
      <c r="E62" s="48"/>
      <c r="F62" s="49"/>
      <c r="G62" s="50"/>
      <c r="H62" s="50"/>
      <c r="I62" s="49"/>
    </row>
    <row r="63" spans="2:11" ht="15.75" thickBot="1">
      <c r="C63" s="54"/>
      <c r="D63" s="120"/>
      <c r="E63" s="48"/>
      <c r="F63" s="49"/>
      <c r="G63" s="50"/>
      <c r="H63" s="50"/>
      <c r="I63" s="49"/>
    </row>
    <row r="64" spans="2:11" ht="15.75" thickBot="1">
      <c r="D64" s="46"/>
      <c r="E64" s="48"/>
      <c r="F64" s="49"/>
      <c r="G64" s="50"/>
      <c r="H64" s="50"/>
      <c r="I64" s="99"/>
    </row>
    <row r="65" spans="3:11" ht="15.75" thickBot="1">
      <c r="C65" s="54"/>
      <c r="D65" s="46"/>
      <c r="E65" s="48"/>
      <c r="F65" s="50"/>
      <c r="G65" s="50"/>
      <c r="H65" s="98"/>
      <c r="I65" s="101"/>
    </row>
    <row r="66" spans="3:11" ht="15.75" thickBot="1">
      <c r="C66" s="47"/>
      <c r="D66" s="46"/>
      <c r="E66" s="48"/>
      <c r="F66" s="50"/>
      <c r="G66" s="50"/>
      <c r="H66" s="50"/>
      <c r="I66" s="100"/>
    </row>
    <row r="67" spans="3:11" ht="15.75" thickBot="1">
      <c r="C67" s="47"/>
      <c r="D67" s="46"/>
      <c r="E67" s="48"/>
      <c r="F67" s="49"/>
      <c r="G67" s="50"/>
      <c r="H67" s="50"/>
      <c r="I67" s="47"/>
    </row>
    <row r="68" spans="3:11" ht="15.75" thickBot="1">
      <c r="C68" s="47"/>
      <c r="D68" s="46"/>
      <c r="E68" s="48"/>
      <c r="F68" s="47"/>
      <c r="G68" s="53"/>
      <c r="H68" s="50"/>
      <c r="I68" s="47"/>
    </row>
    <row r="69" spans="3:11" ht="15.75" thickBot="1">
      <c r="C69" s="47"/>
      <c r="D69" s="46"/>
      <c r="E69" s="48"/>
      <c r="F69" s="49"/>
      <c r="G69" s="50"/>
      <c r="H69" s="50"/>
      <c r="I69" s="47"/>
    </row>
    <row r="71" spans="3:11">
      <c r="I71" s="51"/>
      <c r="J71" s="51"/>
      <c r="K71" s="51"/>
    </row>
    <row r="72" spans="3:11">
      <c r="I72" s="51"/>
      <c r="J72" s="45"/>
      <c r="K72" s="51"/>
    </row>
    <row r="73" spans="3:11">
      <c r="I73" s="51"/>
      <c r="J73" s="45"/>
      <c r="K73" s="51"/>
    </row>
    <row r="74" spans="3:11">
      <c r="I74" s="51"/>
      <c r="J74" s="45"/>
      <c r="K74" s="51"/>
    </row>
    <row r="75" spans="3:11">
      <c r="I75" s="45"/>
      <c r="J75" s="45"/>
      <c r="K75" s="51"/>
    </row>
    <row r="76" spans="3:11">
      <c r="I76" s="51"/>
      <c r="J76" s="51"/>
      <c r="K76" s="51"/>
    </row>
  </sheetData>
  <mergeCells count="12">
    <mergeCell ref="D62:D63"/>
    <mergeCell ref="D45:D46"/>
    <mergeCell ref="B3:B47"/>
    <mergeCell ref="C3:C7"/>
    <mergeCell ref="C8:C12"/>
    <mergeCell ref="C13:C17"/>
    <mergeCell ref="C18:C22"/>
    <mergeCell ref="C23:C27"/>
    <mergeCell ref="C28:C32"/>
    <mergeCell ref="C33:C37"/>
    <mergeCell ref="C38:C42"/>
    <mergeCell ref="C43:C4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7"/>
  <sheetViews>
    <sheetView workbookViewId="0">
      <selection activeCell="I37" sqref="I37"/>
    </sheetView>
  </sheetViews>
  <sheetFormatPr defaultRowHeight="15"/>
  <cols>
    <col min="3" max="3" width="9.140625" customWidth="1"/>
    <col min="4" max="4" width="29.42578125" customWidth="1"/>
    <col min="5" max="5" width="13.42578125" customWidth="1"/>
  </cols>
  <sheetData>
    <row r="1" spans="2:11" ht="65.25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49</v>
      </c>
      <c r="H1" s="1" t="s">
        <v>5</v>
      </c>
      <c r="I1" s="1" t="s">
        <v>248</v>
      </c>
      <c r="J1" s="1" t="s">
        <v>249</v>
      </c>
      <c r="K1" s="89" t="s">
        <v>252</v>
      </c>
    </row>
    <row r="2" spans="2:11" ht="15.75" thickBot="1">
      <c r="B2" s="138">
        <v>2</v>
      </c>
      <c r="C2" s="132">
        <v>2</v>
      </c>
      <c r="D2" s="7" t="s">
        <v>66</v>
      </c>
      <c r="E2" s="6">
        <v>73.83</v>
      </c>
      <c r="G2">
        <v>1</v>
      </c>
      <c r="H2">
        <f>(E2+F2)*G2</f>
        <v>73.83</v>
      </c>
      <c r="I2">
        <f>H2*297</f>
        <v>21927.51</v>
      </c>
    </row>
    <row r="3" spans="2:11" ht="15.75" thickBot="1">
      <c r="B3" s="139"/>
      <c r="C3" s="133"/>
      <c r="D3" s="67" t="s">
        <v>50</v>
      </c>
      <c r="E3" s="68">
        <v>58.4</v>
      </c>
      <c r="F3" s="69"/>
      <c r="G3" s="69">
        <v>1</v>
      </c>
      <c r="H3" s="69">
        <f t="shared" ref="H3:H37" si="0">(E3+F3)*G3</f>
        <v>58.4</v>
      </c>
      <c r="I3" s="69">
        <f t="shared" ref="I3:I45" si="1">H3*297</f>
        <v>17344.8</v>
      </c>
      <c r="J3" s="69">
        <v>17344</v>
      </c>
    </row>
    <row r="4" spans="2:11" ht="15.75" thickBot="1">
      <c r="B4" s="139"/>
      <c r="C4" s="133"/>
      <c r="D4" s="67" t="s">
        <v>67</v>
      </c>
      <c r="E4" s="68">
        <v>58.4</v>
      </c>
      <c r="F4" s="69"/>
      <c r="G4" s="69">
        <v>1</v>
      </c>
      <c r="H4" s="69">
        <f t="shared" si="0"/>
        <v>58.4</v>
      </c>
      <c r="I4" s="69">
        <f t="shared" si="1"/>
        <v>17344.8</v>
      </c>
      <c r="J4" s="69">
        <v>17400</v>
      </c>
    </row>
    <row r="5" spans="2:11" ht="15.75" thickBot="1">
      <c r="B5" s="139"/>
      <c r="C5" s="134"/>
      <c r="D5" s="67" t="s">
        <v>68</v>
      </c>
      <c r="E5" s="68">
        <v>73.83</v>
      </c>
      <c r="F5" s="69"/>
      <c r="G5" s="69">
        <v>1</v>
      </c>
      <c r="H5" s="69">
        <f t="shared" si="0"/>
        <v>73.83</v>
      </c>
      <c r="I5" s="69">
        <f t="shared" si="1"/>
        <v>21927.51</v>
      </c>
      <c r="J5" s="69">
        <v>21928</v>
      </c>
    </row>
    <row r="6" spans="2:11" ht="15.75" thickBot="1">
      <c r="B6" s="139"/>
      <c r="C6" s="132">
        <v>3</v>
      </c>
      <c r="D6" s="67" t="s">
        <v>51</v>
      </c>
      <c r="E6" s="68">
        <v>73.83</v>
      </c>
      <c r="F6" s="69"/>
      <c r="G6" s="69">
        <v>1</v>
      </c>
      <c r="H6" s="69">
        <f t="shared" si="0"/>
        <v>73.83</v>
      </c>
      <c r="I6" s="69">
        <f t="shared" si="1"/>
        <v>21927.51</v>
      </c>
      <c r="J6" s="70">
        <v>21930</v>
      </c>
      <c r="K6">
        <f t="shared" ref="K6:K16" si="2">J6-I6</f>
        <v>2.4900000000016007</v>
      </c>
    </row>
    <row r="7" spans="2:11" ht="15.75" thickBot="1">
      <c r="B7" s="139"/>
      <c r="C7" s="133"/>
      <c r="D7" s="14" t="s">
        <v>53</v>
      </c>
      <c r="E7" s="94">
        <v>58.4</v>
      </c>
      <c r="F7" s="95"/>
      <c r="G7" s="95">
        <v>0</v>
      </c>
      <c r="H7" s="95">
        <f t="shared" si="0"/>
        <v>0</v>
      </c>
      <c r="I7" s="95">
        <f t="shared" si="1"/>
        <v>0</v>
      </c>
      <c r="J7" s="95"/>
    </row>
    <row r="8" spans="2:11" ht="15.75" thickBot="1">
      <c r="B8" s="139"/>
      <c r="C8" s="133"/>
      <c r="D8" s="67" t="s">
        <v>69</v>
      </c>
      <c r="E8" s="68">
        <v>58.4</v>
      </c>
      <c r="F8" s="69"/>
      <c r="G8" s="69">
        <v>1</v>
      </c>
      <c r="H8" s="69">
        <f t="shared" si="0"/>
        <v>58.4</v>
      </c>
      <c r="I8" s="69">
        <f t="shared" si="1"/>
        <v>17344.8</v>
      </c>
      <c r="J8" s="69">
        <v>17345</v>
      </c>
      <c r="K8">
        <f t="shared" si="2"/>
        <v>0.2000000000007276</v>
      </c>
    </row>
    <row r="9" spans="2:11" ht="15.75" thickBot="1">
      <c r="B9" s="139"/>
      <c r="C9" s="134"/>
      <c r="D9" s="38" t="s">
        <v>70</v>
      </c>
      <c r="E9" s="8">
        <v>73.83</v>
      </c>
      <c r="F9">
        <v>2.5</v>
      </c>
      <c r="G9">
        <v>1</v>
      </c>
      <c r="H9">
        <f t="shared" si="0"/>
        <v>76.33</v>
      </c>
      <c r="I9">
        <f t="shared" si="1"/>
        <v>22670.01</v>
      </c>
    </row>
    <row r="10" spans="2:11" ht="15.75" thickBot="1">
      <c r="B10" s="139"/>
      <c r="C10" s="132">
        <v>4</v>
      </c>
      <c r="D10" s="67" t="s">
        <v>71</v>
      </c>
      <c r="E10" s="68">
        <v>73.83</v>
      </c>
      <c r="F10" s="69"/>
      <c r="G10" s="69">
        <v>1</v>
      </c>
      <c r="H10" s="69">
        <f t="shared" si="0"/>
        <v>73.83</v>
      </c>
      <c r="I10" s="69">
        <f t="shared" si="1"/>
        <v>21927.51</v>
      </c>
      <c r="J10" s="69">
        <v>21930</v>
      </c>
      <c r="K10">
        <f t="shared" si="2"/>
        <v>2.4900000000016007</v>
      </c>
    </row>
    <row r="11" spans="2:11" ht="15.75" thickBot="1">
      <c r="B11" s="139"/>
      <c r="C11" s="133"/>
      <c r="D11" s="67" t="s">
        <v>72</v>
      </c>
      <c r="E11" s="68">
        <v>58.4</v>
      </c>
      <c r="F11" s="69"/>
      <c r="G11" s="69">
        <v>1</v>
      </c>
      <c r="H11" s="69">
        <f t="shared" si="0"/>
        <v>58.4</v>
      </c>
      <c r="I11" s="69">
        <f t="shared" si="1"/>
        <v>17344.8</v>
      </c>
      <c r="J11" s="69">
        <v>17345</v>
      </c>
      <c r="K11">
        <f t="shared" si="2"/>
        <v>0.2000000000007276</v>
      </c>
    </row>
    <row r="12" spans="2:11" ht="15.75" thickBot="1">
      <c r="B12" s="139"/>
      <c r="C12" s="133"/>
      <c r="D12" s="67" t="s">
        <v>73</v>
      </c>
      <c r="E12" s="68">
        <v>58.27</v>
      </c>
      <c r="F12" s="69">
        <v>2.5</v>
      </c>
      <c r="G12" s="69">
        <v>1</v>
      </c>
      <c r="H12" s="69">
        <f t="shared" si="0"/>
        <v>60.77</v>
      </c>
      <c r="I12" s="69">
        <f t="shared" si="1"/>
        <v>18048.690000000002</v>
      </c>
      <c r="J12" s="69">
        <v>18048</v>
      </c>
      <c r="K12">
        <f t="shared" si="2"/>
        <v>-0.69000000000232831</v>
      </c>
    </row>
    <row r="13" spans="2:11" ht="15.75" thickBot="1">
      <c r="B13" s="139"/>
      <c r="C13" s="134"/>
      <c r="D13" s="102" t="s">
        <v>74</v>
      </c>
      <c r="E13" s="68">
        <v>73.83</v>
      </c>
      <c r="F13" s="69"/>
      <c r="G13" s="69">
        <v>1</v>
      </c>
      <c r="H13" s="69">
        <f t="shared" si="0"/>
        <v>73.83</v>
      </c>
      <c r="I13" s="69">
        <f t="shared" si="1"/>
        <v>21927.51</v>
      </c>
      <c r="J13" s="69">
        <v>21925</v>
      </c>
      <c r="K13">
        <f t="shared" si="2"/>
        <v>-2.5099999999983993</v>
      </c>
    </row>
    <row r="14" spans="2:11" ht="15.75" thickBot="1">
      <c r="B14" s="139"/>
      <c r="C14" s="132">
        <v>5</v>
      </c>
      <c r="D14" s="67" t="s">
        <v>75</v>
      </c>
      <c r="E14" s="68">
        <v>73.83</v>
      </c>
      <c r="F14" s="69"/>
      <c r="G14" s="69">
        <v>1</v>
      </c>
      <c r="H14" s="69">
        <f t="shared" si="0"/>
        <v>73.83</v>
      </c>
      <c r="I14" s="69">
        <f t="shared" si="1"/>
        <v>21927.51</v>
      </c>
      <c r="J14" s="69">
        <v>21927</v>
      </c>
      <c r="K14">
        <f t="shared" si="2"/>
        <v>-0.50999999999839929</v>
      </c>
    </row>
    <row r="15" spans="2:11" ht="15.75" thickBot="1">
      <c r="B15" s="139"/>
      <c r="C15" s="133"/>
      <c r="D15" s="67" t="s">
        <v>76</v>
      </c>
      <c r="E15" s="68">
        <v>60.29</v>
      </c>
      <c r="F15" s="69"/>
      <c r="G15" s="69">
        <v>1</v>
      </c>
      <c r="H15" s="69">
        <f t="shared" si="0"/>
        <v>60.29</v>
      </c>
      <c r="I15" s="69">
        <f t="shared" si="1"/>
        <v>17906.13</v>
      </c>
      <c r="J15" s="69">
        <v>17906</v>
      </c>
      <c r="K15">
        <f t="shared" si="2"/>
        <v>-0.13000000000101863</v>
      </c>
    </row>
    <row r="16" spans="2:11" ht="15.75" thickBot="1">
      <c r="B16" s="139"/>
      <c r="C16" s="133"/>
      <c r="D16" s="67" t="s">
        <v>77</v>
      </c>
      <c r="E16" s="68">
        <v>60.62</v>
      </c>
      <c r="F16" s="69"/>
      <c r="G16" s="69">
        <v>1</v>
      </c>
      <c r="H16" s="69">
        <f t="shared" si="0"/>
        <v>60.62</v>
      </c>
      <c r="I16" s="69">
        <f t="shared" si="1"/>
        <v>18004.14</v>
      </c>
      <c r="J16" s="69">
        <v>18004.14</v>
      </c>
      <c r="K16">
        <f t="shared" si="2"/>
        <v>0</v>
      </c>
    </row>
    <row r="17" spans="2:12" ht="15.75" thickBot="1">
      <c r="B17" s="139"/>
      <c r="C17" s="134"/>
      <c r="D17" s="14" t="s">
        <v>78</v>
      </c>
      <c r="E17" s="94">
        <v>76.430000000000007</v>
      </c>
      <c r="F17" s="95">
        <v>2.5</v>
      </c>
      <c r="G17" s="95">
        <v>0</v>
      </c>
      <c r="H17" s="95">
        <f t="shared" si="0"/>
        <v>0</v>
      </c>
      <c r="I17" s="95">
        <f t="shared" si="1"/>
        <v>0</v>
      </c>
      <c r="J17" s="95"/>
    </row>
    <row r="18" spans="2:12" ht="15.75" thickBot="1">
      <c r="B18" s="139"/>
      <c r="C18" s="132">
        <v>6</v>
      </c>
      <c r="D18" s="67" t="s">
        <v>79</v>
      </c>
      <c r="E18" s="68">
        <v>73.83</v>
      </c>
      <c r="F18" s="69"/>
      <c r="G18" s="69">
        <v>1</v>
      </c>
      <c r="H18" s="69">
        <f t="shared" si="0"/>
        <v>73.83</v>
      </c>
      <c r="I18" s="69">
        <f t="shared" si="1"/>
        <v>21927.51</v>
      </c>
      <c r="J18" s="69">
        <v>17595</v>
      </c>
      <c r="K18">
        <f>J18-I18</f>
        <v>-4332.5099999999984</v>
      </c>
      <c r="L18" s="69" t="s">
        <v>251</v>
      </c>
    </row>
    <row r="19" spans="2:12" ht="15.75" thickBot="1">
      <c r="B19" s="139"/>
      <c r="C19" s="133"/>
      <c r="D19" s="67" t="s">
        <v>54</v>
      </c>
      <c r="E19" s="68">
        <v>58.4</v>
      </c>
      <c r="F19" s="69"/>
      <c r="G19" s="69">
        <v>1</v>
      </c>
      <c r="H19" s="69">
        <f t="shared" si="0"/>
        <v>58.4</v>
      </c>
      <c r="I19" s="69">
        <f t="shared" si="1"/>
        <v>17344.8</v>
      </c>
      <c r="J19" s="69">
        <v>17344</v>
      </c>
      <c r="K19">
        <f t="shared" ref="K19:K37" si="3">J19-I19</f>
        <v>-0.7999999999992724</v>
      </c>
    </row>
    <row r="20" spans="2:12" ht="15.75" thickBot="1">
      <c r="B20" s="139"/>
      <c r="C20" s="133"/>
      <c r="D20" s="67" t="s">
        <v>55</v>
      </c>
      <c r="E20" s="68">
        <v>58.4</v>
      </c>
      <c r="F20" s="69"/>
      <c r="G20" s="69">
        <v>1</v>
      </c>
      <c r="H20" s="69">
        <f t="shared" si="0"/>
        <v>58.4</v>
      </c>
      <c r="I20" s="69">
        <f t="shared" si="1"/>
        <v>17344.8</v>
      </c>
      <c r="J20" s="69">
        <v>17345</v>
      </c>
      <c r="K20">
        <f t="shared" si="3"/>
        <v>0.2000000000007276</v>
      </c>
    </row>
    <row r="21" spans="2:12" ht="15.75" thickBot="1">
      <c r="B21" s="139"/>
      <c r="C21" s="134"/>
      <c r="D21" s="67" t="s">
        <v>56</v>
      </c>
      <c r="E21" s="68">
        <v>73.83</v>
      </c>
      <c r="F21" s="69">
        <v>2.5</v>
      </c>
      <c r="G21" s="69">
        <v>1</v>
      </c>
      <c r="H21" s="69">
        <f t="shared" si="0"/>
        <v>76.33</v>
      </c>
      <c r="I21" s="69">
        <f t="shared" si="1"/>
        <v>22670.01</v>
      </c>
      <c r="J21" s="69">
        <v>22670</v>
      </c>
      <c r="K21">
        <f t="shared" si="3"/>
        <v>-9.9999999983992893E-3</v>
      </c>
    </row>
    <row r="22" spans="2:12" ht="15.75" thickBot="1">
      <c r="B22" s="139"/>
      <c r="C22" s="132">
        <v>7</v>
      </c>
      <c r="D22" s="67" t="s">
        <v>57</v>
      </c>
      <c r="E22" s="68">
        <v>73.83</v>
      </c>
      <c r="F22" s="69"/>
      <c r="G22" s="69">
        <v>1</v>
      </c>
      <c r="H22" s="69">
        <f t="shared" si="0"/>
        <v>73.83</v>
      </c>
      <c r="I22" s="69">
        <f t="shared" si="1"/>
        <v>21927.51</v>
      </c>
      <c r="J22" s="69">
        <v>21927</v>
      </c>
      <c r="K22">
        <f t="shared" si="3"/>
        <v>-0.50999999999839929</v>
      </c>
    </row>
    <row r="23" spans="2:12" ht="15.75" thickBot="1">
      <c r="B23" s="139"/>
      <c r="C23" s="133"/>
      <c r="D23" s="67" t="s">
        <v>80</v>
      </c>
      <c r="E23" s="68">
        <v>58.4</v>
      </c>
      <c r="F23" s="69">
        <v>2.5</v>
      </c>
      <c r="G23" s="69">
        <v>1</v>
      </c>
      <c r="H23" s="69">
        <f t="shared" si="0"/>
        <v>60.9</v>
      </c>
      <c r="I23" s="69">
        <f t="shared" si="1"/>
        <v>18087.3</v>
      </c>
      <c r="J23" s="69">
        <v>18087</v>
      </c>
      <c r="K23">
        <f t="shared" si="3"/>
        <v>-0.2999999999992724</v>
      </c>
    </row>
    <row r="24" spans="2:12" ht="15.75" thickBot="1">
      <c r="B24" s="139"/>
      <c r="C24" s="133"/>
      <c r="D24" s="67" t="s">
        <v>81</v>
      </c>
      <c r="E24" s="68">
        <v>58.4</v>
      </c>
      <c r="F24" s="69">
        <v>2.5</v>
      </c>
      <c r="G24" s="69">
        <v>1</v>
      </c>
      <c r="H24" s="69">
        <f t="shared" si="0"/>
        <v>60.9</v>
      </c>
      <c r="I24" s="69">
        <f t="shared" si="1"/>
        <v>18087.3</v>
      </c>
      <c r="J24" s="69">
        <v>17350</v>
      </c>
      <c r="K24">
        <f t="shared" si="3"/>
        <v>-737.29999999999927</v>
      </c>
    </row>
    <row r="25" spans="2:12" ht="15.75" thickBot="1">
      <c r="B25" s="139"/>
      <c r="C25" s="134"/>
      <c r="D25" s="67" t="s">
        <v>82</v>
      </c>
      <c r="E25" s="68">
        <v>73.83</v>
      </c>
      <c r="F25" s="69"/>
      <c r="G25" s="69">
        <v>1</v>
      </c>
      <c r="H25" s="69">
        <f t="shared" si="0"/>
        <v>73.83</v>
      </c>
      <c r="I25" s="69">
        <f t="shared" si="1"/>
        <v>21927.51</v>
      </c>
      <c r="J25" s="69">
        <v>21928</v>
      </c>
      <c r="K25">
        <f t="shared" si="3"/>
        <v>0.49000000000160071</v>
      </c>
    </row>
    <row r="26" spans="2:12" ht="15.75" thickBot="1">
      <c r="B26" s="139"/>
      <c r="C26" s="132">
        <v>8</v>
      </c>
      <c r="D26" s="14" t="s">
        <v>83</v>
      </c>
      <c r="E26" s="94">
        <v>73.83</v>
      </c>
      <c r="F26" s="95"/>
      <c r="G26" s="95">
        <v>0</v>
      </c>
      <c r="H26" s="95">
        <f t="shared" si="0"/>
        <v>0</v>
      </c>
      <c r="I26" s="95">
        <f t="shared" si="1"/>
        <v>0</v>
      </c>
      <c r="J26" s="95"/>
      <c r="K26">
        <f t="shared" si="3"/>
        <v>0</v>
      </c>
    </row>
    <row r="27" spans="2:12" ht="15.75" thickBot="1">
      <c r="B27" s="139"/>
      <c r="C27" s="133"/>
      <c r="D27" s="67" t="s">
        <v>84</v>
      </c>
      <c r="E27" s="68">
        <v>58.4</v>
      </c>
      <c r="F27" s="69">
        <v>2.5</v>
      </c>
      <c r="G27" s="69">
        <v>1</v>
      </c>
      <c r="H27" s="69">
        <v>60.4</v>
      </c>
      <c r="I27" s="69">
        <f t="shared" si="1"/>
        <v>17938.8</v>
      </c>
      <c r="J27" s="69">
        <v>18090</v>
      </c>
      <c r="K27">
        <f t="shared" si="3"/>
        <v>151.20000000000073</v>
      </c>
    </row>
    <row r="28" spans="2:12" ht="15.75" thickBot="1">
      <c r="B28" s="139"/>
      <c r="C28" s="133"/>
      <c r="D28" s="67" t="s">
        <v>85</v>
      </c>
      <c r="E28" s="68">
        <v>58.4</v>
      </c>
      <c r="F28" s="69"/>
      <c r="G28" s="69">
        <v>1</v>
      </c>
      <c r="H28" s="69">
        <f t="shared" si="0"/>
        <v>58.4</v>
      </c>
      <c r="I28" s="69">
        <f t="shared" si="1"/>
        <v>17344.8</v>
      </c>
      <c r="J28" s="69">
        <v>17348</v>
      </c>
      <c r="K28">
        <f t="shared" si="3"/>
        <v>3.2000000000007276</v>
      </c>
    </row>
    <row r="29" spans="2:12" ht="15.75" thickBot="1">
      <c r="B29" s="139"/>
      <c r="C29" s="134"/>
      <c r="D29" s="67" t="s">
        <v>86</v>
      </c>
      <c r="E29" s="68">
        <v>73.83</v>
      </c>
      <c r="F29" s="69"/>
      <c r="G29" s="69">
        <v>1</v>
      </c>
      <c r="H29" s="69">
        <f t="shared" si="0"/>
        <v>73.83</v>
      </c>
      <c r="I29" s="69">
        <f t="shared" si="1"/>
        <v>21927.51</v>
      </c>
      <c r="J29" s="69">
        <v>21927</v>
      </c>
      <c r="K29">
        <f t="shared" si="3"/>
        <v>-0.50999999999839929</v>
      </c>
    </row>
    <row r="30" spans="2:12" ht="15.75" thickBot="1">
      <c r="B30" s="139"/>
      <c r="C30" s="132">
        <v>9</v>
      </c>
      <c r="D30" s="67" t="s">
        <v>58</v>
      </c>
      <c r="E30" s="68">
        <v>73.83</v>
      </c>
      <c r="F30" s="69"/>
      <c r="G30" s="69">
        <v>1</v>
      </c>
      <c r="H30" s="69">
        <f t="shared" si="0"/>
        <v>73.83</v>
      </c>
      <c r="I30" s="69">
        <f t="shared" si="1"/>
        <v>21927.51</v>
      </c>
      <c r="J30" s="69">
        <v>21930</v>
      </c>
      <c r="K30">
        <f t="shared" si="3"/>
        <v>2.4900000000016007</v>
      </c>
    </row>
    <row r="31" spans="2:12" ht="15.75" thickBot="1">
      <c r="B31" s="139"/>
      <c r="C31" s="133"/>
      <c r="D31" s="67" t="s">
        <v>87</v>
      </c>
      <c r="E31" s="68">
        <v>58.4</v>
      </c>
      <c r="F31" s="69"/>
      <c r="G31" s="69">
        <v>1</v>
      </c>
      <c r="H31" s="69">
        <f t="shared" si="0"/>
        <v>58.4</v>
      </c>
      <c r="I31" s="69">
        <f t="shared" si="1"/>
        <v>17344.8</v>
      </c>
      <c r="J31" s="69">
        <v>17344</v>
      </c>
      <c r="K31">
        <f t="shared" si="3"/>
        <v>-0.7999999999992724</v>
      </c>
    </row>
    <row r="32" spans="2:12" ht="15.75" thickBot="1">
      <c r="B32" s="139"/>
      <c r="C32" s="133"/>
      <c r="D32" s="67" t="s">
        <v>88</v>
      </c>
      <c r="E32" s="68">
        <v>58.4</v>
      </c>
      <c r="F32" s="69"/>
      <c r="G32" s="69">
        <v>1</v>
      </c>
      <c r="H32" s="69">
        <f t="shared" si="0"/>
        <v>58.4</v>
      </c>
      <c r="I32" s="69">
        <f t="shared" si="1"/>
        <v>17344.8</v>
      </c>
      <c r="J32" s="69">
        <v>17345</v>
      </c>
      <c r="K32">
        <f t="shared" si="3"/>
        <v>0.2000000000007276</v>
      </c>
    </row>
    <row r="33" spans="2:12" ht="15.75" thickBot="1">
      <c r="B33" s="139"/>
      <c r="C33" s="134"/>
      <c r="D33" s="67" t="s">
        <v>89</v>
      </c>
      <c r="E33" s="68">
        <v>73.83</v>
      </c>
      <c r="F33" s="69"/>
      <c r="G33" s="69">
        <v>1</v>
      </c>
      <c r="H33" s="69">
        <f t="shared" si="0"/>
        <v>73.83</v>
      </c>
      <c r="I33" s="69">
        <f t="shared" si="1"/>
        <v>21927.51</v>
      </c>
      <c r="J33" s="69">
        <v>21930</v>
      </c>
      <c r="K33">
        <f t="shared" si="3"/>
        <v>2.4900000000016007</v>
      </c>
    </row>
    <row r="34" spans="2:12" ht="15.75" thickBot="1">
      <c r="B34" s="139"/>
      <c r="C34" s="132">
        <v>10</v>
      </c>
      <c r="D34" s="9" t="s">
        <v>59</v>
      </c>
      <c r="E34" s="8">
        <v>73.83</v>
      </c>
      <c r="F34">
        <v>2.5</v>
      </c>
      <c r="G34">
        <v>1</v>
      </c>
      <c r="H34">
        <f t="shared" si="0"/>
        <v>76.33</v>
      </c>
      <c r="I34">
        <f>H34*297*0.7</f>
        <v>15869.006999999998</v>
      </c>
      <c r="K34">
        <f t="shared" si="3"/>
        <v>-15869.006999999998</v>
      </c>
      <c r="L34" s="117">
        <v>0.7</v>
      </c>
    </row>
    <row r="35" spans="2:12" ht="15.75" thickBot="1">
      <c r="B35" s="139"/>
      <c r="C35" s="133"/>
      <c r="D35" s="14" t="s">
        <v>90</v>
      </c>
      <c r="E35" s="94">
        <v>58.4</v>
      </c>
      <c r="F35" s="95"/>
      <c r="G35" s="95">
        <v>0</v>
      </c>
      <c r="H35" s="95">
        <f t="shared" si="0"/>
        <v>0</v>
      </c>
      <c r="I35" s="95">
        <f t="shared" ref="I35:I37" si="4">H35*297*0.7</f>
        <v>0</v>
      </c>
      <c r="J35" s="95">
        <v>0</v>
      </c>
      <c r="K35">
        <f t="shared" si="3"/>
        <v>0</v>
      </c>
      <c r="L35" s="117">
        <v>0.7</v>
      </c>
    </row>
    <row r="36" spans="2:12" ht="15.75" thickBot="1">
      <c r="B36" s="139"/>
      <c r="C36" s="133"/>
      <c r="D36" s="14" t="s">
        <v>91</v>
      </c>
      <c r="E36" s="94">
        <v>58.4</v>
      </c>
      <c r="F36" s="95"/>
      <c r="G36" s="95">
        <v>0</v>
      </c>
      <c r="H36" s="95">
        <f t="shared" si="0"/>
        <v>0</v>
      </c>
      <c r="I36" s="95">
        <f t="shared" si="4"/>
        <v>0</v>
      </c>
      <c r="J36" s="95">
        <v>0</v>
      </c>
      <c r="K36">
        <f t="shared" si="3"/>
        <v>0</v>
      </c>
      <c r="L36" s="117">
        <v>0.7</v>
      </c>
    </row>
    <row r="37" spans="2:12" ht="15.75" thickBot="1">
      <c r="B37" s="140"/>
      <c r="C37" s="134"/>
      <c r="D37" s="67" t="s">
        <v>92</v>
      </c>
      <c r="E37" s="68">
        <v>73.83</v>
      </c>
      <c r="F37" s="69"/>
      <c r="G37" s="69">
        <v>1</v>
      </c>
      <c r="H37" s="69">
        <f t="shared" si="0"/>
        <v>73.83</v>
      </c>
      <c r="I37" s="69">
        <f t="shared" si="4"/>
        <v>15349.256999999998</v>
      </c>
      <c r="J37" s="69">
        <v>15348.96</v>
      </c>
      <c r="K37">
        <f t="shared" si="3"/>
        <v>-0.29699999999866122</v>
      </c>
      <c r="L37" s="117">
        <v>0.7</v>
      </c>
    </row>
    <row r="39" spans="2:12" ht="15.75" thickBot="1">
      <c r="D39" s="52" t="s">
        <v>243</v>
      </c>
    </row>
    <row r="40" spans="2:12" ht="15.75" thickBot="1">
      <c r="B40" s="135">
        <v>2</v>
      </c>
      <c r="C40" s="10">
        <v>1</v>
      </c>
      <c r="D40" s="34" t="s">
        <v>60</v>
      </c>
      <c r="E40" s="12">
        <v>39.99</v>
      </c>
      <c r="G40">
        <v>0</v>
      </c>
      <c r="H40">
        <f>E40*G40</f>
        <v>0</v>
      </c>
      <c r="I40">
        <f t="shared" si="1"/>
        <v>0</v>
      </c>
    </row>
    <row r="41" spans="2:12" ht="15.75" thickBot="1">
      <c r="B41" s="136"/>
      <c r="C41" s="5">
        <v>2</v>
      </c>
      <c r="D41" s="35" t="s">
        <v>61</v>
      </c>
      <c r="E41" s="13">
        <v>39.99</v>
      </c>
      <c r="G41">
        <v>0</v>
      </c>
      <c r="H41">
        <f t="shared" ref="H41:H45" si="5">E41*G41</f>
        <v>0</v>
      </c>
      <c r="I41">
        <f t="shared" si="1"/>
        <v>0</v>
      </c>
    </row>
    <row r="42" spans="2:12" ht="15.75" thickBot="1">
      <c r="B42" s="136"/>
      <c r="C42" s="5">
        <v>3</v>
      </c>
      <c r="D42" s="35" t="s">
        <v>62</v>
      </c>
      <c r="E42" s="13">
        <v>52.52</v>
      </c>
      <c r="G42">
        <v>0</v>
      </c>
      <c r="H42">
        <f t="shared" si="5"/>
        <v>0</v>
      </c>
      <c r="I42">
        <f t="shared" si="1"/>
        <v>0</v>
      </c>
    </row>
    <row r="43" spans="2:12" ht="65.25" thickBot="1">
      <c r="B43" s="136"/>
      <c r="C43" s="5">
        <v>4</v>
      </c>
      <c r="D43" s="35" t="s">
        <v>63</v>
      </c>
      <c r="E43" s="13">
        <v>52.52</v>
      </c>
      <c r="G43">
        <v>0</v>
      </c>
      <c r="H43">
        <f t="shared" si="5"/>
        <v>0</v>
      </c>
      <c r="I43">
        <f t="shared" si="1"/>
        <v>0</v>
      </c>
    </row>
    <row r="44" spans="2:12" ht="27" thickBot="1">
      <c r="B44" s="136"/>
      <c r="C44" s="5">
        <v>5</v>
      </c>
      <c r="D44" s="35" t="s">
        <v>64</v>
      </c>
      <c r="E44" s="13">
        <v>40.11</v>
      </c>
      <c r="G44">
        <v>0</v>
      </c>
      <c r="H44">
        <f t="shared" si="5"/>
        <v>0</v>
      </c>
      <c r="I44">
        <f t="shared" si="1"/>
        <v>0</v>
      </c>
    </row>
    <row r="45" spans="2:12" ht="27" thickBot="1">
      <c r="B45" s="137"/>
      <c r="C45" s="5">
        <v>6</v>
      </c>
      <c r="D45" s="35" t="s">
        <v>65</v>
      </c>
      <c r="E45" s="13">
        <v>40.11</v>
      </c>
      <c r="G45">
        <v>0</v>
      </c>
      <c r="H45">
        <f t="shared" si="5"/>
        <v>0</v>
      </c>
      <c r="I45">
        <f t="shared" si="1"/>
        <v>0</v>
      </c>
    </row>
    <row r="46" spans="2:12">
      <c r="E46">
        <f>SUM(E40:E45)</f>
        <v>265.24</v>
      </c>
      <c r="H46">
        <f>SUM(H2:H45)</f>
        <v>2078.2600000000002</v>
      </c>
      <c r="I46">
        <f>SUM(I2:I45)</f>
        <v>603863.96400000004</v>
      </c>
      <c r="J46">
        <f>SUM(J2:J45)</f>
        <v>538541.1</v>
      </c>
      <c r="K46">
        <f>J46-I46</f>
        <v>-65322.86400000006</v>
      </c>
    </row>
    <row r="47" spans="2:12">
      <c r="K47">
        <f>J46*100/I46</f>
        <v>89.182519922649334</v>
      </c>
    </row>
  </sheetData>
  <mergeCells count="11">
    <mergeCell ref="C26:C29"/>
    <mergeCell ref="C30:C33"/>
    <mergeCell ref="C34:C37"/>
    <mergeCell ref="B40:B45"/>
    <mergeCell ref="B2:B37"/>
    <mergeCell ref="C2:C5"/>
    <mergeCell ref="C6:C9"/>
    <mergeCell ref="C10:C13"/>
    <mergeCell ref="C14:C17"/>
    <mergeCell ref="C18:C21"/>
    <mergeCell ref="C22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>
      <selection activeCell="I48" sqref="I48"/>
    </sheetView>
  </sheetViews>
  <sheetFormatPr defaultRowHeight="15"/>
  <cols>
    <col min="3" max="3" width="40.42578125" customWidth="1"/>
    <col min="6" max="6" width="12.140625" customWidth="1"/>
    <col min="9" max="9" width="10.140625" customWidth="1"/>
    <col min="11" max="11" width="18.85546875" customWidth="1"/>
    <col min="12" max="12" width="14.85546875" customWidth="1"/>
  </cols>
  <sheetData>
    <row r="1" spans="1:15" ht="15.75" thickBot="1"/>
    <row r="2" spans="1:15" ht="32.25" thickBot="1">
      <c r="A2" s="15" t="s">
        <v>93</v>
      </c>
      <c r="B2" s="16" t="s">
        <v>94</v>
      </c>
      <c r="C2" s="16" t="s">
        <v>95</v>
      </c>
      <c r="D2" s="16" t="s">
        <v>96</v>
      </c>
      <c r="E2" s="16" t="s">
        <v>97</v>
      </c>
      <c r="F2" s="16" t="s">
        <v>98</v>
      </c>
      <c r="G2" s="16" t="s">
        <v>99</v>
      </c>
      <c r="H2" s="1" t="s">
        <v>248</v>
      </c>
      <c r="I2" s="1" t="s">
        <v>249</v>
      </c>
      <c r="J2" s="89" t="s">
        <v>252</v>
      </c>
    </row>
    <row r="3" spans="1:15" ht="16.5" thickBot="1">
      <c r="A3" s="144">
        <v>3</v>
      </c>
      <c r="B3" s="147">
        <v>2</v>
      </c>
      <c r="C3" s="79" t="s">
        <v>100</v>
      </c>
      <c r="D3" s="80">
        <v>36.57</v>
      </c>
      <c r="E3" s="81">
        <v>2.5</v>
      </c>
      <c r="F3" s="79">
        <v>1</v>
      </c>
      <c r="G3" s="80">
        <f>(D3+E3)*F3</f>
        <v>39.07</v>
      </c>
      <c r="H3" s="69">
        <f>G3*297</f>
        <v>11603.79</v>
      </c>
      <c r="I3" s="69">
        <v>11604</v>
      </c>
      <c r="J3">
        <f>I3-H3</f>
        <v>0.20999999999912689</v>
      </c>
    </row>
    <row r="4" spans="1:15" ht="16.5" thickBot="1">
      <c r="A4" s="145"/>
      <c r="B4" s="148"/>
      <c r="C4" s="79" t="s">
        <v>101</v>
      </c>
      <c r="D4" s="80">
        <v>37.36</v>
      </c>
      <c r="E4" s="81"/>
      <c r="F4" s="79">
        <v>1</v>
      </c>
      <c r="G4" s="80">
        <f t="shared" ref="G4:G47" si="0">(D4+E4)*F4</f>
        <v>37.36</v>
      </c>
      <c r="H4" s="69">
        <f t="shared" ref="H4:H60" si="1">G4*297</f>
        <v>11095.92</v>
      </c>
      <c r="I4" s="69">
        <v>11100</v>
      </c>
      <c r="J4">
        <f t="shared" ref="J4:J6" si="2">I4-H4</f>
        <v>4.0799999999999272</v>
      </c>
      <c r="L4" s="41"/>
      <c r="M4" s="1"/>
      <c r="N4" s="1"/>
      <c r="O4" s="1"/>
    </row>
    <row r="5" spans="1:15" ht="16.5" thickBot="1">
      <c r="A5" s="145"/>
      <c r="B5" s="148"/>
      <c r="C5" s="79" t="s">
        <v>102</v>
      </c>
      <c r="D5" s="80">
        <v>58.27</v>
      </c>
      <c r="E5" s="81">
        <v>2.5</v>
      </c>
      <c r="F5" s="79">
        <v>1</v>
      </c>
      <c r="G5" s="80">
        <f t="shared" si="0"/>
        <v>60.77</v>
      </c>
      <c r="H5" s="69">
        <f t="shared" si="1"/>
        <v>18048.690000000002</v>
      </c>
      <c r="I5" s="82">
        <v>18048</v>
      </c>
      <c r="J5">
        <f t="shared" si="2"/>
        <v>-0.69000000000232831</v>
      </c>
      <c r="L5" s="42"/>
      <c r="M5" s="32" t="s">
        <v>149</v>
      </c>
      <c r="N5" s="1"/>
      <c r="O5" s="1"/>
    </row>
    <row r="6" spans="1:15" ht="16.5" thickBot="1">
      <c r="A6" s="145"/>
      <c r="B6" s="148"/>
      <c r="C6" s="79" t="s">
        <v>103</v>
      </c>
      <c r="D6" s="80">
        <v>65.040000000000006</v>
      </c>
      <c r="E6" s="81"/>
      <c r="F6" s="79">
        <v>1</v>
      </c>
      <c r="G6" s="80">
        <f t="shared" si="0"/>
        <v>65.040000000000006</v>
      </c>
      <c r="H6" s="69">
        <f t="shared" si="1"/>
        <v>19316.88</v>
      </c>
      <c r="I6" s="69">
        <v>19400</v>
      </c>
      <c r="J6">
        <f t="shared" si="2"/>
        <v>83.119999999998981</v>
      </c>
      <c r="K6" s="82" t="s">
        <v>255</v>
      </c>
      <c r="L6" s="41"/>
      <c r="M6" s="1"/>
      <c r="N6" s="1"/>
      <c r="O6" s="1"/>
    </row>
    <row r="7" spans="1:15" ht="16.5" thickBot="1">
      <c r="A7" s="145"/>
      <c r="B7" s="149"/>
      <c r="C7" s="79" t="s">
        <v>104</v>
      </c>
      <c r="D7" s="80">
        <v>79.11</v>
      </c>
      <c r="E7" s="81">
        <v>2.5</v>
      </c>
      <c r="F7" s="79">
        <v>1</v>
      </c>
      <c r="G7" s="80">
        <f t="shared" si="0"/>
        <v>81.61</v>
      </c>
      <c r="H7" s="69">
        <f t="shared" si="1"/>
        <v>24238.17</v>
      </c>
      <c r="I7" s="82">
        <v>24200</v>
      </c>
      <c r="J7">
        <f t="shared" ref="J7:J59" si="3">I7-H7</f>
        <v>-38.169999999998254</v>
      </c>
      <c r="L7" s="43"/>
      <c r="M7" s="32" t="s">
        <v>150</v>
      </c>
      <c r="N7" s="1"/>
      <c r="O7" s="1"/>
    </row>
    <row r="8" spans="1:15" ht="16.5" thickBot="1">
      <c r="A8" s="145"/>
      <c r="B8" s="147">
        <v>3</v>
      </c>
      <c r="C8" s="79" t="s">
        <v>105</v>
      </c>
      <c r="D8" s="80">
        <v>36.57</v>
      </c>
      <c r="E8" s="81">
        <v>2.5</v>
      </c>
      <c r="F8" s="79">
        <v>1</v>
      </c>
      <c r="G8" s="80">
        <f t="shared" si="0"/>
        <v>39.07</v>
      </c>
      <c r="H8" s="69">
        <f t="shared" si="1"/>
        <v>11603.79</v>
      </c>
      <c r="I8" s="82">
        <v>11610</v>
      </c>
      <c r="J8">
        <f t="shared" si="3"/>
        <v>6.2099999999991269</v>
      </c>
      <c r="L8" s="41"/>
      <c r="M8" s="1"/>
      <c r="N8" s="1"/>
      <c r="O8" s="1"/>
    </row>
    <row r="9" spans="1:15" ht="32.25" thickBot="1">
      <c r="A9" s="145"/>
      <c r="B9" s="148"/>
      <c r="C9" s="56" t="s">
        <v>106</v>
      </c>
      <c r="D9" s="57">
        <v>37.36</v>
      </c>
      <c r="E9" s="58"/>
      <c r="F9" s="56">
        <v>1</v>
      </c>
      <c r="G9" s="57">
        <f t="shared" si="0"/>
        <v>37.36</v>
      </c>
      <c r="H9" s="47">
        <f t="shared" si="1"/>
        <v>11095.92</v>
      </c>
      <c r="I9" s="74"/>
      <c r="L9" s="44"/>
      <c r="M9" s="33" t="s">
        <v>151</v>
      </c>
      <c r="N9" s="1"/>
      <c r="O9" s="1"/>
    </row>
    <row r="10" spans="1:15" ht="18" customHeight="1" thickBot="1">
      <c r="A10" s="145"/>
      <c r="B10" s="148"/>
      <c r="C10" s="79" t="s">
        <v>107</v>
      </c>
      <c r="D10" s="80">
        <v>58.27</v>
      </c>
      <c r="E10" s="81">
        <v>2.5</v>
      </c>
      <c r="F10" s="79">
        <v>1</v>
      </c>
      <c r="G10" s="80">
        <f t="shared" si="0"/>
        <v>60.77</v>
      </c>
      <c r="H10" s="69">
        <f t="shared" si="1"/>
        <v>18048.690000000002</v>
      </c>
      <c r="I10" s="82">
        <v>17748</v>
      </c>
      <c r="L10" s="41"/>
      <c r="M10" s="1"/>
      <c r="N10" s="1"/>
      <c r="O10" s="1"/>
    </row>
    <row r="11" spans="1:15" ht="16.5" thickBot="1">
      <c r="A11" s="145"/>
      <c r="B11" s="148"/>
      <c r="C11" s="79" t="s">
        <v>52</v>
      </c>
      <c r="D11" s="80">
        <v>65.040000000000006</v>
      </c>
      <c r="E11" s="81"/>
      <c r="F11" s="79">
        <v>1</v>
      </c>
      <c r="G11" s="80">
        <f t="shared" si="0"/>
        <v>65.040000000000006</v>
      </c>
      <c r="H11" s="69">
        <f t="shared" si="1"/>
        <v>19316.88</v>
      </c>
      <c r="I11" s="82">
        <v>19312</v>
      </c>
      <c r="J11">
        <f t="shared" si="3"/>
        <v>-4.8800000000010186</v>
      </c>
      <c r="L11" s="41"/>
      <c r="M11" s="1"/>
      <c r="N11" s="1"/>
      <c r="O11" s="1"/>
    </row>
    <row r="12" spans="1:15" ht="16.5" thickBot="1">
      <c r="A12" s="145"/>
      <c r="B12" s="149"/>
      <c r="C12" s="79" t="s">
        <v>108</v>
      </c>
      <c r="D12" s="80">
        <v>79.11</v>
      </c>
      <c r="E12" s="81"/>
      <c r="F12" s="79">
        <v>1</v>
      </c>
      <c r="G12" s="80">
        <f t="shared" si="0"/>
        <v>79.11</v>
      </c>
      <c r="H12" s="69">
        <f t="shared" si="1"/>
        <v>23495.67</v>
      </c>
      <c r="I12" s="82">
        <v>23500</v>
      </c>
      <c r="J12">
        <f t="shared" si="3"/>
        <v>4.3300000000017462</v>
      </c>
    </row>
    <row r="13" spans="1:15" ht="16.5" thickBot="1">
      <c r="A13" s="145"/>
      <c r="B13" s="147">
        <v>4</v>
      </c>
      <c r="C13" s="20" t="s">
        <v>109</v>
      </c>
      <c r="D13" s="107">
        <v>36.57</v>
      </c>
      <c r="E13" s="108"/>
      <c r="F13" s="20">
        <v>0</v>
      </c>
      <c r="G13" s="107">
        <f t="shared" si="0"/>
        <v>0</v>
      </c>
      <c r="H13" s="95">
        <f t="shared" si="1"/>
        <v>0</v>
      </c>
      <c r="I13" s="95"/>
      <c r="J13" s="95"/>
    </row>
    <row r="14" spans="1:15" ht="16.5" thickBot="1">
      <c r="A14" s="145"/>
      <c r="B14" s="148"/>
      <c r="C14" s="79" t="s">
        <v>110</v>
      </c>
      <c r="D14" s="80">
        <v>37.36</v>
      </c>
      <c r="E14" s="81"/>
      <c r="F14" s="79">
        <v>1</v>
      </c>
      <c r="G14" s="80">
        <f t="shared" si="0"/>
        <v>37.36</v>
      </c>
      <c r="H14" s="69">
        <f t="shared" si="1"/>
        <v>11095.92</v>
      </c>
      <c r="I14" s="82">
        <v>11095</v>
      </c>
    </row>
    <row r="15" spans="1:15" ht="16.5" thickBot="1">
      <c r="A15" s="145"/>
      <c r="B15" s="148"/>
      <c r="C15" s="79" t="s">
        <v>111</v>
      </c>
      <c r="D15" s="80">
        <v>58.27</v>
      </c>
      <c r="E15" s="81"/>
      <c r="F15" s="79">
        <v>1</v>
      </c>
      <c r="G15" s="80">
        <f t="shared" si="0"/>
        <v>58.27</v>
      </c>
      <c r="H15" s="69">
        <f t="shared" si="1"/>
        <v>17306.190000000002</v>
      </c>
      <c r="I15" s="69">
        <v>17306</v>
      </c>
      <c r="J15">
        <f t="shared" si="3"/>
        <v>-0.19000000000232831</v>
      </c>
    </row>
    <row r="16" spans="1:15" ht="16.5" thickBot="1">
      <c r="A16" s="145"/>
      <c r="B16" s="148"/>
      <c r="C16" s="79" t="s">
        <v>112</v>
      </c>
      <c r="D16" s="80">
        <v>65.040000000000006</v>
      </c>
      <c r="E16" s="81"/>
      <c r="F16" s="79">
        <v>1</v>
      </c>
      <c r="G16" s="80">
        <f t="shared" si="0"/>
        <v>65.040000000000006</v>
      </c>
      <c r="H16" s="69">
        <f t="shared" si="1"/>
        <v>19316.88</v>
      </c>
      <c r="I16" s="69">
        <v>19424</v>
      </c>
    </row>
    <row r="17" spans="1:10" ht="16.5" thickBot="1">
      <c r="A17" s="145"/>
      <c r="B17" s="149"/>
      <c r="C17" s="20" t="s">
        <v>113</v>
      </c>
      <c r="D17" s="18">
        <v>79.11</v>
      </c>
      <c r="E17" s="19"/>
      <c r="F17" s="17">
        <v>0</v>
      </c>
      <c r="G17" s="18">
        <f t="shared" si="0"/>
        <v>0</v>
      </c>
      <c r="H17" s="47">
        <f t="shared" si="1"/>
        <v>0</v>
      </c>
    </row>
    <row r="18" spans="1:10" ht="16.5" thickBot="1">
      <c r="A18" s="145"/>
      <c r="B18" s="147">
        <v>5</v>
      </c>
      <c r="C18" s="21" t="s">
        <v>114</v>
      </c>
      <c r="D18" s="18">
        <v>36.57</v>
      </c>
      <c r="E18" s="19"/>
      <c r="F18" s="19">
        <v>0</v>
      </c>
      <c r="G18" s="18">
        <f t="shared" si="0"/>
        <v>0</v>
      </c>
      <c r="H18" s="47">
        <f t="shared" si="1"/>
        <v>0</v>
      </c>
    </row>
    <row r="19" spans="1:10" ht="16.5" thickBot="1">
      <c r="A19" s="145"/>
      <c r="B19" s="148"/>
      <c r="C19" s="21" t="s">
        <v>114</v>
      </c>
      <c r="D19" s="18">
        <v>37.36</v>
      </c>
      <c r="E19" s="19"/>
      <c r="F19" s="19">
        <v>0</v>
      </c>
      <c r="G19" s="18">
        <f t="shared" si="0"/>
        <v>0</v>
      </c>
      <c r="H19" s="47">
        <f t="shared" si="1"/>
        <v>0</v>
      </c>
    </row>
    <row r="20" spans="1:10" ht="16.5" thickBot="1">
      <c r="A20" s="145"/>
      <c r="B20" s="148"/>
      <c r="C20" s="79" t="s">
        <v>115</v>
      </c>
      <c r="D20" s="80">
        <v>58.27</v>
      </c>
      <c r="E20" s="81"/>
      <c r="F20" s="79">
        <v>1</v>
      </c>
      <c r="G20" s="80">
        <f t="shared" si="0"/>
        <v>58.27</v>
      </c>
      <c r="H20" s="69">
        <f t="shared" si="1"/>
        <v>17306.190000000002</v>
      </c>
      <c r="I20" s="69">
        <v>17306</v>
      </c>
    </row>
    <row r="21" spans="1:10" ht="16.5" thickBot="1">
      <c r="A21" s="145"/>
      <c r="B21" s="148"/>
      <c r="C21" s="79" t="s">
        <v>116</v>
      </c>
      <c r="D21" s="80">
        <v>65.040000000000006</v>
      </c>
      <c r="E21" s="81"/>
      <c r="F21" s="79">
        <v>1</v>
      </c>
      <c r="G21" s="80">
        <f t="shared" si="0"/>
        <v>65.040000000000006</v>
      </c>
      <c r="H21" s="69">
        <f t="shared" si="1"/>
        <v>19316.88</v>
      </c>
      <c r="I21" s="69">
        <v>19317</v>
      </c>
      <c r="J21">
        <f t="shared" si="3"/>
        <v>0.11999999999898137</v>
      </c>
    </row>
    <row r="22" spans="1:10" ht="16.5" thickBot="1">
      <c r="A22" s="145"/>
      <c r="B22" s="149"/>
      <c r="C22" s="79" t="s">
        <v>117</v>
      </c>
      <c r="D22" s="80">
        <v>79.11</v>
      </c>
      <c r="E22" s="81">
        <v>2.5</v>
      </c>
      <c r="F22" s="79">
        <v>1</v>
      </c>
      <c r="G22" s="80">
        <f t="shared" si="0"/>
        <v>81.61</v>
      </c>
      <c r="H22" s="69">
        <f t="shared" si="1"/>
        <v>24238.17</v>
      </c>
      <c r="I22" s="69">
        <v>24240</v>
      </c>
    </row>
    <row r="23" spans="1:10" ht="16.5" thickBot="1">
      <c r="A23" s="145"/>
      <c r="B23" s="147">
        <v>6</v>
      </c>
      <c r="C23" s="79" t="s">
        <v>118</v>
      </c>
      <c r="D23" s="80">
        <v>36.57</v>
      </c>
      <c r="E23" s="81">
        <v>2.5</v>
      </c>
      <c r="F23" s="79">
        <v>1</v>
      </c>
      <c r="G23" s="80">
        <f t="shared" si="0"/>
        <v>39.07</v>
      </c>
      <c r="H23" s="69">
        <f t="shared" si="1"/>
        <v>11603.79</v>
      </c>
      <c r="I23" s="69">
        <v>11603</v>
      </c>
    </row>
    <row r="24" spans="1:10" ht="16.5" thickBot="1">
      <c r="A24" s="145"/>
      <c r="B24" s="148"/>
      <c r="C24" s="79" t="s">
        <v>119</v>
      </c>
      <c r="D24" s="80">
        <v>37.36</v>
      </c>
      <c r="E24" s="81">
        <v>2.5</v>
      </c>
      <c r="F24" s="79">
        <v>1</v>
      </c>
      <c r="G24" s="80">
        <f t="shared" si="0"/>
        <v>39.86</v>
      </c>
      <c r="H24" s="69">
        <f t="shared" si="1"/>
        <v>11838.42</v>
      </c>
      <c r="I24" s="69">
        <v>11838</v>
      </c>
      <c r="J24">
        <f t="shared" si="3"/>
        <v>-0.42000000000007276</v>
      </c>
    </row>
    <row r="25" spans="1:10" ht="16.5" thickBot="1">
      <c r="A25" s="145"/>
      <c r="B25" s="148"/>
      <c r="C25" s="79" t="s">
        <v>120</v>
      </c>
      <c r="D25" s="80">
        <v>58.27</v>
      </c>
      <c r="E25" s="81"/>
      <c r="F25" s="79">
        <v>1</v>
      </c>
      <c r="G25" s="80">
        <f t="shared" si="0"/>
        <v>58.27</v>
      </c>
      <c r="H25" s="69">
        <f t="shared" si="1"/>
        <v>17306.190000000002</v>
      </c>
      <c r="I25" s="69">
        <v>17306</v>
      </c>
      <c r="J25">
        <f t="shared" si="3"/>
        <v>-0.19000000000232831</v>
      </c>
    </row>
    <row r="26" spans="1:10" ht="16.5" thickBot="1">
      <c r="A26" s="145"/>
      <c r="B26" s="148"/>
      <c r="C26" s="21" t="s">
        <v>121</v>
      </c>
      <c r="D26" s="18">
        <v>65.040000000000006</v>
      </c>
      <c r="E26" s="19"/>
      <c r="F26" s="19">
        <v>0</v>
      </c>
      <c r="G26" s="18">
        <f t="shared" si="0"/>
        <v>0</v>
      </c>
      <c r="H26" s="47">
        <f t="shared" si="1"/>
        <v>0</v>
      </c>
    </row>
    <row r="27" spans="1:10" ht="16.5" thickBot="1">
      <c r="A27" s="145"/>
      <c r="B27" s="149"/>
      <c r="C27" s="79" t="s">
        <v>122</v>
      </c>
      <c r="D27" s="80">
        <v>79.11</v>
      </c>
      <c r="E27" s="81"/>
      <c r="F27" s="79">
        <v>1</v>
      </c>
      <c r="G27" s="80">
        <f t="shared" si="0"/>
        <v>79.11</v>
      </c>
      <c r="H27" s="69">
        <f t="shared" si="1"/>
        <v>23495.67</v>
      </c>
      <c r="I27" s="69">
        <v>23500</v>
      </c>
    </row>
    <row r="28" spans="1:10" ht="16.5" thickBot="1">
      <c r="A28" s="145"/>
      <c r="B28" s="147">
        <v>7</v>
      </c>
      <c r="C28" s="79" t="s">
        <v>123</v>
      </c>
      <c r="D28" s="80">
        <v>37.36</v>
      </c>
      <c r="E28" s="81"/>
      <c r="F28" s="79">
        <v>1</v>
      </c>
      <c r="G28" s="80">
        <f t="shared" si="0"/>
        <v>37.36</v>
      </c>
      <c r="H28" s="69">
        <f t="shared" si="1"/>
        <v>11095.92</v>
      </c>
      <c r="I28" s="69">
        <v>11095</v>
      </c>
    </row>
    <row r="29" spans="1:10" ht="16.5" thickBot="1">
      <c r="A29" s="145"/>
      <c r="B29" s="148"/>
      <c r="C29" s="79" t="s">
        <v>124</v>
      </c>
      <c r="D29" s="80">
        <v>37.36</v>
      </c>
      <c r="E29" s="81"/>
      <c r="F29" s="79">
        <v>1</v>
      </c>
      <c r="G29" s="80">
        <f t="shared" si="0"/>
        <v>37.36</v>
      </c>
      <c r="H29" s="69">
        <f t="shared" si="1"/>
        <v>11095.92</v>
      </c>
      <c r="I29" s="69">
        <v>11100</v>
      </c>
    </row>
    <row r="30" spans="1:10" ht="16.5" thickBot="1">
      <c r="A30" s="145"/>
      <c r="B30" s="148"/>
      <c r="C30" s="79" t="s">
        <v>125</v>
      </c>
      <c r="D30" s="80">
        <v>58.27</v>
      </c>
      <c r="E30" s="81">
        <v>2.5</v>
      </c>
      <c r="F30" s="79">
        <v>1</v>
      </c>
      <c r="G30" s="80">
        <f t="shared" si="0"/>
        <v>60.77</v>
      </c>
      <c r="H30" s="69">
        <f t="shared" si="1"/>
        <v>18048.690000000002</v>
      </c>
      <c r="I30" s="69">
        <v>18048</v>
      </c>
      <c r="J30">
        <f t="shared" si="3"/>
        <v>-0.69000000000232831</v>
      </c>
    </row>
    <row r="31" spans="1:10" ht="16.5" thickBot="1">
      <c r="A31" s="145"/>
      <c r="B31" s="148"/>
      <c r="C31" s="56" t="s">
        <v>126</v>
      </c>
      <c r="D31" s="57">
        <v>65.040000000000006</v>
      </c>
      <c r="E31" s="58"/>
      <c r="F31" s="56">
        <v>1</v>
      </c>
      <c r="G31" s="57">
        <f t="shared" si="0"/>
        <v>65.040000000000006</v>
      </c>
      <c r="H31" s="47">
        <f t="shared" si="1"/>
        <v>19316.88</v>
      </c>
      <c r="I31" s="47"/>
    </row>
    <row r="32" spans="1:10" ht="16.5" thickBot="1">
      <c r="A32" s="145"/>
      <c r="B32" s="149"/>
      <c r="C32" s="79" t="s">
        <v>127</v>
      </c>
      <c r="D32" s="80">
        <v>79.11</v>
      </c>
      <c r="E32" s="81"/>
      <c r="F32" s="79">
        <v>1</v>
      </c>
      <c r="G32" s="80">
        <f t="shared" si="0"/>
        <v>79.11</v>
      </c>
      <c r="H32" s="69">
        <f t="shared" si="1"/>
        <v>23495.67</v>
      </c>
      <c r="I32" s="69">
        <v>23496</v>
      </c>
      <c r="J32">
        <f t="shared" si="3"/>
        <v>0.33000000000174623</v>
      </c>
    </row>
    <row r="33" spans="1:11" ht="16.5" thickBot="1">
      <c r="A33" s="145"/>
      <c r="B33" s="147">
        <v>8</v>
      </c>
      <c r="C33" s="56" t="s">
        <v>128</v>
      </c>
      <c r="D33" s="57">
        <v>36.57</v>
      </c>
      <c r="E33" s="58"/>
      <c r="F33" s="56">
        <v>1</v>
      </c>
      <c r="G33" s="57">
        <f t="shared" si="0"/>
        <v>36.57</v>
      </c>
      <c r="H33" s="47">
        <f t="shared" si="1"/>
        <v>10861.29</v>
      </c>
      <c r="I33" s="47"/>
    </row>
    <row r="34" spans="1:11" ht="16.5" thickBot="1">
      <c r="A34" s="145"/>
      <c r="B34" s="148"/>
      <c r="C34" s="79" t="s">
        <v>46</v>
      </c>
      <c r="D34" s="80">
        <v>37.36</v>
      </c>
      <c r="E34" s="81">
        <v>2.5</v>
      </c>
      <c r="F34" s="79">
        <v>1</v>
      </c>
      <c r="G34" s="80">
        <f t="shared" si="0"/>
        <v>39.86</v>
      </c>
      <c r="H34" s="69">
        <f t="shared" si="1"/>
        <v>11838.42</v>
      </c>
      <c r="I34" s="69">
        <v>11839</v>
      </c>
      <c r="J34">
        <f t="shared" si="3"/>
        <v>0.57999999999992724</v>
      </c>
    </row>
    <row r="35" spans="1:11" ht="16.5" thickBot="1">
      <c r="A35" s="145"/>
      <c r="B35" s="148"/>
      <c r="C35" s="79" t="s">
        <v>129</v>
      </c>
      <c r="D35" s="80">
        <v>58.27</v>
      </c>
      <c r="E35" s="81"/>
      <c r="F35" s="79">
        <v>1</v>
      </c>
      <c r="G35" s="80">
        <f t="shared" si="0"/>
        <v>58.27</v>
      </c>
      <c r="H35" s="69">
        <f t="shared" si="1"/>
        <v>17306.190000000002</v>
      </c>
      <c r="I35" s="69">
        <v>17306</v>
      </c>
      <c r="J35">
        <f t="shared" si="3"/>
        <v>-0.19000000000232831</v>
      </c>
    </row>
    <row r="36" spans="1:11" ht="16.5" thickBot="1">
      <c r="A36" s="145"/>
      <c r="B36" s="148"/>
      <c r="C36" s="79" t="s">
        <v>130</v>
      </c>
      <c r="D36" s="80">
        <v>65.040000000000006</v>
      </c>
      <c r="E36" s="81"/>
      <c r="F36" s="79">
        <v>1</v>
      </c>
      <c r="G36" s="80">
        <f t="shared" si="0"/>
        <v>65.040000000000006</v>
      </c>
      <c r="H36" s="69">
        <f t="shared" si="1"/>
        <v>19316.88</v>
      </c>
      <c r="I36" s="69">
        <v>19330</v>
      </c>
      <c r="J36">
        <f t="shared" si="3"/>
        <v>13.119999999998981</v>
      </c>
    </row>
    <row r="37" spans="1:11" ht="16.5" thickBot="1">
      <c r="A37" s="145"/>
      <c r="B37" s="149"/>
      <c r="C37" s="79" t="s">
        <v>131</v>
      </c>
      <c r="D37" s="80">
        <v>79.11</v>
      </c>
      <c r="E37" s="81">
        <v>2.5</v>
      </c>
      <c r="F37" s="79">
        <v>1</v>
      </c>
      <c r="G37" s="80">
        <f t="shared" si="0"/>
        <v>81.61</v>
      </c>
      <c r="H37" s="69">
        <f t="shared" si="1"/>
        <v>24238.17</v>
      </c>
      <c r="I37" s="69">
        <v>24238.17</v>
      </c>
      <c r="J37">
        <f t="shared" si="3"/>
        <v>0</v>
      </c>
    </row>
    <row r="38" spans="1:11" ht="16.5" thickBot="1">
      <c r="A38" s="145"/>
      <c r="B38" s="147">
        <v>9</v>
      </c>
      <c r="C38" s="17" t="s">
        <v>132</v>
      </c>
      <c r="D38" s="18">
        <v>36.57</v>
      </c>
      <c r="E38" s="19"/>
      <c r="F38" s="17">
        <v>1</v>
      </c>
      <c r="G38" s="18">
        <f t="shared" si="0"/>
        <v>36.57</v>
      </c>
      <c r="H38" s="47">
        <f t="shared" si="1"/>
        <v>10861.29</v>
      </c>
    </row>
    <row r="39" spans="1:11" ht="16.5" thickBot="1">
      <c r="A39" s="145"/>
      <c r="B39" s="148"/>
      <c r="C39" s="56" t="s">
        <v>133</v>
      </c>
      <c r="D39" s="57">
        <v>37.36</v>
      </c>
      <c r="E39" s="58"/>
      <c r="F39" s="56">
        <v>1</v>
      </c>
      <c r="G39" s="57">
        <f t="shared" si="0"/>
        <v>37.36</v>
      </c>
      <c r="H39" s="47">
        <f t="shared" si="1"/>
        <v>11095.92</v>
      </c>
      <c r="I39" s="47"/>
    </row>
    <row r="40" spans="1:11" ht="16.5" thickBot="1">
      <c r="A40" s="145"/>
      <c r="B40" s="148"/>
      <c r="C40" s="56" t="s">
        <v>133</v>
      </c>
      <c r="D40" s="57">
        <v>58.27</v>
      </c>
      <c r="E40" s="58"/>
      <c r="F40" s="56">
        <v>1</v>
      </c>
      <c r="G40" s="57">
        <f t="shared" si="0"/>
        <v>58.27</v>
      </c>
      <c r="H40" s="47">
        <f t="shared" si="1"/>
        <v>17306.190000000002</v>
      </c>
      <c r="I40" s="47"/>
    </row>
    <row r="41" spans="1:11" ht="16.5" thickBot="1">
      <c r="A41" s="145"/>
      <c r="B41" s="148"/>
      <c r="C41" s="17" t="s">
        <v>134</v>
      </c>
      <c r="D41" s="18">
        <v>65.040000000000006</v>
      </c>
      <c r="E41" s="19"/>
      <c r="F41" s="17">
        <v>1</v>
      </c>
      <c r="G41" s="18">
        <f t="shared" si="0"/>
        <v>65.040000000000006</v>
      </c>
      <c r="H41" s="47">
        <f t="shared" si="1"/>
        <v>19316.88</v>
      </c>
    </row>
    <row r="42" spans="1:11" ht="16.5" thickBot="1">
      <c r="A42" s="145"/>
      <c r="B42" s="149"/>
      <c r="C42" s="79" t="s">
        <v>135</v>
      </c>
      <c r="D42" s="80">
        <v>79.11</v>
      </c>
      <c r="E42" s="81">
        <v>2.5</v>
      </c>
      <c r="F42" s="79">
        <v>1</v>
      </c>
      <c r="G42" s="80">
        <f t="shared" si="0"/>
        <v>81.61</v>
      </c>
      <c r="H42" s="69">
        <f t="shared" si="1"/>
        <v>24238.17</v>
      </c>
      <c r="I42" s="69">
        <v>24250</v>
      </c>
    </row>
    <row r="43" spans="1:11" ht="16.5" thickBot="1">
      <c r="A43" s="145"/>
      <c r="B43" s="147" t="s">
        <v>136</v>
      </c>
      <c r="C43" s="20" t="s">
        <v>137</v>
      </c>
      <c r="D43" s="18">
        <v>36.57</v>
      </c>
      <c r="E43" s="19"/>
      <c r="F43" s="17">
        <v>0</v>
      </c>
      <c r="G43" s="18">
        <f t="shared" si="0"/>
        <v>0</v>
      </c>
      <c r="H43" s="47">
        <f>G43*297*0.7</f>
        <v>0</v>
      </c>
      <c r="K43" s="117">
        <v>0.7</v>
      </c>
    </row>
    <row r="44" spans="1:11" ht="16.5" thickBot="1">
      <c r="A44" s="145"/>
      <c r="B44" s="148"/>
      <c r="C44" s="79" t="s">
        <v>138</v>
      </c>
      <c r="D44" s="80">
        <v>37.36</v>
      </c>
      <c r="E44" s="81"/>
      <c r="F44" s="81">
        <v>1</v>
      </c>
      <c r="G44" s="80">
        <f t="shared" si="0"/>
        <v>37.36</v>
      </c>
      <c r="H44" s="69">
        <f t="shared" ref="H44:H47" si="4">G44*297*0.7</f>
        <v>7767.1439999999993</v>
      </c>
      <c r="I44" s="69">
        <v>11100</v>
      </c>
      <c r="J44">
        <f t="shared" si="3"/>
        <v>3332.8560000000007</v>
      </c>
      <c r="K44" s="117">
        <v>0.7</v>
      </c>
    </row>
    <row r="45" spans="1:11" ht="16.5" thickBot="1">
      <c r="A45" s="145"/>
      <c r="B45" s="148"/>
      <c r="C45" s="79" t="s">
        <v>139</v>
      </c>
      <c r="D45" s="80">
        <v>58.27</v>
      </c>
      <c r="E45" s="81"/>
      <c r="F45" s="79">
        <v>1</v>
      </c>
      <c r="G45" s="80">
        <f t="shared" si="0"/>
        <v>58.27</v>
      </c>
      <c r="H45" s="69">
        <f t="shared" si="4"/>
        <v>12114.333000000001</v>
      </c>
      <c r="I45" s="69">
        <v>17307</v>
      </c>
      <c r="J45">
        <f t="shared" si="3"/>
        <v>5192.6669999999995</v>
      </c>
      <c r="K45" s="117">
        <v>0.7</v>
      </c>
    </row>
    <row r="46" spans="1:11" ht="16.5" thickBot="1">
      <c r="A46" s="145"/>
      <c r="B46" s="148"/>
      <c r="C46" s="17" t="s">
        <v>134</v>
      </c>
      <c r="D46" s="18">
        <v>65.040000000000006</v>
      </c>
      <c r="E46" s="19"/>
      <c r="F46" s="17">
        <v>1</v>
      </c>
      <c r="G46" s="18">
        <f t="shared" si="0"/>
        <v>65.040000000000006</v>
      </c>
      <c r="H46" s="47">
        <f t="shared" si="4"/>
        <v>13521.816000000001</v>
      </c>
      <c r="K46" s="117">
        <v>0.7</v>
      </c>
    </row>
    <row r="47" spans="1:11" ht="16.5" thickBot="1">
      <c r="A47" s="146"/>
      <c r="B47" s="149"/>
      <c r="C47" s="79" t="s">
        <v>140</v>
      </c>
      <c r="D47" s="80">
        <v>79.11</v>
      </c>
      <c r="E47" s="81"/>
      <c r="F47" s="79">
        <v>1</v>
      </c>
      <c r="G47" s="80">
        <f t="shared" si="0"/>
        <v>79.11</v>
      </c>
      <c r="H47" s="69">
        <f t="shared" si="4"/>
        <v>16446.968999999997</v>
      </c>
      <c r="I47" s="69">
        <v>23495</v>
      </c>
      <c r="K47" s="117">
        <v>0.7</v>
      </c>
    </row>
    <row r="48" spans="1:11" ht="21" thickBot="1">
      <c r="A48" s="1"/>
      <c r="B48" s="1"/>
      <c r="C48" s="1"/>
      <c r="D48" s="22"/>
      <c r="E48" s="1"/>
      <c r="F48" s="1"/>
      <c r="G48" s="23"/>
      <c r="H48" s="47"/>
    </row>
    <row r="49" spans="1:10" ht="15.75" thickBot="1">
      <c r="A49" s="1"/>
      <c r="B49" s="1"/>
      <c r="C49" s="1"/>
      <c r="D49" s="1"/>
      <c r="E49" s="1"/>
      <c r="F49" s="1"/>
      <c r="G49" s="1"/>
      <c r="H49" s="47"/>
    </row>
    <row r="50" spans="1:10" ht="15.75" thickBot="1">
      <c r="A50" s="4"/>
      <c r="B50" s="4"/>
      <c r="C50" s="24" t="s">
        <v>141</v>
      </c>
      <c r="D50" s="4"/>
      <c r="E50" s="4"/>
      <c r="F50" s="4"/>
      <c r="G50" s="4"/>
      <c r="H50" s="47"/>
    </row>
    <row r="51" spans="1:10" ht="51.75" thickBot="1">
      <c r="A51" s="141">
        <v>3</v>
      </c>
      <c r="B51" s="25">
        <v>1</v>
      </c>
      <c r="C51" s="26" t="s">
        <v>142</v>
      </c>
      <c r="D51" s="25">
        <v>38.5</v>
      </c>
      <c r="E51" s="26"/>
      <c r="F51" s="25">
        <v>1</v>
      </c>
      <c r="G51" s="25">
        <v>38.5</v>
      </c>
      <c r="H51" s="47">
        <f t="shared" si="1"/>
        <v>11434.5</v>
      </c>
    </row>
    <row r="52" spans="1:10" ht="15.75" thickBot="1">
      <c r="A52" s="142"/>
      <c r="B52" s="25">
        <v>2</v>
      </c>
      <c r="C52" s="85" t="s">
        <v>143</v>
      </c>
      <c r="D52" s="86">
        <v>43.49</v>
      </c>
      <c r="E52" s="85"/>
      <c r="F52" s="86">
        <v>1</v>
      </c>
      <c r="G52" s="86">
        <f>D52*F52</f>
        <v>43.49</v>
      </c>
      <c r="H52" s="69">
        <f t="shared" si="1"/>
        <v>12916.53</v>
      </c>
      <c r="I52" s="69">
        <v>12916</v>
      </c>
      <c r="J52">
        <f>I52-H52</f>
        <v>-0.53000000000065484</v>
      </c>
    </row>
    <row r="53" spans="1:10" ht="15.75" thickBot="1">
      <c r="A53" s="142"/>
      <c r="B53" s="25">
        <v>3</v>
      </c>
      <c r="C53" s="28" t="s">
        <v>144</v>
      </c>
      <c r="D53" s="29">
        <v>18.670000000000002</v>
      </c>
      <c r="E53" s="30"/>
      <c r="F53" s="29">
        <v>0</v>
      </c>
      <c r="G53" s="25">
        <f t="shared" ref="G53:G60" si="5">D53*F53</f>
        <v>0</v>
      </c>
      <c r="H53" s="47">
        <f t="shared" si="1"/>
        <v>0</v>
      </c>
    </row>
    <row r="54" spans="1:10" ht="15.75" thickBot="1">
      <c r="A54" s="142"/>
      <c r="B54" s="25">
        <v>4</v>
      </c>
      <c r="C54" s="85" t="s">
        <v>23</v>
      </c>
      <c r="D54" s="86">
        <v>18.45</v>
      </c>
      <c r="E54" s="85"/>
      <c r="F54" s="86">
        <v>1</v>
      </c>
      <c r="G54" s="86">
        <f t="shared" si="5"/>
        <v>18.45</v>
      </c>
      <c r="H54" s="69">
        <f t="shared" si="1"/>
        <v>5479.65</v>
      </c>
      <c r="I54" s="69">
        <v>5480</v>
      </c>
    </row>
    <row r="55" spans="1:10" ht="15.75" thickBot="1">
      <c r="A55" s="142"/>
      <c r="B55" s="25">
        <v>5</v>
      </c>
      <c r="C55" s="26" t="s">
        <v>145</v>
      </c>
      <c r="D55" s="25">
        <v>40.32</v>
      </c>
      <c r="E55" s="26"/>
      <c r="F55" s="25">
        <v>1</v>
      </c>
      <c r="G55" s="25">
        <f t="shared" si="5"/>
        <v>40.32</v>
      </c>
      <c r="H55" s="47">
        <f t="shared" si="1"/>
        <v>11975.04</v>
      </c>
    </row>
    <row r="56" spans="1:10" ht="51.75" thickBot="1">
      <c r="A56" s="142"/>
      <c r="B56" s="25">
        <v>6</v>
      </c>
      <c r="C56" s="26" t="s">
        <v>142</v>
      </c>
      <c r="D56" s="25">
        <v>29.25</v>
      </c>
      <c r="E56" s="26"/>
      <c r="F56" s="25">
        <v>1</v>
      </c>
      <c r="G56" s="25">
        <f t="shared" si="5"/>
        <v>29.25</v>
      </c>
      <c r="H56" s="47">
        <f t="shared" si="1"/>
        <v>8687.25</v>
      </c>
    </row>
    <row r="57" spans="1:10" ht="15.75" thickBot="1">
      <c r="A57" s="142"/>
      <c r="B57" s="25">
        <v>7</v>
      </c>
      <c r="C57" s="27" t="s">
        <v>90</v>
      </c>
      <c r="D57" s="25">
        <v>18.43</v>
      </c>
      <c r="E57" s="26"/>
      <c r="F57" s="25">
        <v>0</v>
      </c>
      <c r="G57" s="25">
        <f t="shared" si="5"/>
        <v>0</v>
      </c>
      <c r="H57" s="47">
        <f t="shared" si="1"/>
        <v>0</v>
      </c>
    </row>
    <row r="58" spans="1:10" ht="15.75" thickBot="1">
      <c r="A58" s="142"/>
      <c r="B58" s="25">
        <v>8</v>
      </c>
      <c r="C58" s="85" t="s">
        <v>146</v>
      </c>
      <c r="D58" s="86">
        <v>18.399999999999999</v>
      </c>
      <c r="E58" s="85"/>
      <c r="F58" s="86">
        <v>1</v>
      </c>
      <c r="G58" s="86">
        <f t="shared" si="5"/>
        <v>18.399999999999999</v>
      </c>
      <c r="H58" s="69">
        <f t="shared" si="1"/>
        <v>5464.7999999999993</v>
      </c>
      <c r="I58" s="69">
        <v>5465</v>
      </c>
    </row>
    <row r="59" spans="1:10" ht="15.75" thickBot="1">
      <c r="A59" s="142"/>
      <c r="B59" s="25">
        <v>9</v>
      </c>
      <c r="C59" s="85" t="s">
        <v>147</v>
      </c>
      <c r="D59" s="86">
        <v>40.299999999999997</v>
      </c>
      <c r="E59" s="85"/>
      <c r="F59" s="86">
        <v>1</v>
      </c>
      <c r="G59" s="86">
        <f t="shared" si="5"/>
        <v>40.299999999999997</v>
      </c>
      <c r="H59" s="69">
        <f t="shared" si="1"/>
        <v>11969.099999999999</v>
      </c>
      <c r="I59" s="69">
        <v>12251</v>
      </c>
      <c r="J59" s="47">
        <f t="shared" si="3"/>
        <v>281.90000000000146</v>
      </c>
    </row>
    <row r="60" spans="1:10" ht="15.75" thickBot="1">
      <c r="A60" s="143"/>
      <c r="B60" s="25">
        <v>10</v>
      </c>
      <c r="C60" s="85" t="s">
        <v>148</v>
      </c>
      <c r="D60" s="86">
        <v>40.18</v>
      </c>
      <c r="E60" s="85"/>
      <c r="F60" s="86">
        <v>1</v>
      </c>
      <c r="G60" s="86">
        <f t="shared" si="5"/>
        <v>40.18</v>
      </c>
      <c r="H60" s="69">
        <f t="shared" si="1"/>
        <v>11933.46</v>
      </c>
      <c r="I60" s="69">
        <v>11933</v>
      </c>
    </row>
    <row r="61" spans="1:10" ht="15.75" thickBot="1">
      <c r="A61" s="1"/>
      <c r="B61" s="1"/>
      <c r="C61" s="1"/>
      <c r="D61" s="31"/>
      <c r="E61" s="1"/>
      <c r="F61" s="1"/>
      <c r="G61" s="31">
        <f>SUM(G3:G60)</f>
        <v>2495.6099999999988</v>
      </c>
      <c r="H61" s="47">
        <f>SUM(H3:H60)</f>
        <v>719831.772</v>
      </c>
      <c r="I61">
        <f>SUM(I3:I60)</f>
        <v>590106.16999999993</v>
      </c>
      <c r="J61">
        <f>I61*100/H61</f>
        <v>81.978344517974392</v>
      </c>
    </row>
    <row r="62" spans="1:10" ht="15.75" thickBot="1">
      <c r="A62" s="1"/>
      <c r="B62" s="1"/>
      <c r="C62" s="1"/>
      <c r="D62" s="1"/>
      <c r="E62" s="1"/>
      <c r="F62" s="1"/>
      <c r="G62" s="1"/>
      <c r="J62">
        <f>I61-H61</f>
        <v>-129725.60200000007</v>
      </c>
    </row>
  </sheetData>
  <mergeCells count="11">
    <mergeCell ref="A51:A60"/>
    <mergeCell ref="A3:A47"/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0" workbookViewId="0">
      <selection activeCell="J6" sqref="J2:J28"/>
    </sheetView>
  </sheetViews>
  <sheetFormatPr defaultRowHeight="15"/>
  <cols>
    <col min="3" max="3" width="27.140625" customWidth="1"/>
  </cols>
  <sheetData>
    <row r="1" spans="1:10" ht="65.2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49</v>
      </c>
      <c r="G1" s="1" t="s">
        <v>5</v>
      </c>
      <c r="H1" s="1" t="s">
        <v>248</v>
      </c>
      <c r="I1" s="1" t="s">
        <v>249</v>
      </c>
      <c r="J1" s="89" t="s">
        <v>252</v>
      </c>
    </row>
    <row r="2" spans="1:10" ht="15.75" thickBot="1">
      <c r="A2" s="138">
        <v>4</v>
      </c>
      <c r="B2" s="132">
        <v>2</v>
      </c>
      <c r="C2" s="37" t="s">
        <v>152</v>
      </c>
      <c r="D2" s="6">
        <v>60.75</v>
      </c>
      <c r="F2">
        <v>0</v>
      </c>
      <c r="G2">
        <f>(D2+E2)*F2</f>
        <v>0</v>
      </c>
      <c r="H2">
        <f>297*G2</f>
        <v>0</v>
      </c>
      <c r="J2">
        <f t="shared" ref="J2:J28" si="0">I2-H2</f>
        <v>0</v>
      </c>
    </row>
    <row r="3" spans="1:10" ht="15.75" thickBot="1">
      <c r="A3" s="139"/>
      <c r="B3" s="133"/>
      <c r="C3" s="14" t="s">
        <v>57</v>
      </c>
      <c r="D3" s="8">
        <v>54.16</v>
      </c>
      <c r="F3">
        <v>0</v>
      </c>
      <c r="G3">
        <f t="shared" ref="G3:G28" si="1">(D3+E3)*F3</f>
        <v>0</v>
      </c>
      <c r="H3">
        <f t="shared" ref="H3:H35" si="2">297*G3</f>
        <v>0</v>
      </c>
      <c r="J3">
        <f t="shared" si="0"/>
        <v>0</v>
      </c>
    </row>
    <row r="4" spans="1:10" ht="15.75" thickBot="1">
      <c r="A4" s="139"/>
      <c r="B4" s="134"/>
      <c r="C4" s="14" t="s">
        <v>153</v>
      </c>
      <c r="D4" s="8">
        <v>75.510000000000005</v>
      </c>
      <c r="F4">
        <v>0</v>
      </c>
      <c r="G4">
        <f t="shared" si="1"/>
        <v>0</v>
      </c>
      <c r="H4">
        <f t="shared" si="2"/>
        <v>0</v>
      </c>
      <c r="J4">
        <f t="shared" si="0"/>
        <v>0</v>
      </c>
    </row>
    <row r="5" spans="1:10" ht="15.75" thickBot="1">
      <c r="A5" s="139"/>
      <c r="B5" s="132">
        <v>3</v>
      </c>
      <c r="C5" s="9" t="s">
        <v>154</v>
      </c>
      <c r="D5" s="8">
        <v>60</v>
      </c>
      <c r="F5">
        <v>1</v>
      </c>
      <c r="G5">
        <f t="shared" si="1"/>
        <v>60</v>
      </c>
      <c r="H5">
        <f t="shared" si="2"/>
        <v>17820</v>
      </c>
      <c r="J5">
        <f t="shared" si="0"/>
        <v>-17820</v>
      </c>
    </row>
    <row r="6" spans="1:10" ht="15.75" thickBot="1">
      <c r="A6" s="139"/>
      <c r="B6" s="133"/>
      <c r="C6" s="88" t="s">
        <v>155</v>
      </c>
      <c r="D6" s="68">
        <v>54</v>
      </c>
      <c r="E6" s="69"/>
      <c r="F6" s="69">
        <v>1</v>
      </c>
      <c r="G6" s="69">
        <f t="shared" si="1"/>
        <v>54</v>
      </c>
      <c r="H6" s="69">
        <f t="shared" si="2"/>
        <v>16038</v>
      </c>
      <c r="I6" s="69">
        <v>16085</v>
      </c>
      <c r="J6">
        <f t="shared" ref="J6:J26" si="3">I6-H6</f>
        <v>47</v>
      </c>
    </row>
    <row r="7" spans="1:10" ht="15.75" thickBot="1">
      <c r="A7" s="139"/>
      <c r="B7" s="134"/>
      <c r="C7" s="67" t="s">
        <v>156</v>
      </c>
      <c r="D7" s="68">
        <v>75.510000000000005</v>
      </c>
      <c r="E7" s="69"/>
      <c r="F7" s="69">
        <v>1</v>
      </c>
      <c r="G7" s="69">
        <f t="shared" si="1"/>
        <v>75.510000000000005</v>
      </c>
      <c r="H7" s="69">
        <f t="shared" si="2"/>
        <v>22426.47</v>
      </c>
      <c r="I7" s="69">
        <v>22427</v>
      </c>
      <c r="J7">
        <f t="shared" si="0"/>
        <v>0.52999999999883585</v>
      </c>
    </row>
    <row r="8" spans="1:10" ht="15.75" thickBot="1">
      <c r="A8" s="139"/>
      <c r="B8" s="132">
        <v>4</v>
      </c>
      <c r="C8" s="67" t="s">
        <v>157</v>
      </c>
      <c r="D8" s="68">
        <v>60</v>
      </c>
      <c r="E8" s="69"/>
      <c r="F8" s="69">
        <v>1</v>
      </c>
      <c r="G8" s="69">
        <f t="shared" si="1"/>
        <v>60</v>
      </c>
      <c r="H8" s="69">
        <f t="shared" si="2"/>
        <v>17820</v>
      </c>
      <c r="I8" s="69">
        <v>17820</v>
      </c>
      <c r="J8">
        <f t="shared" si="0"/>
        <v>0</v>
      </c>
    </row>
    <row r="9" spans="1:10" ht="15.75" thickBot="1">
      <c r="A9" s="139"/>
      <c r="B9" s="133"/>
      <c r="C9" s="9" t="s">
        <v>158</v>
      </c>
      <c r="D9" s="8">
        <v>54.16</v>
      </c>
      <c r="F9">
        <v>1</v>
      </c>
      <c r="G9">
        <f t="shared" si="1"/>
        <v>54.16</v>
      </c>
      <c r="H9">
        <f t="shared" si="2"/>
        <v>16085.519999999999</v>
      </c>
      <c r="J9">
        <f t="shared" si="0"/>
        <v>-16085.519999999999</v>
      </c>
    </row>
    <row r="10" spans="1:10" ht="15.75" thickBot="1">
      <c r="A10" s="139"/>
      <c r="B10" s="134"/>
      <c r="C10" s="67" t="s">
        <v>159</v>
      </c>
      <c r="D10" s="68">
        <v>75.510000000000005</v>
      </c>
      <c r="E10" s="69">
        <v>2.5</v>
      </c>
      <c r="F10" s="69">
        <v>1</v>
      </c>
      <c r="G10" s="69">
        <f t="shared" si="1"/>
        <v>78.010000000000005</v>
      </c>
      <c r="H10" s="69">
        <f t="shared" si="2"/>
        <v>23168.97</v>
      </c>
      <c r="I10" s="69">
        <v>23168</v>
      </c>
      <c r="J10">
        <f t="shared" si="0"/>
        <v>-0.97000000000116415</v>
      </c>
    </row>
    <row r="11" spans="1:10" ht="15.75" thickBot="1">
      <c r="A11" s="139"/>
      <c r="B11" s="132">
        <v>5</v>
      </c>
      <c r="C11" s="67" t="s">
        <v>160</v>
      </c>
      <c r="D11" s="68">
        <v>60.75</v>
      </c>
      <c r="E11" s="69"/>
      <c r="F11" s="69">
        <v>1</v>
      </c>
      <c r="G11" s="69">
        <f t="shared" si="1"/>
        <v>60.75</v>
      </c>
      <c r="H11" s="69">
        <f t="shared" si="2"/>
        <v>18042.75</v>
      </c>
      <c r="I11" s="69">
        <v>18043</v>
      </c>
      <c r="J11">
        <f t="shared" si="3"/>
        <v>0.25</v>
      </c>
    </row>
    <row r="12" spans="1:10" ht="15.75" thickBot="1">
      <c r="A12" s="139"/>
      <c r="B12" s="133"/>
      <c r="C12" s="67" t="s">
        <v>161</v>
      </c>
      <c r="D12" s="68">
        <v>54.16</v>
      </c>
      <c r="E12" s="69"/>
      <c r="F12" s="69">
        <v>1</v>
      </c>
      <c r="G12" s="69">
        <f t="shared" si="1"/>
        <v>54.16</v>
      </c>
      <c r="H12" s="69">
        <f t="shared" si="2"/>
        <v>16085.519999999999</v>
      </c>
      <c r="I12" s="69">
        <v>16090</v>
      </c>
      <c r="J12">
        <f t="shared" si="0"/>
        <v>4.4800000000013824</v>
      </c>
    </row>
    <row r="13" spans="1:10" ht="15.75" thickBot="1">
      <c r="A13" s="139"/>
      <c r="B13" s="134"/>
      <c r="C13" s="67" t="s">
        <v>162</v>
      </c>
      <c r="D13" s="68">
        <v>75.510000000000005</v>
      </c>
      <c r="E13" s="69"/>
      <c r="F13" s="69">
        <v>1</v>
      </c>
      <c r="G13" s="69">
        <f t="shared" si="1"/>
        <v>75.510000000000005</v>
      </c>
      <c r="H13" s="69">
        <f t="shared" si="2"/>
        <v>22426.47</v>
      </c>
      <c r="I13" s="69">
        <v>22427</v>
      </c>
      <c r="J13">
        <f t="shared" si="0"/>
        <v>0.52999999999883585</v>
      </c>
    </row>
    <row r="14" spans="1:10" ht="15.75" thickBot="1">
      <c r="A14" s="139"/>
      <c r="B14" s="132">
        <v>6</v>
      </c>
      <c r="C14" s="67" t="s">
        <v>163</v>
      </c>
      <c r="D14" s="68">
        <v>61</v>
      </c>
      <c r="E14" s="69"/>
      <c r="F14" s="69">
        <v>1</v>
      </c>
      <c r="G14" s="69">
        <f t="shared" si="1"/>
        <v>61</v>
      </c>
      <c r="H14" s="69">
        <f t="shared" si="2"/>
        <v>18117</v>
      </c>
      <c r="I14" s="69">
        <v>18178</v>
      </c>
      <c r="J14">
        <f t="shared" si="0"/>
        <v>61</v>
      </c>
    </row>
    <row r="15" spans="1:10" ht="15.75" thickBot="1">
      <c r="A15" s="139"/>
      <c r="B15" s="133"/>
      <c r="C15" s="67" t="s">
        <v>177</v>
      </c>
      <c r="D15" s="68">
        <v>54.16</v>
      </c>
      <c r="E15" s="69"/>
      <c r="F15" s="69">
        <v>1</v>
      </c>
      <c r="G15" s="69">
        <f t="shared" si="1"/>
        <v>54.16</v>
      </c>
      <c r="H15" s="69">
        <f t="shared" si="2"/>
        <v>16085.519999999999</v>
      </c>
      <c r="I15" s="69">
        <v>16100</v>
      </c>
      <c r="J15">
        <f t="shared" si="0"/>
        <v>14.480000000001382</v>
      </c>
    </row>
    <row r="16" spans="1:10" ht="15.75" thickBot="1">
      <c r="A16" s="139"/>
      <c r="B16" s="134"/>
      <c r="C16" s="67" t="s">
        <v>164</v>
      </c>
      <c r="D16" s="68">
        <v>75.510000000000005</v>
      </c>
      <c r="E16" s="69"/>
      <c r="F16" s="69">
        <v>1</v>
      </c>
      <c r="G16" s="69">
        <f t="shared" si="1"/>
        <v>75.510000000000005</v>
      </c>
      <c r="H16" s="69">
        <f t="shared" si="2"/>
        <v>22426.47</v>
      </c>
      <c r="I16" s="69">
        <v>22426</v>
      </c>
      <c r="J16">
        <f t="shared" si="3"/>
        <v>-0.47000000000116415</v>
      </c>
    </row>
    <row r="17" spans="1:11" ht="15.75" thickBot="1">
      <c r="A17" s="139"/>
      <c r="B17" s="132">
        <v>7</v>
      </c>
      <c r="C17" s="67" t="s">
        <v>165</v>
      </c>
      <c r="D17" s="68">
        <v>60.73</v>
      </c>
      <c r="E17" s="69"/>
      <c r="F17" s="69">
        <v>1</v>
      </c>
      <c r="G17" s="69">
        <f t="shared" si="1"/>
        <v>60.73</v>
      </c>
      <c r="H17" s="69">
        <f t="shared" si="2"/>
        <v>18036.809999999998</v>
      </c>
      <c r="I17" s="69">
        <v>18050</v>
      </c>
      <c r="J17">
        <f t="shared" si="0"/>
        <v>13.190000000002328</v>
      </c>
    </row>
    <row r="18" spans="1:11" ht="15.75" thickBot="1">
      <c r="A18" s="139"/>
      <c r="B18" s="133"/>
      <c r="C18" s="36" t="s">
        <v>166</v>
      </c>
      <c r="D18" s="8">
        <v>54.16</v>
      </c>
      <c r="F18">
        <v>1</v>
      </c>
      <c r="G18">
        <f t="shared" si="1"/>
        <v>54.16</v>
      </c>
      <c r="H18">
        <f t="shared" si="2"/>
        <v>16085.519999999999</v>
      </c>
      <c r="J18">
        <f t="shared" si="0"/>
        <v>-16085.519999999999</v>
      </c>
    </row>
    <row r="19" spans="1:11" ht="15.75" thickBot="1">
      <c r="A19" s="139"/>
      <c r="B19" s="134"/>
      <c r="C19" s="14" t="s">
        <v>167</v>
      </c>
      <c r="D19" s="8">
        <v>75.510000000000005</v>
      </c>
      <c r="F19">
        <v>0</v>
      </c>
      <c r="G19">
        <f t="shared" si="1"/>
        <v>0</v>
      </c>
      <c r="H19">
        <f t="shared" si="2"/>
        <v>0</v>
      </c>
      <c r="J19">
        <f t="shared" si="0"/>
        <v>0</v>
      </c>
    </row>
    <row r="20" spans="1:11" ht="15.75" thickBot="1">
      <c r="A20" s="139"/>
      <c r="B20" s="132">
        <v>8</v>
      </c>
      <c r="C20" s="67" t="s">
        <v>168</v>
      </c>
      <c r="D20" s="68">
        <v>60.75</v>
      </c>
      <c r="E20" s="69"/>
      <c r="F20" s="69">
        <v>1</v>
      </c>
      <c r="G20" s="69">
        <f t="shared" si="1"/>
        <v>60.75</v>
      </c>
      <c r="H20" s="69">
        <f t="shared" si="2"/>
        <v>18042.75</v>
      </c>
      <c r="I20" s="69">
        <v>18043</v>
      </c>
      <c r="J20">
        <f t="shared" si="0"/>
        <v>0.25</v>
      </c>
    </row>
    <row r="21" spans="1:11" ht="15.75" thickBot="1">
      <c r="A21" s="139"/>
      <c r="B21" s="133"/>
      <c r="C21" s="9" t="s">
        <v>169</v>
      </c>
      <c r="D21" s="8">
        <v>54.16</v>
      </c>
      <c r="F21">
        <v>1</v>
      </c>
      <c r="G21">
        <f t="shared" si="1"/>
        <v>54.16</v>
      </c>
      <c r="H21">
        <f t="shared" si="2"/>
        <v>16085.519999999999</v>
      </c>
      <c r="J21">
        <f t="shared" si="3"/>
        <v>-16085.519999999999</v>
      </c>
    </row>
    <row r="22" spans="1:11" ht="15.75" thickBot="1">
      <c r="A22" s="139"/>
      <c r="B22" s="134"/>
      <c r="C22" s="67" t="s">
        <v>170</v>
      </c>
      <c r="D22" s="68">
        <v>75.510000000000005</v>
      </c>
      <c r="E22" s="69"/>
      <c r="F22" s="69">
        <v>1</v>
      </c>
      <c r="G22" s="69">
        <f t="shared" si="1"/>
        <v>75.510000000000005</v>
      </c>
      <c r="H22" s="69">
        <f t="shared" si="2"/>
        <v>22426.47</v>
      </c>
      <c r="I22" s="69">
        <v>22426</v>
      </c>
      <c r="J22">
        <f t="shared" si="0"/>
        <v>-0.47000000000116415</v>
      </c>
    </row>
    <row r="23" spans="1:11" ht="15.75" thickBot="1">
      <c r="A23" s="139"/>
      <c r="B23" s="132">
        <v>9</v>
      </c>
      <c r="C23" s="67" t="s">
        <v>171</v>
      </c>
      <c r="D23" s="68">
        <v>60.75</v>
      </c>
      <c r="E23" s="69">
        <v>2.5</v>
      </c>
      <c r="F23" s="69">
        <v>1</v>
      </c>
      <c r="G23" s="69">
        <f t="shared" si="1"/>
        <v>63.25</v>
      </c>
      <c r="H23" s="69">
        <f t="shared" si="2"/>
        <v>18785.25</v>
      </c>
      <c r="I23" s="69">
        <v>18430</v>
      </c>
      <c r="J23">
        <f t="shared" si="0"/>
        <v>-355.25</v>
      </c>
    </row>
    <row r="24" spans="1:11" ht="15.75" thickBot="1">
      <c r="A24" s="139"/>
      <c r="B24" s="133"/>
      <c r="C24" s="67" t="s">
        <v>172</v>
      </c>
      <c r="D24" s="68">
        <v>54.16</v>
      </c>
      <c r="E24" s="69"/>
      <c r="F24" s="69">
        <v>1</v>
      </c>
      <c r="G24" s="69">
        <f t="shared" si="1"/>
        <v>54.16</v>
      </c>
      <c r="H24" s="69">
        <f t="shared" si="2"/>
        <v>16085.519999999999</v>
      </c>
      <c r="I24" s="69">
        <v>16086</v>
      </c>
      <c r="J24">
        <f t="shared" si="0"/>
        <v>0.48000000000138243</v>
      </c>
    </row>
    <row r="25" spans="1:11" ht="15.75" thickBot="1">
      <c r="A25" s="139"/>
      <c r="B25" s="134"/>
      <c r="C25" s="67" t="s">
        <v>173</v>
      </c>
      <c r="D25" s="68">
        <v>75.510000000000005</v>
      </c>
      <c r="E25" s="69"/>
      <c r="F25" s="69">
        <v>1</v>
      </c>
      <c r="G25" s="69">
        <f t="shared" si="1"/>
        <v>75.510000000000005</v>
      </c>
      <c r="H25" s="69">
        <f t="shared" si="2"/>
        <v>22426.47</v>
      </c>
      <c r="I25" s="69">
        <v>22430</v>
      </c>
      <c r="J25">
        <f t="shared" si="0"/>
        <v>3.5299999999988358</v>
      </c>
    </row>
    <row r="26" spans="1:11" ht="15.75" thickBot="1">
      <c r="A26" s="139"/>
      <c r="B26" s="132">
        <v>10</v>
      </c>
      <c r="C26" s="14" t="s">
        <v>174</v>
      </c>
      <c r="D26" s="8">
        <v>60.75</v>
      </c>
      <c r="F26">
        <v>0</v>
      </c>
      <c r="G26">
        <f t="shared" si="1"/>
        <v>0</v>
      </c>
      <c r="H26" s="69">
        <f t="shared" ref="H26:H27" si="4">297*G26*0.7</f>
        <v>0</v>
      </c>
      <c r="J26">
        <f t="shared" si="3"/>
        <v>0</v>
      </c>
      <c r="K26" s="117">
        <v>0.7</v>
      </c>
    </row>
    <row r="27" spans="1:11" ht="15.75" thickBot="1">
      <c r="A27" s="139"/>
      <c r="B27" s="133"/>
      <c r="C27" s="14" t="s">
        <v>175</v>
      </c>
      <c r="D27" s="8">
        <v>54.16</v>
      </c>
      <c r="F27">
        <v>0</v>
      </c>
      <c r="G27">
        <f t="shared" si="1"/>
        <v>0</v>
      </c>
      <c r="H27" s="69">
        <f t="shared" si="4"/>
        <v>0</v>
      </c>
      <c r="J27">
        <f t="shared" si="0"/>
        <v>0</v>
      </c>
      <c r="K27" s="117">
        <v>0.7</v>
      </c>
    </row>
    <row r="28" spans="1:11" ht="15.75" thickBot="1">
      <c r="A28" s="140"/>
      <c r="B28" s="134"/>
      <c r="C28" s="67" t="s">
        <v>176</v>
      </c>
      <c r="D28" s="68">
        <v>75.510000000000005</v>
      </c>
      <c r="E28" s="69"/>
      <c r="F28" s="69">
        <v>1</v>
      </c>
      <c r="G28" s="69">
        <f t="shared" si="1"/>
        <v>75.510000000000005</v>
      </c>
      <c r="H28" s="69">
        <f>297*G28*0.7</f>
        <v>15698.529</v>
      </c>
      <c r="I28" s="69">
        <v>22430</v>
      </c>
      <c r="J28">
        <f t="shared" si="0"/>
        <v>6731.4709999999995</v>
      </c>
      <c r="K28" s="117">
        <v>0.7</v>
      </c>
    </row>
    <row r="30" spans="1:11" ht="15.75" thickBot="1"/>
    <row r="31" spans="1:11" ht="15.75" thickBot="1">
      <c r="A31" s="135">
        <v>4</v>
      </c>
      <c r="B31" s="10">
        <v>1</v>
      </c>
      <c r="C31" s="34" t="s">
        <v>178</v>
      </c>
      <c r="D31" s="12">
        <v>34.21</v>
      </c>
      <c r="F31">
        <v>0</v>
      </c>
      <c r="G31">
        <f>D31*F31</f>
        <v>0</v>
      </c>
      <c r="H31">
        <f t="shared" si="2"/>
        <v>0</v>
      </c>
    </row>
    <row r="32" spans="1:11" ht="15.75" thickBot="1">
      <c r="A32" s="136"/>
      <c r="B32" s="5">
        <v>2</v>
      </c>
      <c r="C32" s="83" t="s">
        <v>179</v>
      </c>
      <c r="D32" s="84">
        <v>39.18</v>
      </c>
      <c r="E32" s="69"/>
      <c r="F32" s="69">
        <v>1</v>
      </c>
      <c r="G32" s="69">
        <f t="shared" ref="G32:G35" si="5">D32*F32</f>
        <v>39.18</v>
      </c>
      <c r="H32" s="69">
        <f t="shared" si="2"/>
        <v>11636.46</v>
      </c>
      <c r="I32" s="69">
        <v>11636</v>
      </c>
    </row>
    <row r="33" spans="1:10" ht="15.75" thickBot="1">
      <c r="A33" s="136"/>
      <c r="B33" s="5">
        <v>3</v>
      </c>
      <c r="C33" s="35" t="s">
        <v>16</v>
      </c>
      <c r="D33" s="13">
        <v>35.200000000000003</v>
      </c>
      <c r="F33">
        <v>0</v>
      </c>
      <c r="G33">
        <f t="shared" si="5"/>
        <v>0</v>
      </c>
      <c r="H33">
        <f t="shared" si="2"/>
        <v>0</v>
      </c>
    </row>
    <row r="34" spans="1:10" ht="15.75" thickBot="1">
      <c r="A34" s="136"/>
      <c r="B34" s="5">
        <v>4</v>
      </c>
      <c r="C34" s="11" t="s">
        <v>180</v>
      </c>
      <c r="D34" s="13">
        <v>41.25</v>
      </c>
      <c r="F34">
        <v>1</v>
      </c>
      <c r="G34">
        <f t="shared" si="5"/>
        <v>41.25</v>
      </c>
      <c r="H34">
        <f t="shared" si="2"/>
        <v>12251.25</v>
      </c>
    </row>
    <row r="35" spans="1:10" ht="27" thickBot="1">
      <c r="A35" s="137"/>
      <c r="B35" s="5">
        <v>5</v>
      </c>
      <c r="C35" s="83" t="s">
        <v>181</v>
      </c>
      <c r="D35" s="84">
        <v>39.369999999999997</v>
      </c>
      <c r="E35" s="69"/>
      <c r="F35" s="69">
        <v>1</v>
      </c>
      <c r="G35" s="69">
        <f t="shared" si="5"/>
        <v>39.369999999999997</v>
      </c>
      <c r="H35" s="69">
        <f t="shared" si="2"/>
        <v>11692.89</v>
      </c>
      <c r="I35">
        <v>11692</v>
      </c>
    </row>
    <row r="36" spans="1:10">
      <c r="G36">
        <f>SUM(G2:G35)</f>
        <v>1456.31</v>
      </c>
      <c r="H36">
        <f>SUM(H2:H35)</f>
        <v>425796.12900000002</v>
      </c>
      <c r="I36">
        <f>SUM(I2:I35)</f>
        <v>353987</v>
      </c>
      <c r="J36">
        <f>I36*100/H36</f>
        <v>83.135326014201496</v>
      </c>
    </row>
    <row r="37" spans="1:10">
      <c r="J37">
        <f>I36-H36</f>
        <v>-71809.129000000015</v>
      </c>
    </row>
  </sheetData>
  <mergeCells count="11">
    <mergeCell ref="A31:A35"/>
    <mergeCell ref="A2:A28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16" workbookViewId="0">
      <selection activeCell="I23" sqref="I23"/>
    </sheetView>
  </sheetViews>
  <sheetFormatPr defaultRowHeight="15"/>
  <cols>
    <col min="3" max="3" width="35.140625" customWidth="1"/>
  </cols>
  <sheetData>
    <row r="1" spans="1:11" ht="65.2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49</v>
      </c>
      <c r="G1" s="1" t="s">
        <v>5</v>
      </c>
      <c r="H1" s="1" t="s">
        <v>248</v>
      </c>
      <c r="I1" s="1" t="s">
        <v>249</v>
      </c>
      <c r="J1" s="89" t="s">
        <v>252</v>
      </c>
    </row>
    <row r="2" spans="1:11" ht="15.75" thickBot="1">
      <c r="A2" s="138">
        <v>5</v>
      </c>
      <c r="B2" s="150">
        <v>2</v>
      </c>
      <c r="C2" s="103" t="s">
        <v>182</v>
      </c>
      <c r="D2" s="104">
        <v>74.7</v>
      </c>
      <c r="E2" s="69"/>
      <c r="F2" s="69">
        <v>1</v>
      </c>
      <c r="G2" s="69">
        <f>(D2+E2)*F2</f>
        <v>74.7</v>
      </c>
      <c r="H2" s="69">
        <f>G2*297</f>
        <v>22185.9</v>
      </c>
      <c r="I2" s="69">
        <v>22185</v>
      </c>
      <c r="J2">
        <f t="shared" ref="J2:J54" si="0">I2-H2</f>
        <v>-0.90000000000145519</v>
      </c>
    </row>
    <row r="3" spans="1:11" ht="15.75" thickBot="1">
      <c r="A3" s="139"/>
      <c r="B3" s="151"/>
      <c r="C3" s="71" t="s">
        <v>183</v>
      </c>
      <c r="D3" s="72">
        <v>36.799999999999997</v>
      </c>
      <c r="E3" s="73"/>
      <c r="F3" s="73">
        <v>1</v>
      </c>
      <c r="G3" s="73">
        <f t="shared" ref="G3:G55" si="1">(D3+E3)*F3</f>
        <v>36.799999999999997</v>
      </c>
      <c r="H3" s="73">
        <f t="shared" ref="H3:H60" si="2">G3*297</f>
        <v>10929.599999999999</v>
      </c>
      <c r="I3" s="73">
        <v>10930</v>
      </c>
      <c r="J3">
        <f t="shared" si="0"/>
        <v>0.40000000000145519</v>
      </c>
    </row>
    <row r="4" spans="1:11" ht="15.75" thickBot="1">
      <c r="A4" s="139"/>
      <c r="B4" s="151"/>
      <c r="C4" s="67" t="s">
        <v>184</v>
      </c>
      <c r="D4" s="68">
        <v>65</v>
      </c>
      <c r="E4" s="69"/>
      <c r="F4" s="69">
        <v>1</v>
      </c>
      <c r="G4" s="69">
        <f t="shared" si="1"/>
        <v>65</v>
      </c>
      <c r="H4" s="69">
        <f t="shared" si="2"/>
        <v>19305</v>
      </c>
      <c r="I4" s="69">
        <v>19305</v>
      </c>
      <c r="J4">
        <f t="shared" si="0"/>
        <v>0</v>
      </c>
    </row>
    <row r="5" spans="1:11" ht="15.75" thickBot="1">
      <c r="A5" s="139"/>
      <c r="B5" s="151"/>
      <c r="C5" s="67" t="s">
        <v>185</v>
      </c>
      <c r="D5" s="68">
        <v>36.6</v>
      </c>
      <c r="E5" s="69"/>
      <c r="F5" s="69">
        <v>1</v>
      </c>
      <c r="G5" s="69">
        <f t="shared" si="1"/>
        <v>36.6</v>
      </c>
      <c r="H5" s="69">
        <f t="shared" si="2"/>
        <v>10870.2</v>
      </c>
      <c r="I5" s="69">
        <v>10870</v>
      </c>
      <c r="J5">
        <f t="shared" si="0"/>
        <v>-0.2000000000007276</v>
      </c>
    </row>
    <row r="6" spans="1:11" ht="15.75" thickBot="1">
      <c r="A6" s="139"/>
      <c r="B6" s="151"/>
      <c r="C6" s="67" t="s">
        <v>183</v>
      </c>
      <c r="D6" s="68">
        <v>37.32</v>
      </c>
      <c r="E6" s="69"/>
      <c r="F6" s="69">
        <v>1</v>
      </c>
      <c r="G6" s="69">
        <f t="shared" si="1"/>
        <v>37.32</v>
      </c>
      <c r="H6" s="69">
        <f t="shared" si="2"/>
        <v>11084.04</v>
      </c>
      <c r="I6" s="69">
        <v>11084</v>
      </c>
      <c r="J6">
        <f t="shared" si="0"/>
        <v>-4.0000000000873115E-2</v>
      </c>
    </row>
    <row r="7" spans="1:11" ht="15.75" thickBot="1">
      <c r="A7" s="139"/>
      <c r="B7" s="152"/>
      <c r="C7" s="67" t="s">
        <v>186</v>
      </c>
      <c r="D7" s="68">
        <v>58.32</v>
      </c>
      <c r="E7" s="69"/>
      <c r="F7" s="69">
        <v>1</v>
      </c>
      <c r="G7" s="69">
        <f t="shared" si="1"/>
        <v>58.32</v>
      </c>
      <c r="H7" s="69">
        <f t="shared" si="2"/>
        <v>17321.04</v>
      </c>
      <c r="I7" s="69">
        <v>17320.8</v>
      </c>
      <c r="J7">
        <f t="shared" si="0"/>
        <v>-0.24000000000160071</v>
      </c>
    </row>
    <row r="8" spans="1:11" ht="15.75" thickBot="1">
      <c r="A8" s="139"/>
      <c r="B8" s="150">
        <v>3</v>
      </c>
      <c r="C8" s="67" t="s">
        <v>187</v>
      </c>
      <c r="D8" s="68">
        <v>82.21</v>
      </c>
      <c r="E8" s="69"/>
      <c r="F8" s="69">
        <v>1</v>
      </c>
      <c r="G8" s="69">
        <f t="shared" si="1"/>
        <v>82.21</v>
      </c>
      <c r="H8" s="69">
        <f t="shared" si="2"/>
        <v>24416.37</v>
      </c>
      <c r="I8" s="69">
        <v>24416</v>
      </c>
      <c r="J8">
        <f t="shared" si="0"/>
        <v>-0.36999999999898137</v>
      </c>
    </row>
    <row r="9" spans="1:11" ht="15.75" thickBot="1">
      <c r="A9" s="139"/>
      <c r="B9" s="151"/>
      <c r="C9" s="67" t="s">
        <v>110</v>
      </c>
      <c r="D9" s="68">
        <v>36.799999999999997</v>
      </c>
      <c r="E9" s="69"/>
      <c r="F9" s="69">
        <v>1</v>
      </c>
      <c r="G9" s="69">
        <f t="shared" si="1"/>
        <v>36.799999999999997</v>
      </c>
      <c r="H9" s="69">
        <f t="shared" si="2"/>
        <v>10929.599999999999</v>
      </c>
      <c r="I9" s="69">
        <v>10929</v>
      </c>
      <c r="J9">
        <f t="shared" si="0"/>
        <v>-0.59999999999854481</v>
      </c>
    </row>
    <row r="10" spans="1:11" ht="15.75" thickBot="1">
      <c r="A10" s="139"/>
      <c r="B10" s="151"/>
      <c r="C10" s="67" t="s">
        <v>188</v>
      </c>
      <c r="D10" s="68">
        <v>65.08</v>
      </c>
      <c r="E10" s="69"/>
      <c r="F10" s="69">
        <v>1</v>
      </c>
      <c r="G10" s="69">
        <f t="shared" si="1"/>
        <v>65.08</v>
      </c>
      <c r="H10" s="69">
        <f t="shared" si="2"/>
        <v>19328.759999999998</v>
      </c>
      <c r="I10" s="69">
        <v>19330</v>
      </c>
      <c r="J10">
        <f t="shared" si="0"/>
        <v>1.2400000000016007</v>
      </c>
    </row>
    <row r="11" spans="1:11" ht="15.75" thickBot="1">
      <c r="A11" s="139"/>
      <c r="B11" s="151"/>
      <c r="C11" s="67" t="s">
        <v>189</v>
      </c>
      <c r="D11" s="68">
        <v>36.6</v>
      </c>
      <c r="E11" s="69"/>
      <c r="F11" s="69">
        <v>1</v>
      </c>
      <c r="G11" s="69">
        <f t="shared" si="1"/>
        <v>36.6</v>
      </c>
      <c r="H11" s="69">
        <f t="shared" si="2"/>
        <v>10870.2</v>
      </c>
      <c r="I11" s="69">
        <v>10870</v>
      </c>
      <c r="J11">
        <f t="shared" si="0"/>
        <v>-0.2000000000007276</v>
      </c>
    </row>
    <row r="12" spans="1:11" ht="15.75" thickBot="1">
      <c r="A12" s="139"/>
      <c r="B12" s="151"/>
      <c r="C12" s="67" t="s">
        <v>190</v>
      </c>
      <c r="D12" s="68">
        <v>37.32</v>
      </c>
      <c r="E12" s="69">
        <v>2.5</v>
      </c>
      <c r="F12" s="69">
        <v>1</v>
      </c>
      <c r="G12" s="69">
        <f t="shared" si="1"/>
        <v>39.82</v>
      </c>
      <c r="H12" s="69">
        <f t="shared" si="2"/>
        <v>11826.54</v>
      </c>
      <c r="I12" s="69">
        <v>11827</v>
      </c>
      <c r="J12">
        <f t="shared" si="0"/>
        <v>0.45999999999912689</v>
      </c>
    </row>
    <row r="13" spans="1:11" ht="15.75" thickBot="1">
      <c r="A13" s="139"/>
      <c r="B13" s="152"/>
      <c r="C13" s="14" t="s">
        <v>191</v>
      </c>
      <c r="D13" s="94">
        <v>58.32</v>
      </c>
      <c r="E13" s="95"/>
      <c r="F13" s="95">
        <v>0</v>
      </c>
      <c r="G13" s="95">
        <f t="shared" si="1"/>
        <v>0</v>
      </c>
      <c r="H13" s="95">
        <f t="shared" si="2"/>
        <v>0</v>
      </c>
      <c r="I13" s="95"/>
      <c r="J13">
        <f t="shared" si="0"/>
        <v>0</v>
      </c>
    </row>
    <row r="14" spans="1:11" ht="15.75" thickBot="1">
      <c r="A14" s="139"/>
      <c r="B14" s="132">
        <v>4</v>
      </c>
      <c r="C14" s="67" t="s">
        <v>192</v>
      </c>
      <c r="D14" s="68">
        <v>82.21</v>
      </c>
      <c r="E14" s="69">
        <v>2.5</v>
      </c>
      <c r="F14" s="69">
        <v>1</v>
      </c>
      <c r="G14" s="69">
        <f t="shared" si="1"/>
        <v>84.71</v>
      </c>
      <c r="H14" s="69">
        <f t="shared" si="2"/>
        <v>25158.87</v>
      </c>
      <c r="I14" s="69">
        <v>25159</v>
      </c>
      <c r="J14">
        <f t="shared" si="0"/>
        <v>0.13000000000101863</v>
      </c>
    </row>
    <row r="15" spans="1:11" ht="15.75" thickBot="1">
      <c r="A15" s="139"/>
      <c r="B15" s="133"/>
      <c r="C15" s="118" t="s">
        <v>193</v>
      </c>
      <c r="D15" s="68">
        <v>36.799999999999997</v>
      </c>
      <c r="E15" s="69"/>
      <c r="F15" s="69">
        <v>1</v>
      </c>
      <c r="G15" s="69">
        <f t="shared" si="1"/>
        <v>36.799999999999997</v>
      </c>
      <c r="H15" s="69">
        <f t="shared" si="2"/>
        <v>10929.599999999999</v>
      </c>
      <c r="I15" s="69">
        <v>10929</v>
      </c>
      <c r="J15" s="54">
        <f t="shared" si="0"/>
        <v>-0.59999999999854481</v>
      </c>
      <c r="K15" t="s">
        <v>341</v>
      </c>
    </row>
    <row r="16" spans="1:11" ht="15.75" thickBot="1">
      <c r="A16" s="139"/>
      <c r="B16" s="133"/>
      <c r="C16" s="67" t="s">
        <v>194</v>
      </c>
      <c r="D16" s="68">
        <v>65.08</v>
      </c>
      <c r="E16" s="69">
        <v>2.5</v>
      </c>
      <c r="F16" s="69">
        <v>1</v>
      </c>
      <c r="G16" s="69">
        <f t="shared" si="1"/>
        <v>67.58</v>
      </c>
      <c r="H16" s="69">
        <f t="shared" si="2"/>
        <v>20071.259999999998</v>
      </c>
      <c r="I16" s="69">
        <v>19305</v>
      </c>
      <c r="J16">
        <f t="shared" si="0"/>
        <v>-766.2599999999984</v>
      </c>
    </row>
    <row r="17" spans="1:10" ht="15.75" thickBot="1">
      <c r="A17" s="139"/>
      <c r="B17" s="133"/>
      <c r="C17" s="67" t="s">
        <v>195</v>
      </c>
      <c r="D17" s="68">
        <v>36.6</v>
      </c>
      <c r="E17" s="69"/>
      <c r="F17" s="69">
        <v>1</v>
      </c>
      <c r="G17" s="69">
        <f t="shared" si="1"/>
        <v>36.6</v>
      </c>
      <c r="H17" s="69">
        <f t="shared" si="2"/>
        <v>10870.2</v>
      </c>
      <c r="I17" s="69">
        <v>10870</v>
      </c>
      <c r="J17">
        <f t="shared" si="0"/>
        <v>-0.2000000000007276</v>
      </c>
    </row>
    <row r="18" spans="1:10" ht="15.75" thickBot="1">
      <c r="A18" s="139"/>
      <c r="B18" s="133"/>
      <c r="C18" s="67" t="s">
        <v>196</v>
      </c>
      <c r="D18" s="68">
        <v>37.32</v>
      </c>
      <c r="E18" s="69">
        <v>2.5</v>
      </c>
      <c r="F18" s="69">
        <v>1</v>
      </c>
      <c r="G18" s="69">
        <f t="shared" si="1"/>
        <v>39.82</v>
      </c>
      <c r="H18" s="69">
        <f t="shared" si="2"/>
        <v>11826.54</v>
      </c>
      <c r="I18" s="69">
        <v>11085</v>
      </c>
      <c r="J18">
        <f t="shared" si="0"/>
        <v>-741.54000000000087</v>
      </c>
    </row>
    <row r="19" spans="1:10" ht="15.75" thickBot="1">
      <c r="A19" s="139"/>
      <c r="B19" s="134"/>
      <c r="C19" s="14" t="s">
        <v>197</v>
      </c>
      <c r="D19" s="94">
        <v>58.32</v>
      </c>
      <c r="E19" s="95"/>
      <c r="F19" s="95">
        <v>0</v>
      </c>
      <c r="G19" s="95">
        <f t="shared" si="1"/>
        <v>0</v>
      </c>
      <c r="H19" s="95">
        <f t="shared" si="2"/>
        <v>0</v>
      </c>
      <c r="I19" s="95"/>
      <c r="J19">
        <f t="shared" si="0"/>
        <v>0</v>
      </c>
    </row>
    <row r="20" spans="1:10" ht="15.75" thickBot="1">
      <c r="A20" s="139"/>
      <c r="B20" s="132">
        <v>5</v>
      </c>
      <c r="C20" s="67" t="s">
        <v>257</v>
      </c>
      <c r="D20" s="68">
        <v>76.400000000000006</v>
      </c>
      <c r="E20" s="69">
        <v>2.5</v>
      </c>
      <c r="F20" s="69">
        <v>1</v>
      </c>
      <c r="G20" s="69">
        <f t="shared" si="1"/>
        <v>78.900000000000006</v>
      </c>
      <c r="H20" s="69">
        <f t="shared" si="2"/>
        <v>23433.300000000003</v>
      </c>
      <c r="I20" s="69">
        <v>23433</v>
      </c>
      <c r="J20">
        <f t="shared" si="0"/>
        <v>-0.30000000000291038</v>
      </c>
    </row>
    <row r="21" spans="1:10" ht="15.75" thickBot="1">
      <c r="A21" s="139"/>
      <c r="B21" s="133"/>
      <c r="C21" s="67" t="s">
        <v>198</v>
      </c>
      <c r="D21" s="68">
        <v>36.799999999999997</v>
      </c>
      <c r="E21" s="69"/>
      <c r="F21" s="69">
        <v>1</v>
      </c>
      <c r="G21" s="69">
        <f t="shared" si="1"/>
        <v>36.799999999999997</v>
      </c>
      <c r="H21" s="69">
        <f t="shared" si="2"/>
        <v>10929.599999999999</v>
      </c>
      <c r="I21" s="69">
        <v>10930</v>
      </c>
      <c r="J21">
        <f t="shared" si="0"/>
        <v>0.40000000000145519</v>
      </c>
    </row>
    <row r="22" spans="1:10" ht="15.75" thickBot="1">
      <c r="A22" s="139"/>
      <c r="B22" s="133"/>
      <c r="C22" s="67" t="s">
        <v>199</v>
      </c>
      <c r="D22" s="68">
        <v>65.08</v>
      </c>
      <c r="E22" s="69"/>
      <c r="F22" s="69">
        <v>1</v>
      </c>
      <c r="G22" s="69">
        <f t="shared" si="1"/>
        <v>65.08</v>
      </c>
      <c r="H22" s="69">
        <f t="shared" si="2"/>
        <v>19328.759999999998</v>
      </c>
      <c r="I22" s="69">
        <v>19328</v>
      </c>
      <c r="J22">
        <f t="shared" si="0"/>
        <v>-0.75999999999839929</v>
      </c>
    </row>
    <row r="23" spans="1:10" ht="15.75" thickBot="1">
      <c r="A23" s="139"/>
      <c r="B23" s="133"/>
      <c r="C23" s="9" t="s">
        <v>200</v>
      </c>
      <c r="D23" s="8">
        <v>36.6</v>
      </c>
      <c r="E23">
        <v>2.5</v>
      </c>
      <c r="F23">
        <v>1</v>
      </c>
      <c r="G23">
        <f t="shared" si="1"/>
        <v>39.1</v>
      </c>
      <c r="H23">
        <f t="shared" si="2"/>
        <v>11612.7</v>
      </c>
      <c r="J23">
        <f t="shared" si="0"/>
        <v>-11612.7</v>
      </c>
    </row>
    <row r="24" spans="1:10" ht="15.75" thickBot="1">
      <c r="A24" s="139"/>
      <c r="B24" s="133"/>
      <c r="C24" s="9" t="s">
        <v>201</v>
      </c>
      <c r="D24" s="8">
        <v>38</v>
      </c>
      <c r="F24">
        <v>1</v>
      </c>
      <c r="G24">
        <f t="shared" si="1"/>
        <v>38</v>
      </c>
      <c r="H24">
        <f t="shared" si="2"/>
        <v>11286</v>
      </c>
      <c r="J24">
        <f t="shared" si="0"/>
        <v>-11286</v>
      </c>
    </row>
    <row r="25" spans="1:10" ht="24.75" thickBot="1">
      <c r="A25" s="139"/>
      <c r="B25" s="134"/>
      <c r="C25" s="67" t="s">
        <v>202</v>
      </c>
      <c r="D25" s="68">
        <v>58.32</v>
      </c>
      <c r="E25" s="69">
        <v>2.5</v>
      </c>
      <c r="F25" s="69">
        <v>1</v>
      </c>
      <c r="G25" s="69">
        <f t="shared" si="1"/>
        <v>60.82</v>
      </c>
      <c r="H25" s="69">
        <f t="shared" si="2"/>
        <v>18063.54</v>
      </c>
      <c r="I25" s="69">
        <v>18000</v>
      </c>
      <c r="J25">
        <f t="shared" si="0"/>
        <v>-63.540000000000873</v>
      </c>
    </row>
    <row r="26" spans="1:10" ht="15.75" thickBot="1">
      <c r="A26" s="139"/>
      <c r="B26" s="132">
        <v>6</v>
      </c>
      <c r="C26" s="67" t="s">
        <v>203</v>
      </c>
      <c r="D26" s="68">
        <v>76.430000000000007</v>
      </c>
      <c r="E26" s="69"/>
      <c r="F26" s="69">
        <v>1</v>
      </c>
      <c r="G26" s="69">
        <f t="shared" si="1"/>
        <v>76.430000000000007</v>
      </c>
      <c r="H26" s="69">
        <f t="shared" si="2"/>
        <v>22699.710000000003</v>
      </c>
      <c r="I26" s="69">
        <v>22700</v>
      </c>
      <c r="J26">
        <f t="shared" si="0"/>
        <v>0.28999999999723514</v>
      </c>
    </row>
    <row r="27" spans="1:10" ht="15.75" thickBot="1">
      <c r="A27" s="139"/>
      <c r="B27" s="133"/>
      <c r="C27" s="67" t="s">
        <v>204</v>
      </c>
      <c r="D27" s="68">
        <v>36.799999999999997</v>
      </c>
      <c r="E27" s="69"/>
      <c r="F27" s="69">
        <v>1</v>
      </c>
      <c r="G27" s="69">
        <f t="shared" si="1"/>
        <v>36.799999999999997</v>
      </c>
      <c r="H27" s="69">
        <f t="shared" si="2"/>
        <v>10929.599999999999</v>
      </c>
      <c r="I27" s="69">
        <v>10930</v>
      </c>
      <c r="J27">
        <f t="shared" si="0"/>
        <v>0.40000000000145519</v>
      </c>
    </row>
    <row r="28" spans="1:10" ht="15.75" thickBot="1">
      <c r="A28" s="139"/>
      <c r="B28" s="133"/>
      <c r="C28" s="67" t="s">
        <v>194</v>
      </c>
      <c r="D28" s="68">
        <v>65.08</v>
      </c>
      <c r="E28" s="69"/>
      <c r="F28" s="69">
        <v>1</v>
      </c>
      <c r="G28" s="69">
        <f t="shared" si="1"/>
        <v>65.08</v>
      </c>
      <c r="H28" s="69">
        <f t="shared" si="2"/>
        <v>19328.759999999998</v>
      </c>
      <c r="I28" s="69">
        <v>19305</v>
      </c>
      <c r="J28">
        <f t="shared" si="0"/>
        <v>-23.759999999998399</v>
      </c>
    </row>
    <row r="29" spans="1:10" ht="15.75" thickBot="1">
      <c r="A29" s="139"/>
      <c r="B29" s="133"/>
      <c r="C29" s="67" t="s">
        <v>205</v>
      </c>
      <c r="D29" s="68">
        <v>36.6</v>
      </c>
      <c r="E29" s="69"/>
      <c r="F29" s="69">
        <v>1</v>
      </c>
      <c r="G29" s="69">
        <f t="shared" si="1"/>
        <v>36.6</v>
      </c>
      <c r="H29" s="69">
        <f t="shared" si="2"/>
        <v>10870.2</v>
      </c>
      <c r="I29" s="69">
        <v>10870</v>
      </c>
      <c r="J29">
        <f t="shared" si="0"/>
        <v>-0.2000000000007276</v>
      </c>
    </row>
    <row r="30" spans="1:10" ht="15.75" thickBot="1">
      <c r="A30" s="139"/>
      <c r="B30" s="133"/>
      <c r="C30" s="9" t="s">
        <v>206</v>
      </c>
      <c r="D30" s="8">
        <v>38</v>
      </c>
      <c r="F30">
        <v>1</v>
      </c>
      <c r="G30">
        <f t="shared" si="1"/>
        <v>38</v>
      </c>
      <c r="H30">
        <f t="shared" si="2"/>
        <v>11286</v>
      </c>
      <c r="J30">
        <f t="shared" si="0"/>
        <v>-11286</v>
      </c>
    </row>
    <row r="31" spans="1:10" ht="15.75" thickBot="1">
      <c r="A31" s="139"/>
      <c r="B31" s="134"/>
      <c r="C31" s="67" t="s">
        <v>207</v>
      </c>
      <c r="D31" s="68">
        <v>64.510000000000005</v>
      </c>
      <c r="E31" s="69"/>
      <c r="F31" s="69">
        <v>1</v>
      </c>
      <c r="G31" s="69">
        <f t="shared" si="1"/>
        <v>64.510000000000005</v>
      </c>
      <c r="H31" s="69">
        <f t="shared" si="2"/>
        <v>19159.47</v>
      </c>
      <c r="I31" s="69">
        <v>19160</v>
      </c>
      <c r="J31">
        <f t="shared" si="0"/>
        <v>0.52999999999883585</v>
      </c>
    </row>
    <row r="32" spans="1:10" ht="15.75" thickBot="1">
      <c r="A32" s="139"/>
      <c r="B32" s="132">
        <v>7</v>
      </c>
      <c r="C32" s="67" t="s">
        <v>208</v>
      </c>
      <c r="D32" s="68">
        <v>76.430000000000007</v>
      </c>
      <c r="E32" s="69"/>
      <c r="F32" s="69">
        <v>1</v>
      </c>
      <c r="G32" s="69">
        <f t="shared" si="1"/>
        <v>76.430000000000007</v>
      </c>
      <c r="H32" s="69">
        <f t="shared" si="2"/>
        <v>22699.710000000003</v>
      </c>
      <c r="I32" s="69">
        <v>22700</v>
      </c>
      <c r="J32">
        <f t="shared" si="0"/>
        <v>0.28999999999723514</v>
      </c>
    </row>
    <row r="33" spans="1:10" ht="15.75" thickBot="1">
      <c r="A33" s="139"/>
      <c r="B33" s="133"/>
      <c r="C33" s="9" t="s">
        <v>209</v>
      </c>
      <c r="D33" s="8">
        <v>36.799999999999997</v>
      </c>
      <c r="F33">
        <v>1</v>
      </c>
      <c r="G33">
        <f t="shared" si="1"/>
        <v>36.799999999999997</v>
      </c>
      <c r="H33">
        <f t="shared" si="2"/>
        <v>10929.599999999999</v>
      </c>
      <c r="J33">
        <f t="shared" si="0"/>
        <v>-10929.599999999999</v>
      </c>
    </row>
    <row r="34" spans="1:10" ht="15.75" thickBot="1">
      <c r="A34" s="139"/>
      <c r="B34" s="133"/>
      <c r="C34" s="67" t="s">
        <v>210</v>
      </c>
      <c r="D34" s="68">
        <v>65.08</v>
      </c>
      <c r="E34" s="69"/>
      <c r="F34" s="69">
        <v>1</v>
      </c>
      <c r="G34" s="69">
        <f t="shared" si="1"/>
        <v>65.08</v>
      </c>
      <c r="H34" s="69">
        <f t="shared" si="2"/>
        <v>19328.759999999998</v>
      </c>
      <c r="I34" s="69">
        <v>19328</v>
      </c>
      <c r="J34">
        <f t="shared" si="0"/>
        <v>-0.75999999999839929</v>
      </c>
    </row>
    <row r="35" spans="1:10" ht="15.75" thickBot="1">
      <c r="A35" s="139"/>
      <c r="B35" s="133"/>
      <c r="C35" s="67" t="s">
        <v>211</v>
      </c>
      <c r="D35" s="68">
        <v>36.6</v>
      </c>
      <c r="E35" s="69"/>
      <c r="F35" s="69">
        <v>1</v>
      </c>
      <c r="G35" s="69">
        <f t="shared" si="1"/>
        <v>36.6</v>
      </c>
      <c r="H35" s="69">
        <f t="shared" si="2"/>
        <v>10870.2</v>
      </c>
      <c r="I35" s="69">
        <v>10870</v>
      </c>
      <c r="J35">
        <f t="shared" si="0"/>
        <v>-0.2000000000007276</v>
      </c>
    </row>
    <row r="36" spans="1:10" ht="15.75" thickBot="1">
      <c r="A36" s="139"/>
      <c r="B36" s="133"/>
      <c r="C36" s="67" t="s">
        <v>212</v>
      </c>
      <c r="D36" s="68">
        <v>37.36</v>
      </c>
      <c r="E36" s="69"/>
      <c r="F36" s="69">
        <v>1</v>
      </c>
      <c r="G36" s="69">
        <f t="shared" si="1"/>
        <v>37.36</v>
      </c>
      <c r="H36" s="69">
        <f t="shared" si="2"/>
        <v>11095.92</v>
      </c>
      <c r="I36" s="69">
        <v>11100</v>
      </c>
      <c r="J36">
        <f t="shared" si="0"/>
        <v>4.0799999999999272</v>
      </c>
    </row>
    <row r="37" spans="1:10" ht="15.75" thickBot="1">
      <c r="A37" s="139"/>
      <c r="B37" s="134"/>
      <c r="C37" s="67" t="s">
        <v>213</v>
      </c>
      <c r="D37" s="68">
        <v>64.510000000000005</v>
      </c>
      <c r="E37" s="69"/>
      <c r="F37" s="69">
        <v>1</v>
      </c>
      <c r="G37" s="69">
        <f t="shared" si="1"/>
        <v>64.510000000000005</v>
      </c>
      <c r="H37" s="69">
        <f t="shared" si="2"/>
        <v>19159.47</v>
      </c>
      <c r="I37" s="69">
        <v>19156</v>
      </c>
      <c r="J37">
        <f t="shared" si="0"/>
        <v>-3.4700000000011642</v>
      </c>
    </row>
    <row r="38" spans="1:10" ht="15.75" thickBot="1">
      <c r="A38" s="139"/>
      <c r="B38" s="132">
        <v>8</v>
      </c>
      <c r="C38" s="67" t="s">
        <v>214</v>
      </c>
      <c r="D38" s="68">
        <v>76.400000000000006</v>
      </c>
      <c r="E38" s="69"/>
      <c r="F38" s="69">
        <v>1</v>
      </c>
      <c r="G38" s="69">
        <f t="shared" si="1"/>
        <v>76.400000000000006</v>
      </c>
      <c r="H38" s="69">
        <f t="shared" si="2"/>
        <v>22690.800000000003</v>
      </c>
      <c r="I38" s="69">
        <v>22691</v>
      </c>
      <c r="J38">
        <f t="shared" si="0"/>
        <v>0.19999999999708962</v>
      </c>
    </row>
    <row r="39" spans="1:10" ht="15.75" thickBot="1">
      <c r="A39" s="139"/>
      <c r="B39" s="133"/>
      <c r="C39" s="14" t="s">
        <v>215</v>
      </c>
      <c r="D39" s="94">
        <v>36.799999999999997</v>
      </c>
      <c r="E39" s="95">
        <v>2.5</v>
      </c>
      <c r="F39" s="95">
        <v>0</v>
      </c>
      <c r="G39" s="95">
        <f t="shared" si="1"/>
        <v>0</v>
      </c>
      <c r="H39" s="95">
        <f t="shared" si="2"/>
        <v>0</v>
      </c>
      <c r="I39" s="95"/>
      <c r="J39">
        <f t="shared" si="0"/>
        <v>0</v>
      </c>
    </row>
    <row r="40" spans="1:10" ht="15.75" thickBot="1">
      <c r="A40" s="139"/>
      <c r="B40" s="133"/>
      <c r="C40" s="9" t="s">
        <v>216</v>
      </c>
      <c r="D40" s="8">
        <v>65.08</v>
      </c>
      <c r="E40">
        <v>2.5</v>
      </c>
      <c r="F40">
        <v>1</v>
      </c>
      <c r="G40">
        <f t="shared" si="1"/>
        <v>67.58</v>
      </c>
      <c r="H40">
        <f t="shared" si="2"/>
        <v>20071.259999999998</v>
      </c>
      <c r="J40">
        <f t="shared" si="0"/>
        <v>-20071.259999999998</v>
      </c>
    </row>
    <row r="41" spans="1:10" ht="15.75" thickBot="1">
      <c r="A41" s="139"/>
      <c r="B41" s="133"/>
      <c r="C41" s="67" t="s">
        <v>217</v>
      </c>
      <c r="D41" s="68">
        <v>36.6</v>
      </c>
      <c r="E41" s="69"/>
      <c r="F41" s="69">
        <v>1</v>
      </c>
      <c r="G41" s="69">
        <f t="shared" si="1"/>
        <v>36.6</v>
      </c>
      <c r="H41" s="69">
        <f t="shared" si="2"/>
        <v>10870.2</v>
      </c>
      <c r="I41" s="69">
        <v>10870</v>
      </c>
      <c r="J41">
        <f t="shared" si="0"/>
        <v>-0.2000000000007276</v>
      </c>
    </row>
    <row r="42" spans="1:10" ht="15.75" thickBot="1">
      <c r="A42" s="139"/>
      <c r="B42" s="133"/>
      <c r="C42" s="9" t="s">
        <v>218</v>
      </c>
      <c r="D42" s="8">
        <v>37.32</v>
      </c>
      <c r="F42">
        <v>1</v>
      </c>
      <c r="G42">
        <f t="shared" si="1"/>
        <v>37.32</v>
      </c>
      <c r="H42">
        <f t="shared" si="2"/>
        <v>11084.04</v>
      </c>
      <c r="J42">
        <f t="shared" si="0"/>
        <v>-11084.04</v>
      </c>
    </row>
    <row r="43" spans="1:10" ht="15.75" thickBot="1">
      <c r="A43" s="139"/>
      <c r="B43" s="134"/>
      <c r="C43" s="67" t="s">
        <v>219</v>
      </c>
      <c r="D43" s="68">
        <v>58.32</v>
      </c>
      <c r="E43" s="69"/>
      <c r="F43" s="69">
        <v>1</v>
      </c>
      <c r="G43" s="69">
        <f t="shared" si="1"/>
        <v>58.32</v>
      </c>
      <c r="H43" s="69">
        <f t="shared" si="2"/>
        <v>17321.04</v>
      </c>
      <c r="I43" s="69">
        <v>17300</v>
      </c>
      <c r="J43">
        <f t="shared" si="0"/>
        <v>-21.040000000000873</v>
      </c>
    </row>
    <row r="44" spans="1:10" ht="15.75" thickBot="1">
      <c r="A44" s="139"/>
      <c r="B44" s="132">
        <v>9</v>
      </c>
      <c r="C44" s="67" t="s">
        <v>220</v>
      </c>
      <c r="D44" s="68">
        <v>76.430000000000007</v>
      </c>
      <c r="E44" s="69"/>
      <c r="F44" s="69">
        <v>1</v>
      </c>
      <c r="G44" s="69">
        <f t="shared" si="1"/>
        <v>76.430000000000007</v>
      </c>
      <c r="H44" s="69">
        <f t="shared" si="2"/>
        <v>22699.710000000003</v>
      </c>
      <c r="I44" s="69">
        <v>22700</v>
      </c>
      <c r="J44">
        <f t="shared" si="0"/>
        <v>0.28999999999723514</v>
      </c>
    </row>
    <row r="45" spans="1:10" ht="15.75" thickBot="1">
      <c r="A45" s="139"/>
      <c r="B45" s="133"/>
      <c r="C45" s="67" t="s">
        <v>217</v>
      </c>
      <c r="D45" s="68">
        <v>36.799999999999997</v>
      </c>
      <c r="E45" s="69"/>
      <c r="F45" s="69">
        <v>1</v>
      </c>
      <c r="G45" s="69">
        <f t="shared" si="1"/>
        <v>36.799999999999997</v>
      </c>
      <c r="H45" s="69">
        <f t="shared" si="2"/>
        <v>10929.599999999999</v>
      </c>
      <c r="I45" s="69">
        <v>10930</v>
      </c>
      <c r="J45">
        <f t="shared" si="0"/>
        <v>0.40000000000145519</v>
      </c>
    </row>
    <row r="46" spans="1:10" ht="15.75" thickBot="1">
      <c r="A46" s="139"/>
      <c r="B46" s="133"/>
      <c r="C46" s="67" t="s">
        <v>221</v>
      </c>
      <c r="D46" s="68">
        <v>65.040000000000006</v>
      </c>
      <c r="E46" s="69"/>
      <c r="F46" s="69">
        <v>1</v>
      </c>
      <c r="G46" s="69">
        <f t="shared" si="1"/>
        <v>65.040000000000006</v>
      </c>
      <c r="H46" s="69">
        <f t="shared" si="2"/>
        <v>19316.88</v>
      </c>
      <c r="I46" s="69">
        <v>19350</v>
      </c>
      <c r="J46">
        <f t="shared" si="0"/>
        <v>33.119999999998981</v>
      </c>
    </row>
    <row r="47" spans="1:10" ht="15.75" thickBot="1">
      <c r="A47" s="139"/>
      <c r="B47" s="133"/>
      <c r="C47" s="67" t="s">
        <v>222</v>
      </c>
      <c r="D47" s="68">
        <v>36.6</v>
      </c>
      <c r="E47" s="69"/>
      <c r="F47" s="69">
        <v>1</v>
      </c>
      <c r="G47" s="69">
        <f t="shared" si="1"/>
        <v>36.6</v>
      </c>
      <c r="H47" s="69">
        <f t="shared" si="2"/>
        <v>10870.2</v>
      </c>
      <c r="I47" s="69">
        <v>11000</v>
      </c>
      <c r="J47">
        <f t="shared" si="0"/>
        <v>129.79999999999927</v>
      </c>
    </row>
    <row r="48" spans="1:10" ht="15.75" thickBot="1">
      <c r="A48" s="139"/>
      <c r="B48" s="133"/>
      <c r="C48" s="67" t="s">
        <v>223</v>
      </c>
      <c r="D48" s="68">
        <v>37.32</v>
      </c>
      <c r="E48" s="69">
        <v>2.5</v>
      </c>
      <c r="F48" s="69">
        <v>1</v>
      </c>
      <c r="G48" s="69">
        <f t="shared" si="1"/>
        <v>39.82</v>
      </c>
      <c r="H48" s="69">
        <f t="shared" si="2"/>
        <v>11826.54</v>
      </c>
      <c r="I48" s="69">
        <v>11830</v>
      </c>
      <c r="J48">
        <f t="shared" si="0"/>
        <v>3.4599999999991269</v>
      </c>
    </row>
    <row r="49" spans="1:11" ht="15.75" thickBot="1">
      <c r="A49" s="139"/>
      <c r="B49" s="134"/>
      <c r="C49" s="9" t="s">
        <v>224</v>
      </c>
      <c r="D49" s="8">
        <v>64.510000000000005</v>
      </c>
      <c r="F49">
        <v>1</v>
      </c>
      <c r="G49">
        <f t="shared" si="1"/>
        <v>64.510000000000005</v>
      </c>
      <c r="H49">
        <f t="shared" si="2"/>
        <v>19159.47</v>
      </c>
      <c r="J49">
        <f t="shared" si="0"/>
        <v>-19159.47</v>
      </c>
    </row>
    <row r="50" spans="1:11" ht="15.75" thickBot="1">
      <c r="A50" s="139"/>
      <c r="B50" s="132">
        <v>10</v>
      </c>
      <c r="C50" s="14" t="s">
        <v>225</v>
      </c>
      <c r="D50" s="94">
        <v>76.430000000000007</v>
      </c>
      <c r="E50" s="95"/>
      <c r="F50" s="95">
        <v>0</v>
      </c>
      <c r="G50" s="95">
        <f t="shared" si="1"/>
        <v>0</v>
      </c>
      <c r="H50" s="95">
        <f>G50*297*0.7</f>
        <v>0</v>
      </c>
      <c r="I50" s="95"/>
      <c r="J50">
        <f t="shared" si="0"/>
        <v>0</v>
      </c>
      <c r="K50" s="117">
        <v>0.7</v>
      </c>
    </row>
    <row r="51" spans="1:11" ht="15.75" thickBot="1">
      <c r="A51" s="139"/>
      <c r="B51" s="133"/>
      <c r="C51" s="97" t="s">
        <v>226</v>
      </c>
      <c r="D51" s="94">
        <v>36.799999999999997</v>
      </c>
      <c r="E51" s="95"/>
      <c r="F51" s="95">
        <v>0</v>
      </c>
      <c r="G51" s="95">
        <f t="shared" si="1"/>
        <v>0</v>
      </c>
      <c r="H51" s="95">
        <f t="shared" ref="H51:H54" si="3">G51*297*0.7</f>
        <v>0</v>
      </c>
      <c r="I51" s="95"/>
      <c r="J51">
        <f t="shared" si="0"/>
        <v>0</v>
      </c>
      <c r="K51" s="117">
        <v>0.7</v>
      </c>
    </row>
    <row r="52" spans="1:11" ht="15.75" thickBot="1">
      <c r="A52" s="139"/>
      <c r="B52" s="133"/>
      <c r="C52" s="67" t="s">
        <v>227</v>
      </c>
      <c r="D52" s="68">
        <v>65.040000000000006</v>
      </c>
      <c r="E52" s="69"/>
      <c r="F52" s="69">
        <v>1</v>
      </c>
      <c r="G52" s="69">
        <f t="shared" si="1"/>
        <v>65.040000000000006</v>
      </c>
      <c r="H52" s="69">
        <f t="shared" si="3"/>
        <v>13521.816000000001</v>
      </c>
      <c r="I52" s="69">
        <v>13522</v>
      </c>
      <c r="J52">
        <f t="shared" si="0"/>
        <v>0.18399999999928696</v>
      </c>
      <c r="K52" s="117">
        <v>0.7</v>
      </c>
    </row>
    <row r="53" spans="1:11" ht="15.75" thickBot="1">
      <c r="A53" s="139"/>
      <c r="B53" s="133"/>
      <c r="C53" s="96" t="s">
        <v>228</v>
      </c>
      <c r="D53" s="94">
        <v>36.6</v>
      </c>
      <c r="E53" s="95"/>
      <c r="F53" s="95">
        <v>0</v>
      </c>
      <c r="G53" s="95">
        <f t="shared" si="1"/>
        <v>0</v>
      </c>
      <c r="H53" s="95">
        <f t="shared" si="3"/>
        <v>0</v>
      </c>
      <c r="I53" s="95"/>
      <c r="J53">
        <f t="shared" si="0"/>
        <v>0</v>
      </c>
      <c r="K53" s="117">
        <v>0.7</v>
      </c>
    </row>
    <row r="54" spans="1:11" ht="15.75" thickBot="1">
      <c r="A54" s="139"/>
      <c r="B54" s="133"/>
      <c r="C54" s="67" t="s">
        <v>229</v>
      </c>
      <c r="D54" s="68">
        <v>37.32</v>
      </c>
      <c r="E54" s="69"/>
      <c r="F54" s="69">
        <v>1</v>
      </c>
      <c r="G54" s="69">
        <f t="shared" si="1"/>
        <v>37.32</v>
      </c>
      <c r="H54" s="69">
        <f t="shared" si="3"/>
        <v>7758.8280000000004</v>
      </c>
      <c r="I54" s="69">
        <v>12000</v>
      </c>
      <c r="J54">
        <f t="shared" si="0"/>
        <v>4241.1719999999996</v>
      </c>
      <c r="K54" s="117">
        <v>0.7</v>
      </c>
    </row>
    <row r="55" spans="1:11" ht="15.75" thickBot="1">
      <c r="A55" s="140"/>
      <c r="B55" s="134"/>
      <c r="C55" s="9" t="s">
        <v>229</v>
      </c>
      <c r="D55" s="8">
        <v>64.510000000000005</v>
      </c>
      <c r="F55">
        <v>0</v>
      </c>
      <c r="G55">
        <f t="shared" si="1"/>
        <v>0</v>
      </c>
      <c r="H55">
        <f t="shared" si="2"/>
        <v>0</v>
      </c>
    </row>
    <row r="56" spans="1:11">
      <c r="D56">
        <f>SUM(D2:D55)</f>
        <v>2830.7200000000003</v>
      </c>
      <c r="E56">
        <f>SUM(E2:E55)</f>
        <v>25</v>
      </c>
    </row>
    <row r="57" spans="1:11" ht="15.75" thickBot="1"/>
    <row r="58" spans="1:11" ht="15.75" thickBot="1">
      <c r="A58" s="135">
        <v>5</v>
      </c>
      <c r="B58" s="10">
        <v>1</v>
      </c>
      <c r="C58" s="92" t="s">
        <v>230</v>
      </c>
      <c r="D58" s="93">
        <v>39.700000000000003</v>
      </c>
      <c r="E58" s="69"/>
      <c r="F58" s="69">
        <v>1</v>
      </c>
      <c r="G58" s="69">
        <f>D58*F58</f>
        <v>39.700000000000003</v>
      </c>
      <c r="H58" s="69">
        <f t="shared" si="2"/>
        <v>11790.900000000001</v>
      </c>
      <c r="I58" s="69">
        <v>11800</v>
      </c>
    </row>
    <row r="59" spans="1:11" ht="15.75" thickBot="1">
      <c r="A59" s="136"/>
      <c r="B59" s="59">
        <v>2</v>
      </c>
      <c r="C59" s="83" t="s">
        <v>231</v>
      </c>
      <c r="D59" s="84">
        <v>40.19</v>
      </c>
      <c r="E59" s="69"/>
      <c r="F59" s="69">
        <v>1</v>
      </c>
      <c r="G59" s="69">
        <f t="shared" ref="G59:G60" si="4">D59*F59</f>
        <v>40.19</v>
      </c>
      <c r="H59" s="69">
        <f t="shared" si="2"/>
        <v>11936.429999999998</v>
      </c>
      <c r="I59" s="69">
        <v>12000</v>
      </c>
      <c r="J59">
        <f>I59-H59</f>
        <v>63.570000000001528</v>
      </c>
    </row>
    <row r="60" spans="1:11" ht="15.75" thickBot="1">
      <c r="A60" s="137"/>
      <c r="B60" s="5">
        <v>3</v>
      </c>
      <c r="C60" s="11" t="s">
        <v>144</v>
      </c>
      <c r="D60" s="13">
        <v>39.700000000000003</v>
      </c>
      <c r="F60">
        <v>0</v>
      </c>
      <c r="G60">
        <f t="shared" si="4"/>
        <v>0</v>
      </c>
      <c r="H60">
        <f t="shared" si="2"/>
        <v>0</v>
      </c>
    </row>
    <row r="61" spans="1:11">
      <c r="D61">
        <f>SUM(D58:D60)</f>
        <v>119.59</v>
      </c>
      <c r="G61">
        <f>SUM(G2:G60)</f>
        <v>2565.33</v>
      </c>
      <c r="H61">
        <f>SUM(H2:H60)</f>
        <v>752782.73400000017</v>
      </c>
      <c r="I61">
        <f>SUM(I2:I60)</f>
        <v>660217.80000000005</v>
      </c>
      <c r="J61">
        <f>I61*100/H61</f>
        <v>87.703632161148889</v>
      </c>
    </row>
    <row r="62" spans="1:11">
      <c r="J62">
        <f>I61-H61</f>
        <v>-92564.934000000125</v>
      </c>
    </row>
  </sheetData>
  <mergeCells count="11">
    <mergeCell ref="A58:A60"/>
    <mergeCell ref="A2:A55"/>
    <mergeCell ref="B2:B7"/>
    <mergeCell ref="B8:B13"/>
    <mergeCell ref="B14:B19"/>
    <mergeCell ref="B20:B25"/>
    <mergeCell ref="B26:B31"/>
    <mergeCell ref="B32:B37"/>
    <mergeCell ref="B38:B43"/>
    <mergeCell ref="B44:B49"/>
    <mergeCell ref="B50:B55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P14" sqref="P14"/>
    </sheetView>
  </sheetViews>
  <sheetFormatPr defaultRowHeight="15"/>
  <cols>
    <col min="3" max="3" width="30" bestFit="1" customWidth="1"/>
  </cols>
  <sheetData>
    <row r="1" spans="1:10" ht="15.75" thickBot="1"/>
    <row r="2" spans="1:10" ht="65.25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49</v>
      </c>
      <c r="G2" s="1" t="s">
        <v>5</v>
      </c>
      <c r="H2" s="1"/>
      <c r="I2" s="1"/>
    </row>
    <row r="3" spans="1:10">
      <c r="A3" s="153" t="s">
        <v>232</v>
      </c>
      <c r="B3" s="153"/>
      <c r="C3" s="95" t="s">
        <v>233</v>
      </c>
      <c r="D3" s="95">
        <v>250</v>
      </c>
      <c r="E3" s="95"/>
      <c r="F3" s="95">
        <v>1</v>
      </c>
      <c r="G3" s="95">
        <f>D3*F3</f>
        <v>250</v>
      </c>
      <c r="H3" s="95">
        <f>G3*297</f>
        <v>74250</v>
      </c>
      <c r="I3" s="95"/>
    </row>
    <row r="4" spans="1:10">
      <c r="A4" s="154"/>
      <c r="B4" s="154"/>
      <c r="C4" s="69" t="s">
        <v>250</v>
      </c>
      <c r="D4" s="69">
        <v>120</v>
      </c>
      <c r="E4" s="69"/>
      <c r="F4" s="69">
        <v>1</v>
      </c>
      <c r="G4" s="69">
        <f t="shared" ref="G4:G11" si="0">D4*F4</f>
        <v>120</v>
      </c>
      <c r="H4" s="69">
        <f t="shared" ref="H4:H11" si="1">G4*297</f>
        <v>35640</v>
      </c>
      <c r="I4" s="69">
        <v>35640</v>
      </c>
    </row>
    <row r="5" spans="1:10">
      <c r="A5" s="154"/>
      <c r="B5" s="154"/>
      <c r="C5" s="69" t="s">
        <v>253</v>
      </c>
      <c r="D5" s="69">
        <v>145</v>
      </c>
      <c r="E5" s="69"/>
      <c r="F5" s="69">
        <v>1</v>
      </c>
      <c r="G5" s="69">
        <f t="shared" si="0"/>
        <v>145</v>
      </c>
      <c r="H5" s="69">
        <f t="shared" si="1"/>
        <v>43065</v>
      </c>
      <c r="I5" s="69">
        <v>43065</v>
      </c>
    </row>
    <row r="6" spans="1:10">
      <c r="A6" s="154"/>
      <c r="B6" s="154"/>
      <c r="C6" s="69" t="s">
        <v>234</v>
      </c>
      <c r="D6" s="69">
        <v>410</v>
      </c>
      <c r="E6" s="69"/>
      <c r="F6" s="69">
        <v>1</v>
      </c>
      <c r="G6" s="69">
        <f t="shared" si="0"/>
        <v>410</v>
      </c>
      <c r="H6" s="69">
        <f t="shared" si="1"/>
        <v>121770</v>
      </c>
      <c r="I6" s="69">
        <v>121770</v>
      </c>
    </row>
    <row r="7" spans="1:10">
      <c r="A7" s="154"/>
      <c r="B7" s="154"/>
      <c r="C7" s="69" t="s">
        <v>242</v>
      </c>
      <c r="D7" s="69">
        <v>78.98</v>
      </c>
      <c r="E7" s="69"/>
      <c r="F7" s="69">
        <v>1</v>
      </c>
      <c r="G7" s="69">
        <f t="shared" si="0"/>
        <v>78.98</v>
      </c>
      <c r="H7" s="69">
        <f t="shared" si="1"/>
        <v>23457.06</v>
      </c>
      <c r="I7" s="69">
        <v>23200</v>
      </c>
      <c r="J7" t="s">
        <v>256</v>
      </c>
    </row>
    <row r="8" spans="1:10">
      <c r="A8" s="154"/>
      <c r="B8" s="154"/>
      <c r="C8" s="69" t="s">
        <v>254</v>
      </c>
      <c r="D8" s="69">
        <v>35</v>
      </c>
      <c r="E8" s="69"/>
      <c r="F8" s="69">
        <v>1</v>
      </c>
      <c r="G8" s="69">
        <f t="shared" si="0"/>
        <v>35</v>
      </c>
      <c r="H8" s="69">
        <f t="shared" si="1"/>
        <v>10395</v>
      </c>
      <c r="I8" s="69">
        <v>10395</v>
      </c>
    </row>
    <row r="9" spans="1:10">
      <c r="A9" s="154"/>
      <c r="B9" s="154"/>
      <c r="C9" t="s">
        <v>278</v>
      </c>
      <c r="D9">
        <v>180</v>
      </c>
      <c r="F9">
        <v>1</v>
      </c>
      <c r="G9">
        <v>170</v>
      </c>
      <c r="H9">
        <f t="shared" si="1"/>
        <v>50490</v>
      </c>
    </row>
    <row r="10" spans="1:10">
      <c r="A10" s="154"/>
      <c r="B10" s="154"/>
      <c r="C10" s="95" t="s">
        <v>246</v>
      </c>
      <c r="D10" s="95">
        <v>50</v>
      </c>
      <c r="E10" s="95"/>
      <c r="F10" s="95">
        <v>1</v>
      </c>
      <c r="G10" s="95">
        <f t="shared" si="0"/>
        <v>50</v>
      </c>
      <c r="H10" s="95">
        <f t="shared" si="1"/>
        <v>14850</v>
      </c>
      <c r="I10" s="95"/>
    </row>
    <row r="11" spans="1:10">
      <c r="A11" s="154"/>
      <c r="B11" s="154"/>
      <c r="C11" t="s">
        <v>279</v>
      </c>
      <c r="D11">
        <v>85</v>
      </c>
      <c r="F11">
        <v>1</v>
      </c>
      <c r="G11">
        <f t="shared" si="0"/>
        <v>85</v>
      </c>
      <c r="H11">
        <f t="shared" si="1"/>
        <v>25245</v>
      </c>
    </row>
    <row r="12" spans="1:10">
      <c r="D12">
        <f>SUM(D3:D11)</f>
        <v>1353.98</v>
      </c>
      <c r="H12">
        <f>SUM(H3:H11)</f>
        <v>399162.06</v>
      </c>
      <c r="I12">
        <f>SUM(I3:I11)</f>
        <v>234070</v>
      </c>
      <c r="J12">
        <f>I12*100/H12</f>
        <v>58.640342721951079</v>
      </c>
    </row>
    <row r="13" spans="1:10">
      <c r="J13">
        <f>I12-H12</f>
        <v>-165092.06</v>
      </c>
    </row>
  </sheetData>
  <mergeCells count="1">
    <mergeCell ref="A3:B11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19" sqref="F19"/>
    </sheetView>
  </sheetViews>
  <sheetFormatPr defaultRowHeight="15"/>
  <cols>
    <col min="3" max="3" width="19" bestFit="1" customWidth="1"/>
    <col min="4" max="4" width="21" customWidth="1"/>
    <col min="5" max="5" width="12.5703125" customWidth="1"/>
  </cols>
  <sheetData>
    <row r="1" spans="1:6" ht="15.75" thickBot="1">
      <c r="B1" s="39" t="s">
        <v>0</v>
      </c>
      <c r="C1" s="39" t="s">
        <v>241</v>
      </c>
      <c r="D1" t="s">
        <v>247</v>
      </c>
      <c r="E1" t="s">
        <v>240</v>
      </c>
    </row>
    <row r="2" spans="1:6" ht="15.75" thickBot="1">
      <c r="A2">
        <v>1</v>
      </c>
      <c r="B2" t="s">
        <v>235</v>
      </c>
      <c r="C2" s="2">
        <v>2336.4299999999998</v>
      </c>
    </row>
    <row r="3" spans="1:6">
      <c r="A3">
        <v>2</v>
      </c>
      <c r="B3" t="s">
        <v>236</v>
      </c>
      <c r="C3">
        <v>1942.14</v>
      </c>
    </row>
    <row r="4" spans="1:6">
      <c r="A4">
        <v>3</v>
      </c>
      <c r="B4" t="s">
        <v>237</v>
      </c>
      <c r="C4">
        <v>2278.04</v>
      </c>
    </row>
    <row r="5" spans="1:6">
      <c r="A5">
        <v>4</v>
      </c>
      <c r="B5" t="s">
        <v>238</v>
      </c>
      <c r="C5">
        <v>1377.51</v>
      </c>
    </row>
    <row r="6" spans="1:6">
      <c r="A6">
        <v>5</v>
      </c>
      <c r="B6" t="s">
        <v>239</v>
      </c>
      <c r="C6">
        <v>2244.9899999999998</v>
      </c>
    </row>
    <row r="7" spans="1:6">
      <c r="A7">
        <v>6</v>
      </c>
      <c r="B7" t="s">
        <v>232</v>
      </c>
      <c r="C7">
        <v>1353</v>
      </c>
    </row>
    <row r="8" spans="1:6">
      <c r="C8">
        <f>SUM(C2:C7)</f>
        <v>11532.11</v>
      </c>
      <c r="D8">
        <v>3336443</v>
      </c>
      <c r="E8">
        <f>(D8+100000)/C8</f>
        <v>297.98909306276124</v>
      </c>
    </row>
    <row r="10" spans="1:6">
      <c r="A10" s="155" t="s">
        <v>282</v>
      </c>
      <c r="B10" s="155"/>
      <c r="C10" s="155"/>
    </row>
    <row r="11" spans="1:6">
      <c r="A11" s="156" t="s">
        <v>282</v>
      </c>
      <c r="B11" s="156"/>
      <c r="C11" s="156"/>
      <c r="D11" s="156"/>
      <c r="E11" s="156"/>
      <c r="F11" s="156"/>
    </row>
    <row r="12" spans="1:6">
      <c r="A12" s="105"/>
      <c r="B12" s="105"/>
      <c r="C12" s="105" t="s">
        <v>287</v>
      </c>
      <c r="D12" s="105" t="s">
        <v>286</v>
      </c>
      <c r="E12" s="105" t="s">
        <v>288</v>
      </c>
      <c r="F12" s="105" t="s">
        <v>289</v>
      </c>
    </row>
    <row r="13" spans="1:6">
      <c r="A13" s="105">
        <v>1</v>
      </c>
      <c r="B13" s="105" t="s">
        <v>235</v>
      </c>
      <c r="C13" s="106">
        <f>підїзд1!$I$53</f>
        <v>654455.24100000015</v>
      </c>
      <c r="D13" s="105">
        <f>підїзд1!$J$53</f>
        <v>651877</v>
      </c>
      <c r="E13" s="105">
        <f t="shared" ref="E13:E19" si="0">D13*100/C13</f>
        <v>99.606047772486221</v>
      </c>
      <c r="F13" s="105">
        <f t="shared" ref="F13:F19" si="1">D13-C13</f>
        <v>-2578.2410000001546</v>
      </c>
    </row>
    <row r="14" spans="1:6">
      <c r="A14" s="105">
        <v>2</v>
      </c>
      <c r="B14" s="105" t="s">
        <v>236</v>
      </c>
      <c r="C14" s="105">
        <f>підїзд2!$I$46</f>
        <v>603863.96400000004</v>
      </c>
      <c r="D14" s="105">
        <f>підїзд2!$J$46</f>
        <v>538541.1</v>
      </c>
      <c r="E14" s="105">
        <f t="shared" si="0"/>
        <v>89.182519922649334</v>
      </c>
      <c r="F14" s="105">
        <f t="shared" si="1"/>
        <v>-65322.86400000006</v>
      </c>
    </row>
    <row r="15" spans="1:6">
      <c r="A15" s="105">
        <v>3</v>
      </c>
      <c r="B15" s="105" t="s">
        <v>237</v>
      </c>
      <c r="C15" s="105">
        <f>підїзд3!$H$61</f>
        <v>719831.772</v>
      </c>
      <c r="D15" s="105">
        <f>підїзд3!$I$61</f>
        <v>590106.16999999993</v>
      </c>
      <c r="E15" s="105">
        <f t="shared" si="0"/>
        <v>81.978344517974392</v>
      </c>
      <c r="F15" s="105">
        <f t="shared" si="1"/>
        <v>-129725.60200000007</v>
      </c>
    </row>
    <row r="16" spans="1:6">
      <c r="A16" s="105">
        <v>4</v>
      </c>
      <c r="B16" s="105" t="s">
        <v>238</v>
      </c>
      <c r="C16" s="105">
        <f>підїзд4!$H$36</f>
        <v>425796.12900000002</v>
      </c>
      <c r="D16" s="105">
        <f>підїзд4!$I$36</f>
        <v>353987</v>
      </c>
      <c r="E16" s="105">
        <f t="shared" si="0"/>
        <v>83.135326014201496</v>
      </c>
      <c r="F16" s="105">
        <f t="shared" si="1"/>
        <v>-71809.129000000015</v>
      </c>
    </row>
    <row r="17" spans="1:6">
      <c r="A17" s="105">
        <v>5</v>
      </c>
      <c r="B17" s="105" t="s">
        <v>239</v>
      </c>
      <c r="C17" s="105">
        <f>підїзд5!$H$61</f>
        <v>752782.73400000017</v>
      </c>
      <c r="D17" s="105">
        <f>підїзд5!$I$61</f>
        <v>660217.80000000005</v>
      </c>
      <c r="E17" s="105">
        <f t="shared" si="0"/>
        <v>87.703632161148889</v>
      </c>
      <c r="F17" s="105">
        <f t="shared" si="1"/>
        <v>-92564.934000000125</v>
      </c>
    </row>
    <row r="18" spans="1:6">
      <c r="A18" s="105">
        <v>6</v>
      </c>
      <c r="B18" s="105" t="s">
        <v>232</v>
      </c>
      <c r="C18" s="105">
        <f>комерція!$H$12</f>
        <v>399162.06</v>
      </c>
      <c r="D18" s="105">
        <f>комерція!$I$12</f>
        <v>234070</v>
      </c>
      <c r="E18" s="105">
        <f t="shared" si="0"/>
        <v>58.640342721951079</v>
      </c>
      <c r="F18" s="105">
        <f t="shared" si="1"/>
        <v>-165092.06</v>
      </c>
    </row>
    <row r="19" spans="1:6">
      <c r="A19" s="105"/>
      <c r="B19" s="105"/>
      <c r="C19" s="105">
        <f>SUM(C13:C18)</f>
        <v>3555891.9000000004</v>
      </c>
      <c r="D19" s="105">
        <f>SUM(D13:D18)</f>
        <v>3028799.0700000003</v>
      </c>
      <c r="E19" s="105">
        <f t="shared" si="0"/>
        <v>85.176916373638903</v>
      </c>
      <c r="F19" s="105">
        <f t="shared" si="1"/>
        <v>-527092.83000000007</v>
      </c>
    </row>
  </sheetData>
  <mergeCells count="2">
    <mergeCell ref="A10:C10"/>
    <mergeCell ref="A11:F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A37" workbookViewId="0">
      <selection activeCell="F21" sqref="F21"/>
    </sheetView>
  </sheetViews>
  <sheetFormatPr defaultRowHeight="15"/>
  <cols>
    <col min="1" max="1" width="11.42578125" customWidth="1"/>
    <col min="2" max="2" width="14.5703125" customWidth="1"/>
    <col min="3" max="3" width="37" customWidth="1"/>
    <col min="4" max="4" width="15.42578125" customWidth="1"/>
    <col min="5" max="5" width="21.5703125" customWidth="1"/>
    <col min="8" max="8" width="10.28515625" customWidth="1"/>
    <col min="9" max="9" width="16.28515625" bestFit="1" customWidth="1"/>
    <col min="10" max="10" width="13.7109375" bestFit="1" customWidth="1"/>
  </cols>
  <sheetData>
    <row r="1" spans="1:5">
      <c r="A1" s="156" t="s">
        <v>292</v>
      </c>
      <c r="B1" s="156"/>
      <c r="C1" s="156"/>
      <c r="D1" s="156"/>
      <c r="E1" s="156"/>
    </row>
    <row r="2" spans="1:5">
      <c r="A2" s="105"/>
      <c r="B2" s="105" t="s">
        <v>259</v>
      </c>
      <c r="C2" s="105" t="s">
        <v>260</v>
      </c>
      <c r="D2" s="105" t="s">
        <v>248</v>
      </c>
      <c r="E2" s="105" t="s">
        <v>262</v>
      </c>
    </row>
    <row r="3" spans="1:5">
      <c r="A3" s="105">
        <v>1</v>
      </c>
      <c r="B3" s="105" t="s">
        <v>258</v>
      </c>
      <c r="C3" s="105" t="s">
        <v>275</v>
      </c>
      <c r="D3" s="105">
        <v>94500</v>
      </c>
      <c r="E3" s="105" t="s">
        <v>269</v>
      </c>
    </row>
    <row r="4" spans="1:5">
      <c r="A4" s="105">
        <v>2</v>
      </c>
      <c r="B4" s="105" t="s">
        <v>258</v>
      </c>
      <c r="C4" s="105" t="s">
        <v>280</v>
      </c>
      <c r="D4" s="105">
        <v>700000</v>
      </c>
      <c r="E4" s="105" t="s">
        <v>263</v>
      </c>
    </row>
    <row r="5" spans="1:5">
      <c r="A5" s="105">
        <v>3</v>
      </c>
      <c r="B5" s="105" t="s">
        <v>261</v>
      </c>
      <c r="C5" s="105" t="s">
        <v>264</v>
      </c>
      <c r="D5" s="105">
        <v>336850</v>
      </c>
      <c r="E5" s="105" t="s">
        <v>265</v>
      </c>
    </row>
    <row r="6" spans="1:5">
      <c r="A6" s="105">
        <v>4</v>
      </c>
      <c r="B6" s="105" t="s">
        <v>266</v>
      </c>
      <c r="C6" s="105" t="s">
        <v>281</v>
      </c>
      <c r="D6" s="105">
        <v>196800</v>
      </c>
      <c r="E6" s="105" t="s">
        <v>267</v>
      </c>
    </row>
    <row r="7" spans="1:5">
      <c r="A7" s="105">
        <v>5</v>
      </c>
      <c r="B7" s="105" t="s">
        <v>268</v>
      </c>
      <c r="C7" s="105" t="s">
        <v>270</v>
      </c>
      <c r="D7" s="105">
        <v>99000</v>
      </c>
      <c r="E7" s="105" t="s">
        <v>269</v>
      </c>
    </row>
    <row r="8" spans="1:5">
      <c r="A8" s="105">
        <v>6</v>
      </c>
      <c r="B8" s="105" t="s">
        <v>271</v>
      </c>
      <c r="C8" s="105" t="s">
        <v>272</v>
      </c>
      <c r="D8" s="105">
        <v>17345</v>
      </c>
      <c r="E8" s="105" t="s">
        <v>293</v>
      </c>
    </row>
    <row r="9" spans="1:5">
      <c r="A9" s="105">
        <v>7</v>
      </c>
      <c r="B9" s="105" t="s">
        <v>273</v>
      </c>
      <c r="C9" s="105" t="s">
        <v>274</v>
      </c>
      <c r="D9" s="105">
        <v>200000</v>
      </c>
      <c r="E9" s="105" t="s">
        <v>269</v>
      </c>
    </row>
    <row r="10" spans="1:5">
      <c r="A10" s="105">
        <v>8</v>
      </c>
      <c r="B10" s="105" t="s">
        <v>277</v>
      </c>
      <c r="C10" s="105" t="s">
        <v>276</v>
      </c>
      <c r="D10" s="105">
        <v>501000</v>
      </c>
      <c r="E10" s="105" t="s">
        <v>269</v>
      </c>
    </row>
    <row r="11" spans="1:5">
      <c r="A11" s="105">
        <v>9</v>
      </c>
      <c r="B11" s="105" t="s">
        <v>283</v>
      </c>
      <c r="C11" s="105" t="s">
        <v>285</v>
      </c>
      <c r="D11" s="105">
        <v>27927</v>
      </c>
      <c r="E11" s="105" t="s">
        <v>284</v>
      </c>
    </row>
    <row r="12" spans="1:5">
      <c r="A12" s="105">
        <v>10</v>
      </c>
      <c r="B12" s="105" t="s">
        <v>290</v>
      </c>
      <c r="C12" s="105" t="s">
        <v>285</v>
      </c>
      <c r="D12" s="105">
        <v>15348.96</v>
      </c>
      <c r="E12" s="105" t="s">
        <v>291</v>
      </c>
    </row>
    <row r="13" spans="1:5">
      <c r="A13" s="105">
        <v>11</v>
      </c>
      <c r="B13" s="105" t="s">
        <v>294</v>
      </c>
      <c r="C13" s="105" t="s">
        <v>285</v>
      </c>
      <c r="D13" s="105">
        <v>18004.14</v>
      </c>
      <c r="E13" s="105" t="s">
        <v>295</v>
      </c>
    </row>
    <row r="14" spans="1:5">
      <c r="A14" s="109">
        <v>12</v>
      </c>
      <c r="B14" s="109" t="s">
        <v>297</v>
      </c>
      <c r="C14" s="105" t="s">
        <v>285</v>
      </c>
      <c r="D14" s="109">
        <v>24242</v>
      </c>
      <c r="E14" s="109" t="s">
        <v>296</v>
      </c>
    </row>
    <row r="15" spans="1:5">
      <c r="A15" s="109">
        <v>13</v>
      </c>
      <c r="B15" s="109" t="s">
        <v>299</v>
      </c>
      <c r="C15" s="105" t="s">
        <v>285</v>
      </c>
      <c r="D15" s="109">
        <v>19316</v>
      </c>
      <c r="E15" s="109" t="s">
        <v>298</v>
      </c>
    </row>
    <row r="16" spans="1:5">
      <c r="A16" s="109">
        <v>14</v>
      </c>
      <c r="B16" s="109" t="s">
        <v>300</v>
      </c>
      <c r="C16" s="105" t="s">
        <v>302</v>
      </c>
      <c r="D16" s="109">
        <v>100000</v>
      </c>
      <c r="E16" s="105" t="s">
        <v>301</v>
      </c>
    </row>
    <row r="17" spans="1:10">
      <c r="D17">
        <f>SUM(D3:D16)</f>
        <v>2350333.1</v>
      </c>
      <c r="J17">
        <f>D17</f>
        <v>2350333.1</v>
      </c>
    </row>
    <row r="19" spans="1:10">
      <c r="A19" s="159" t="s">
        <v>331</v>
      </c>
      <c r="B19" s="159"/>
      <c r="C19" s="159"/>
      <c r="D19" s="159"/>
      <c r="E19" s="159"/>
    </row>
    <row r="20" spans="1:10">
      <c r="A20" s="110" t="s">
        <v>259</v>
      </c>
      <c r="B20" s="105" t="s">
        <v>303</v>
      </c>
      <c r="C20" s="105" t="s">
        <v>304</v>
      </c>
      <c r="D20" s="105" t="s">
        <v>305</v>
      </c>
      <c r="E20" s="105" t="s">
        <v>306</v>
      </c>
      <c r="F20" s="114" t="s">
        <v>332</v>
      </c>
    </row>
    <row r="21" spans="1:10">
      <c r="A21" s="105">
        <v>10.08</v>
      </c>
      <c r="B21" s="105" t="s">
        <v>307</v>
      </c>
      <c r="C21" s="105"/>
      <c r="D21" s="105">
        <v>42416</v>
      </c>
      <c r="E21" s="105" t="s">
        <v>308</v>
      </c>
      <c r="F21">
        <v>169</v>
      </c>
    </row>
    <row r="22" spans="1:10">
      <c r="A22" s="111">
        <v>17.079999999999998</v>
      </c>
      <c r="B22" s="111" t="s">
        <v>309</v>
      </c>
      <c r="C22" s="111"/>
      <c r="D22" s="111">
        <v>288</v>
      </c>
      <c r="E22" s="111" t="s">
        <v>310</v>
      </c>
    </row>
    <row r="23" spans="1:10">
      <c r="A23" s="111">
        <v>1.0900000000000001</v>
      </c>
      <c r="B23" s="111" t="s">
        <v>311</v>
      </c>
      <c r="C23" s="111"/>
      <c r="D23" s="111">
        <v>30441</v>
      </c>
      <c r="E23" s="111" t="s">
        <v>310</v>
      </c>
      <c r="F23">
        <v>91</v>
      </c>
    </row>
    <row r="24" spans="1:10">
      <c r="A24" s="115">
        <v>9.09</v>
      </c>
      <c r="B24" s="115" t="s">
        <v>312</v>
      </c>
      <c r="C24" s="115"/>
      <c r="D24" s="115">
        <v>3500</v>
      </c>
      <c r="E24" s="115"/>
    </row>
    <row r="25" spans="1:10">
      <c r="A25" s="111">
        <v>9.09</v>
      </c>
      <c r="B25" s="157" t="s">
        <v>313</v>
      </c>
      <c r="C25" s="158"/>
      <c r="D25" s="111">
        <v>19602</v>
      </c>
      <c r="E25" s="111"/>
    </row>
    <row r="26" spans="1:10">
      <c r="A26" s="111">
        <v>9.09</v>
      </c>
      <c r="B26" s="157" t="s">
        <v>313</v>
      </c>
      <c r="C26" s="158"/>
      <c r="D26" s="111">
        <v>16632</v>
      </c>
      <c r="E26" s="105"/>
    </row>
    <row r="27" spans="1:10">
      <c r="A27" s="111">
        <v>9.09</v>
      </c>
      <c r="B27" s="157" t="s">
        <v>313</v>
      </c>
      <c r="C27" s="158"/>
      <c r="D27" s="111">
        <v>10098</v>
      </c>
      <c r="E27" s="105"/>
    </row>
    <row r="28" spans="1:10">
      <c r="A28" s="116"/>
      <c r="B28" s="115" t="s">
        <v>314</v>
      </c>
      <c r="C28" s="115"/>
      <c r="D28" s="115">
        <v>2000</v>
      </c>
      <c r="E28" s="115"/>
    </row>
    <row r="29" spans="1:10">
      <c r="A29" s="112">
        <v>16.09</v>
      </c>
      <c r="B29" s="112" t="s">
        <v>315</v>
      </c>
      <c r="C29" s="112"/>
      <c r="D29" s="112">
        <v>34764</v>
      </c>
      <c r="E29" s="112" t="s">
        <v>310</v>
      </c>
    </row>
    <row r="30" spans="1:10">
      <c r="A30" s="105"/>
      <c r="B30" s="105" t="s">
        <v>316</v>
      </c>
      <c r="C30" s="105"/>
      <c r="D30" s="105">
        <v>7250</v>
      </c>
      <c r="E30" s="105"/>
      <c r="F30">
        <v>29</v>
      </c>
    </row>
    <row r="31" spans="1:10">
      <c r="A31" s="105"/>
      <c r="B31" s="105" t="s">
        <v>317</v>
      </c>
      <c r="C31" s="105"/>
      <c r="D31" s="105">
        <v>2890</v>
      </c>
      <c r="E31" s="105"/>
    </row>
    <row r="32" spans="1:10">
      <c r="A32" s="105"/>
      <c r="B32" s="105" t="s">
        <v>318</v>
      </c>
      <c r="C32" s="105"/>
      <c r="D32" s="105">
        <v>2560</v>
      </c>
      <c r="E32" s="105"/>
    </row>
    <row r="33" spans="1:10">
      <c r="A33" s="115"/>
      <c r="B33" s="115" t="s">
        <v>319</v>
      </c>
      <c r="C33" s="115"/>
      <c r="D33" s="115">
        <v>14400</v>
      </c>
      <c r="E33" s="115"/>
    </row>
    <row r="34" spans="1:10">
      <c r="A34" s="112" t="s">
        <v>320</v>
      </c>
      <c r="B34" s="112" t="s">
        <v>321</v>
      </c>
      <c r="C34" s="112"/>
      <c r="D34" s="112">
        <v>2520</v>
      </c>
      <c r="E34" s="112" t="s">
        <v>310</v>
      </c>
    </row>
    <row r="35" spans="1:10">
      <c r="A35" s="105"/>
      <c r="B35" s="105" t="s">
        <v>322</v>
      </c>
      <c r="C35" s="105"/>
      <c r="D35" s="105">
        <v>2550</v>
      </c>
      <c r="E35" s="105"/>
    </row>
    <row r="36" spans="1:10">
      <c r="A36" s="105"/>
      <c r="B36" s="105" t="s">
        <v>323</v>
      </c>
      <c r="C36" s="105"/>
      <c r="D36" s="105">
        <v>1200</v>
      </c>
      <c r="E36" s="105"/>
    </row>
    <row r="37" spans="1:10">
      <c r="A37" s="115"/>
      <c r="B37" s="115" t="s">
        <v>324</v>
      </c>
      <c r="C37" s="115"/>
      <c r="D37" s="115">
        <v>7000</v>
      </c>
      <c r="E37" s="115"/>
    </row>
    <row r="38" spans="1:10">
      <c r="A38" s="115"/>
      <c r="B38" s="115" t="s">
        <v>325</v>
      </c>
      <c r="C38" s="115"/>
      <c r="D38" s="115">
        <v>8500</v>
      </c>
      <c r="E38" s="115"/>
    </row>
    <row r="39" spans="1:10">
      <c r="A39" s="111">
        <v>23.09</v>
      </c>
      <c r="B39" s="111" t="s">
        <v>326</v>
      </c>
      <c r="C39" s="111"/>
      <c r="D39" s="111">
        <v>1550</v>
      </c>
      <c r="E39" s="111" t="s">
        <v>310</v>
      </c>
      <c r="G39" s="54"/>
    </row>
    <row r="40" spans="1:10">
      <c r="A40" s="105"/>
      <c r="B40" s="105" t="s">
        <v>327</v>
      </c>
      <c r="C40" s="105"/>
      <c r="D40" s="105">
        <v>10000</v>
      </c>
      <c r="E40" s="105"/>
      <c r="F40">
        <v>40</v>
      </c>
      <c r="G40" s="54"/>
    </row>
    <row r="41" spans="1:10">
      <c r="A41" s="105"/>
      <c r="B41" s="105" t="s">
        <v>328</v>
      </c>
      <c r="C41" s="105"/>
      <c r="D41" s="105">
        <v>3400</v>
      </c>
      <c r="E41" s="105"/>
      <c r="F41" s="54"/>
      <c r="G41" s="54"/>
    </row>
    <row r="42" spans="1:10">
      <c r="A42" s="105"/>
      <c r="B42" s="105" t="s">
        <v>329</v>
      </c>
      <c r="C42" s="105"/>
      <c r="D42" s="105">
        <v>2640</v>
      </c>
      <c r="E42" s="105"/>
      <c r="F42" s="54"/>
      <c r="G42" s="54"/>
    </row>
    <row r="43" spans="1:10">
      <c r="A43" s="105"/>
      <c r="B43" s="105" t="s">
        <v>330</v>
      </c>
      <c r="C43" s="105"/>
      <c r="D43" s="105">
        <v>5875</v>
      </c>
      <c r="E43" s="105"/>
      <c r="F43" s="54">
        <v>23.5</v>
      </c>
      <c r="G43" s="54"/>
    </row>
    <row r="44" spans="1:10">
      <c r="D44">
        <f>SUM(D21:D43)</f>
        <v>232076</v>
      </c>
      <c r="F44" s="54">
        <f>SUM(F21:F43)</f>
        <v>352.5</v>
      </c>
      <c r="G44" s="54"/>
      <c r="J44">
        <f>D44</f>
        <v>232076</v>
      </c>
    </row>
    <row r="45" spans="1:10">
      <c r="A45" s="54"/>
      <c r="B45" s="54"/>
      <c r="C45" s="54"/>
      <c r="D45" s="54"/>
      <c r="E45" s="54"/>
      <c r="F45" s="54"/>
      <c r="G45" s="54"/>
    </row>
    <row r="46" spans="1:10">
      <c r="A46" s="105" t="s">
        <v>333</v>
      </c>
      <c r="B46" s="105" t="s">
        <v>334</v>
      </c>
      <c r="C46" s="109">
        <v>12.73</v>
      </c>
      <c r="D46" s="105">
        <v>80000</v>
      </c>
      <c r="E46" s="105" t="s">
        <v>310</v>
      </c>
      <c r="F46" s="54"/>
      <c r="G46" s="54"/>
    </row>
    <row r="47" spans="1:10">
      <c r="A47" s="105">
        <v>1.08</v>
      </c>
      <c r="B47" s="105" t="s">
        <v>335</v>
      </c>
      <c r="C47" s="105">
        <v>7.6</v>
      </c>
      <c r="D47" s="105">
        <v>47890</v>
      </c>
      <c r="E47" s="105" t="s">
        <v>310</v>
      </c>
      <c r="F47" s="51"/>
      <c r="G47" s="51"/>
      <c r="H47" s="51"/>
      <c r="I47" s="51"/>
      <c r="J47" s="51"/>
    </row>
    <row r="48" spans="1:10">
      <c r="A48" s="111"/>
      <c r="B48" s="111" t="s">
        <v>336</v>
      </c>
      <c r="C48" s="111">
        <v>9.18</v>
      </c>
      <c r="D48" s="111">
        <v>57834</v>
      </c>
      <c r="E48" s="111"/>
      <c r="F48" s="54"/>
      <c r="G48" s="54"/>
    </row>
    <row r="49" spans="1:10">
      <c r="A49" s="111" t="s">
        <v>337</v>
      </c>
      <c r="B49" s="111" t="s">
        <v>338</v>
      </c>
      <c r="C49" s="111">
        <v>7.43</v>
      </c>
      <c r="D49" s="111">
        <v>46300</v>
      </c>
      <c r="E49" s="111" t="s">
        <v>310</v>
      </c>
      <c r="F49" s="54"/>
      <c r="G49" s="54"/>
    </row>
    <row r="50" spans="1:10">
      <c r="A50" s="111">
        <v>26.09</v>
      </c>
      <c r="B50" s="111" t="s">
        <v>339</v>
      </c>
      <c r="C50" s="111">
        <v>8.1999999999999993</v>
      </c>
      <c r="D50" s="111">
        <v>51660</v>
      </c>
      <c r="E50" s="111" t="s">
        <v>310</v>
      </c>
      <c r="F50" s="113"/>
      <c r="G50" s="54"/>
    </row>
    <row r="51" spans="1:10">
      <c r="A51" s="111"/>
      <c r="B51" s="111" t="s">
        <v>340</v>
      </c>
      <c r="C51" s="111">
        <v>16.03</v>
      </c>
      <c r="D51" s="111">
        <v>100989</v>
      </c>
      <c r="E51" s="111" t="s">
        <v>310</v>
      </c>
      <c r="F51" s="110">
        <v>-80989</v>
      </c>
      <c r="G51" s="54"/>
    </row>
    <row r="52" spans="1:10">
      <c r="A52" s="54"/>
      <c r="B52" s="54"/>
      <c r="C52" s="54"/>
      <c r="D52" s="54">
        <f>SUM(D46:D51)</f>
        <v>384673</v>
      </c>
      <c r="E52" s="54"/>
      <c r="F52" s="54"/>
      <c r="G52" s="54"/>
      <c r="J52">
        <f>D52</f>
        <v>384673</v>
      </c>
    </row>
    <row r="53" spans="1:10">
      <c r="A53" s="54"/>
      <c r="B53" s="54"/>
      <c r="C53" s="54"/>
      <c r="D53" s="54"/>
      <c r="E53" s="54"/>
      <c r="F53" s="54"/>
      <c r="G53" s="54"/>
      <c r="J53">
        <f>SUM(J17:J52)</f>
        <v>2967082.1</v>
      </c>
    </row>
    <row r="54" spans="1:10">
      <c r="A54" s="54"/>
      <c r="B54" s="54"/>
      <c r="C54" s="54"/>
      <c r="D54" s="54"/>
      <c r="E54" s="54"/>
      <c r="F54" s="54"/>
      <c r="G54" s="54"/>
    </row>
    <row r="55" spans="1:10">
      <c r="A55" s="54"/>
      <c r="B55" s="54"/>
      <c r="C55" s="54"/>
      <c r="D55" s="54"/>
      <c r="E55" s="54"/>
      <c r="F55" s="54"/>
    </row>
    <row r="56" spans="1:10">
      <c r="A56" s="113"/>
      <c r="B56" s="113"/>
      <c r="C56" s="113"/>
      <c r="D56" s="113"/>
      <c r="E56" s="113"/>
      <c r="F56" s="113"/>
    </row>
    <row r="57" spans="1:10">
      <c r="A57" s="54"/>
      <c r="B57" s="54"/>
      <c r="C57" s="54"/>
      <c r="D57" s="54"/>
      <c r="E57" s="54"/>
      <c r="F57" s="54"/>
    </row>
    <row r="58" spans="1:10">
      <c r="A58" s="54"/>
      <c r="B58" s="54"/>
      <c r="C58" s="54"/>
      <c r="D58" s="54"/>
      <c r="E58" s="54"/>
      <c r="F58" s="54"/>
    </row>
    <row r="59" spans="1:10">
      <c r="A59" s="54"/>
      <c r="B59" s="54"/>
      <c r="C59" s="54"/>
      <c r="D59" s="54"/>
      <c r="E59" s="54"/>
      <c r="F59" s="54"/>
    </row>
    <row r="60" spans="1:10">
      <c r="A60" s="54"/>
      <c r="B60" s="54"/>
      <c r="C60" s="54"/>
      <c r="D60" s="54"/>
      <c r="E60" s="54"/>
      <c r="F60" s="54"/>
    </row>
    <row r="61" spans="1:10">
      <c r="A61" s="54"/>
      <c r="B61" s="54"/>
      <c r="C61" s="54"/>
      <c r="D61" s="54"/>
      <c r="E61" s="54"/>
      <c r="F61" s="54"/>
    </row>
    <row r="62" spans="1:10">
      <c r="A62" s="54"/>
      <c r="B62" s="54"/>
      <c r="C62" s="54"/>
      <c r="D62" s="54"/>
      <c r="E62" s="54"/>
      <c r="F62" s="54"/>
    </row>
    <row r="63" spans="1:10">
      <c r="A63" s="113"/>
      <c r="B63" s="113"/>
      <c r="C63" s="113"/>
      <c r="D63" s="113"/>
      <c r="E63" s="113"/>
      <c r="F63" s="113"/>
    </row>
    <row r="64" spans="1:10">
      <c r="A64" s="54"/>
      <c r="B64" s="54"/>
      <c r="C64" s="54"/>
      <c r="D64" s="54"/>
      <c r="E64" s="54"/>
      <c r="F64" s="54"/>
    </row>
    <row r="65" spans="1:6">
      <c r="A65" s="54"/>
      <c r="B65" s="54"/>
      <c r="C65" s="54"/>
      <c r="D65" s="54"/>
      <c r="E65" s="54"/>
      <c r="F65" s="54"/>
    </row>
    <row r="66" spans="1:6">
      <c r="A66" s="54"/>
      <c r="B66" s="54"/>
      <c r="C66" s="54"/>
      <c r="D66" s="54"/>
      <c r="E66" s="54"/>
      <c r="F66" s="54"/>
    </row>
    <row r="67" spans="1:6">
      <c r="A67" s="54"/>
      <c r="B67" s="54"/>
      <c r="C67" s="54"/>
      <c r="D67" s="54"/>
      <c r="E67" s="54"/>
      <c r="F67" s="54"/>
    </row>
    <row r="68" spans="1:6">
      <c r="A68" s="54"/>
      <c r="B68" s="54"/>
      <c r="C68" s="54"/>
      <c r="D68" s="54"/>
      <c r="E68" s="54"/>
      <c r="F68" s="54"/>
    </row>
    <row r="69" spans="1:6">
      <c r="A69" s="54"/>
      <c r="B69" s="54"/>
      <c r="C69" s="54"/>
      <c r="D69" s="54"/>
      <c r="E69" s="54"/>
      <c r="F69" s="54"/>
    </row>
    <row r="70" spans="1:6">
      <c r="A70" s="54"/>
      <c r="B70" s="54"/>
      <c r="C70" s="54"/>
      <c r="D70" s="54"/>
      <c r="E70" s="54"/>
      <c r="F70" s="54"/>
    </row>
    <row r="71" spans="1:6">
      <c r="A71" s="54"/>
      <c r="B71" s="54"/>
      <c r="C71" s="54"/>
      <c r="D71" s="54"/>
      <c r="E71" s="54"/>
      <c r="F71" s="54"/>
    </row>
    <row r="72" spans="1:6">
      <c r="A72" s="54"/>
      <c r="B72" s="54"/>
      <c r="C72" s="54"/>
      <c r="D72" s="54"/>
      <c r="E72" s="54"/>
      <c r="F72" s="54"/>
    </row>
  </sheetData>
  <mergeCells count="5">
    <mergeCell ref="B25:C25"/>
    <mergeCell ref="B26:C26"/>
    <mergeCell ref="B27:C27"/>
    <mergeCell ref="A1:E1"/>
    <mergeCell ref="A19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підїзд1</vt:lpstr>
      <vt:lpstr>підїзд2</vt:lpstr>
      <vt:lpstr>підїзд3</vt:lpstr>
      <vt:lpstr>підїзд4</vt:lpstr>
      <vt:lpstr>підїзд5</vt:lpstr>
      <vt:lpstr>комерція</vt:lpstr>
      <vt:lpstr>розрахунок</vt:lpstr>
      <vt:lpstr>витрати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Certified Windows</dc:creator>
  <cp:lastModifiedBy>Certified Windows</cp:lastModifiedBy>
  <dcterms:created xsi:type="dcterms:W3CDTF">2022-06-19T19:41:17Z</dcterms:created>
  <dcterms:modified xsi:type="dcterms:W3CDTF">2023-06-06T22:26:51Z</dcterms:modified>
</cp:coreProperties>
</file>