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7905" yWindow="15" windowWidth="14670" windowHeight="10170" tabRatio="902" firstSheet="1" activeTab="14"/>
  </bookViews>
  <sheets>
    <sheet name="розрахунок" sheetId="1" r:id="rId1"/>
    <sheet name="штукатурка" sheetId="2" r:id="rId2"/>
    <sheet name="фасад" sheetId="6" r:id="rId3"/>
    <sheet name="стяжка" sheetId="7" r:id="rId4"/>
    <sheet name="плитка" sheetId="8" r:id="rId5"/>
    <sheet name="відливи" sheetId="9" r:id="rId6"/>
    <sheet name="двері" sheetId="4" r:id="rId7"/>
    <sheet name="електрика" sheetId="3" r:id="rId8"/>
    <sheet name="вода і каналізація " sheetId="5" r:id="rId9"/>
    <sheet name="перила" sheetId="10" r:id="rId10"/>
    <sheet name="кабелі" sheetId="11" r:id="rId11"/>
    <sheet name="підсобні" sheetId="12" r:id="rId12"/>
    <sheet name="ліфти" sheetId="13" r:id="rId13"/>
    <sheet name="оп_стіна" sheetId="16" r:id="rId14"/>
    <sheet name="додаток1" sheetId="14" r:id="rId15"/>
    <sheet name="борги" sheetId="15" r:id="rId16"/>
    <sheet name="Лист1" sheetId="17" r:id="rId17"/>
  </sheets>
  <calcPr calcId="124519"/>
</workbook>
</file>

<file path=xl/calcChain.xml><?xml version="1.0" encoding="utf-8"?>
<calcChain xmlns="http://schemas.openxmlformats.org/spreadsheetml/2006/main">
  <c r="H4" i="1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I4"/>
  <c r="I5"/>
  <c r="I6"/>
  <c r="I7"/>
  <c r="I8"/>
  <c r="I9"/>
  <c r="I10"/>
  <c r="I11"/>
  <c r="I12"/>
  <c r="I13"/>
  <c r="I14"/>
  <c r="I15"/>
  <c r="I16"/>
  <c r="I17"/>
  <c r="I18"/>
  <c r="I19"/>
  <c r="F33" i="16"/>
  <c r="I25"/>
  <c r="F29"/>
  <c r="F28"/>
  <c r="F30" s="1"/>
  <c r="D24"/>
  <c r="G24" s="1"/>
  <c r="I24" s="1"/>
  <c r="G23"/>
  <c r="I23" s="1"/>
  <c r="G22"/>
  <c r="I22" s="1"/>
  <c r="D13" l="1"/>
  <c r="G13" s="1"/>
  <c r="I13" s="1"/>
  <c r="I14" s="1"/>
  <c r="G3"/>
  <c r="I2"/>
  <c r="J2" s="1"/>
  <c r="G12"/>
  <c r="I12" s="1"/>
  <c r="G11"/>
  <c r="I11" s="1"/>
  <c r="F18"/>
  <c r="D17"/>
  <c r="F17" s="1"/>
  <c r="F19" l="1"/>
  <c r="E33" s="1"/>
  <c r="H33" s="1"/>
  <c r="I33" s="1"/>
  <c r="J3"/>
  <c r="K12" i="4"/>
  <c r="K13"/>
  <c r="K14"/>
  <c r="K11"/>
  <c r="K10"/>
  <c r="D8" i="1" l="1"/>
  <c r="E6" i="16"/>
  <c r="E5"/>
  <c r="J5" s="1"/>
  <c r="K86" i="15"/>
  <c r="J6" i="16" l="1"/>
  <c r="K5"/>
  <c r="I296" i="14"/>
  <c r="I249"/>
  <c r="I333"/>
  <c r="K6" i="16" l="1"/>
  <c r="M5"/>
  <c r="M6" s="1"/>
  <c r="G8" i="1" s="1"/>
  <c r="G9" s="1"/>
  <c r="N5" i="16"/>
  <c r="N6" s="1"/>
  <c r="H8" i="1" s="1"/>
  <c r="H9" s="1"/>
  <c r="L5" i="16"/>
  <c r="L6" s="1"/>
  <c r="F8" i="1" s="1"/>
  <c r="F9" s="1"/>
  <c r="H4" i="15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3"/>
  <c r="L4"/>
  <c r="I4" s="1"/>
  <c r="L5"/>
  <c r="I5" s="1"/>
  <c r="L6"/>
  <c r="I6" s="1"/>
  <c r="L7"/>
  <c r="I7" s="1"/>
  <c r="L8"/>
  <c r="I8" s="1"/>
  <c r="L9"/>
  <c r="I9" s="1"/>
  <c r="L10"/>
  <c r="I10" s="1"/>
  <c r="L11"/>
  <c r="I11" s="1"/>
  <c r="L12"/>
  <c r="I12" s="1"/>
  <c r="L13"/>
  <c r="I13" s="1"/>
  <c r="L14"/>
  <c r="I14" s="1"/>
  <c r="L15"/>
  <c r="I15" s="1"/>
  <c r="L16"/>
  <c r="I16" s="1"/>
  <c r="L17"/>
  <c r="I17" s="1"/>
  <c r="L18"/>
  <c r="I18" s="1"/>
  <c r="L19"/>
  <c r="I19" s="1"/>
  <c r="L20"/>
  <c r="I20" s="1"/>
  <c r="L21"/>
  <c r="I21" s="1"/>
  <c r="L22"/>
  <c r="I22" s="1"/>
  <c r="L23"/>
  <c r="I23" s="1"/>
  <c r="L24"/>
  <c r="I24" s="1"/>
  <c r="L25"/>
  <c r="I25" s="1"/>
  <c r="L26"/>
  <c r="I26" s="1"/>
  <c r="L27"/>
  <c r="I27" s="1"/>
  <c r="L28"/>
  <c r="I28" s="1"/>
  <c r="L29"/>
  <c r="I29" s="1"/>
  <c r="L30"/>
  <c r="I30" s="1"/>
  <c r="L31"/>
  <c r="I31" s="1"/>
  <c r="L32"/>
  <c r="I32" s="1"/>
  <c r="L33"/>
  <c r="I33" s="1"/>
  <c r="L34"/>
  <c r="I34" s="1"/>
  <c r="L35"/>
  <c r="I35" s="1"/>
  <c r="L36"/>
  <c r="I36" s="1"/>
  <c r="L37"/>
  <c r="I37" s="1"/>
  <c r="L38"/>
  <c r="I38" s="1"/>
  <c r="L39"/>
  <c r="I39" s="1"/>
  <c r="L40"/>
  <c r="I40" s="1"/>
  <c r="L41"/>
  <c r="I41" s="1"/>
  <c r="L42"/>
  <c r="I42" s="1"/>
  <c r="L43"/>
  <c r="I43" s="1"/>
  <c r="L44"/>
  <c r="I44" s="1"/>
  <c r="L45"/>
  <c r="I45" s="1"/>
  <c r="L46"/>
  <c r="I46" s="1"/>
  <c r="L47"/>
  <c r="I47" s="1"/>
  <c r="L84"/>
  <c r="I84" s="1"/>
  <c r="L85"/>
  <c r="I85" s="1"/>
  <c r="L86"/>
  <c r="I86" s="1"/>
  <c r="L87"/>
  <c r="I87" s="1"/>
  <c r="L88"/>
  <c r="I88" s="1"/>
  <c r="L89"/>
  <c r="I89" s="1"/>
  <c r="L90"/>
  <c r="I90" s="1"/>
  <c r="L91"/>
  <c r="I91" s="1"/>
  <c r="L92"/>
  <c r="I92" s="1"/>
  <c r="L93"/>
  <c r="I93" s="1"/>
  <c r="L94"/>
  <c r="I94" s="1"/>
  <c r="L95"/>
  <c r="I95" s="1"/>
  <c r="L96"/>
  <c r="I96" s="1"/>
  <c r="L97"/>
  <c r="I97" s="1"/>
  <c r="L98"/>
  <c r="I98" s="1"/>
  <c r="L99"/>
  <c r="I99" s="1"/>
  <c r="L100"/>
  <c r="I100" s="1"/>
  <c r="L101"/>
  <c r="I101" s="1"/>
  <c r="L102"/>
  <c r="I102" s="1"/>
  <c r="L103"/>
  <c r="I103" s="1"/>
  <c r="L104"/>
  <c r="I104" s="1"/>
  <c r="L105"/>
  <c r="I105" s="1"/>
  <c r="L106"/>
  <c r="I106" s="1"/>
  <c r="L107"/>
  <c r="I107" s="1"/>
  <c r="L108"/>
  <c r="I108" s="1"/>
  <c r="L109"/>
  <c r="I109" s="1"/>
  <c r="L110"/>
  <c r="I110" s="1"/>
  <c r="L111"/>
  <c r="I111" s="1"/>
  <c r="L112"/>
  <c r="I112" s="1"/>
  <c r="L113"/>
  <c r="I113" s="1"/>
  <c r="L114"/>
  <c r="I114" s="1"/>
  <c r="L115"/>
  <c r="I115" s="1"/>
  <c r="L116"/>
  <c r="I116" s="1"/>
  <c r="L117"/>
  <c r="I117" s="1"/>
  <c r="L118"/>
  <c r="I118" s="1"/>
  <c r="L119"/>
  <c r="I119" s="1"/>
  <c r="L120"/>
  <c r="I120" s="1"/>
  <c r="L121"/>
  <c r="I121" s="1"/>
  <c r="L122"/>
  <c r="I122" s="1"/>
  <c r="L123"/>
  <c r="I123" s="1"/>
  <c r="L124"/>
  <c r="I124" s="1"/>
  <c r="L125"/>
  <c r="I125" s="1"/>
  <c r="L126"/>
  <c r="I126" s="1"/>
  <c r="L127"/>
  <c r="I127" s="1"/>
  <c r="L128"/>
  <c r="I128" s="1"/>
  <c r="L129"/>
  <c r="I129" s="1"/>
  <c r="L130"/>
  <c r="I130" s="1"/>
  <c r="L131"/>
  <c r="I131" s="1"/>
  <c r="L132"/>
  <c r="I132" s="1"/>
  <c r="L133"/>
  <c r="I133" s="1"/>
  <c r="L134"/>
  <c r="I134" s="1"/>
  <c r="L135"/>
  <c r="I135" s="1"/>
  <c r="L136"/>
  <c r="I136" s="1"/>
  <c r="L137"/>
  <c r="I137" s="1"/>
  <c r="L138"/>
  <c r="I138" s="1"/>
  <c r="L139"/>
  <c r="I139" s="1"/>
  <c r="L140"/>
  <c r="I140" s="1"/>
  <c r="L141"/>
  <c r="I141" s="1"/>
  <c r="L142"/>
  <c r="I142" s="1"/>
  <c r="L143"/>
  <c r="I143" s="1"/>
  <c r="L144"/>
  <c r="I144" s="1"/>
  <c r="L145"/>
  <c r="I145" s="1"/>
  <c r="L146"/>
  <c r="I146" s="1"/>
  <c r="L147"/>
  <c r="I147" s="1"/>
  <c r="L148"/>
  <c r="I148" s="1"/>
  <c r="L149"/>
  <c r="I149" s="1"/>
  <c r="L150"/>
  <c r="I150" s="1"/>
  <c r="L151"/>
  <c r="I151" s="1"/>
  <c r="L152"/>
  <c r="I152" s="1"/>
  <c r="L153"/>
  <c r="I153" s="1"/>
  <c r="L154"/>
  <c r="I154" s="1"/>
  <c r="L155"/>
  <c r="I155" s="1"/>
  <c r="L156"/>
  <c r="I156" s="1"/>
  <c r="L157"/>
  <c r="I157" s="1"/>
  <c r="L158"/>
  <c r="I158" s="1"/>
  <c r="L159"/>
  <c r="I159" s="1"/>
  <c r="L160"/>
  <c r="I160" s="1"/>
  <c r="L161"/>
  <c r="I161" s="1"/>
  <c r="L162"/>
  <c r="I162" s="1"/>
  <c r="L163"/>
  <c r="I163" s="1"/>
  <c r="L164"/>
  <c r="I164" s="1"/>
  <c r="L165"/>
  <c r="I165" s="1"/>
  <c r="L166"/>
  <c r="I166" s="1"/>
  <c r="L167"/>
  <c r="I167" s="1"/>
  <c r="L168"/>
  <c r="I168" s="1"/>
  <c r="L169"/>
  <c r="I169" s="1"/>
  <c r="L170"/>
  <c r="I170" s="1"/>
  <c r="L171"/>
  <c r="I171" s="1"/>
  <c r="L172"/>
  <c r="I172" s="1"/>
  <c r="L173"/>
  <c r="I173" s="1"/>
  <c r="L174"/>
  <c r="I174" s="1"/>
  <c r="L175"/>
  <c r="I175" s="1"/>
  <c r="L176"/>
  <c r="I176" s="1"/>
  <c r="L177"/>
  <c r="I177" s="1"/>
  <c r="L178"/>
  <c r="I178" s="1"/>
  <c r="L179"/>
  <c r="I179" s="1"/>
  <c r="L180"/>
  <c r="I180" s="1"/>
  <c r="L181"/>
  <c r="I181" s="1"/>
  <c r="L182"/>
  <c r="I182" s="1"/>
  <c r="L183"/>
  <c r="I183" s="1"/>
  <c r="L184"/>
  <c r="I184" s="1"/>
  <c r="L185"/>
  <c r="I185" s="1"/>
  <c r="L186"/>
  <c r="I186" s="1"/>
  <c r="L187"/>
  <c r="I187" s="1"/>
  <c r="L188"/>
  <c r="I188" s="1"/>
  <c r="L189"/>
  <c r="I189" s="1"/>
  <c r="L190"/>
  <c r="I190" s="1"/>
  <c r="L191"/>
  <c r="I191" s="1"/>
  <c r="L192"/>
  <c r="I192" s="1"/>
  <c r="L193"/>
  <c r="I193" s="1"/>
  <c r="L194"/>
  <c r="I194" s="1"/>
  <c r="L195"/>
  <c r="I195" s="1"/>
  <c r="L196"/>
  <c r="I196" s="1"/>
  <c r="L197"/>
  <c r="I197" s="1"/>
  <c r="L198"/>
  <c r="I198" s="1"/>
  <c r="L199"/>
  <c r="I199" s="1"/>
  <c r="L200"/>
  <c r="I200" s="1"/>
  <c r="L201"/>
  <c r="I201" s="1"/>
  <c r="L202"/>
  <c r="I202" s="1"/>
  <c r="L203"/>
  <c r="I203" s="1"/>
  <c r="L204"/>
  <c r="I204" s="1"/>
  <c r="L205"/>
  <c r="I205" s="1"/>
  <c r="L206"/>
  <c r="I206" s="1"/>
  <c r="L207"/>
  <c r="I207" s="1"/>
  <c r="L208"/>
  <c r="I208" s="1"/>
  <c r="L209"/>
  <c r="I209" s="1"/>
  <c r="L210"/>
  <c r="I210" s="1"/>
  <c r="L211"/>
  <c r="I211" s="1"/>
  <c r="L212"/>
  <c r="I212" s="1"/>
  <c r="L213"/>
  <c r="I213" s="1"/>
  <c r="L214"/>
  <c r="I214" s="1"/>
  <c r="L215"/>
  <c r="I215" s="1"/>
  <c r="L216"/>
  <c r="I216" s="1"/>
  <c r="L217"/>
  <c r="I217" s="1"/>
  <c r="L218"/>
  <c r="I218" s="1"/>
  <c r="L219"/>
  <c r="I219" s="1"/>
  <c r="L220"/>
  <c r="I220" s="1"/>
  <c r="L221"/>
  <c r="I221" s="1"/>
  <c r="L222"/>
  <c r="I222" s="1"/>
  <c r="L223"/>
  <c r="I223" s="1"/>
  <c r="L224"/>
  <c r="I224" s="1"/>
  <c r="L225"/>
  <c r="I225" s="1"/>
  <c r="L226"/>
  <c r="I226" s="1"/>
  <c r="L227"/>
  <c r="I227" s="1"/>
  <c r="L228"/>
  <c r="I228" s="1"/>
  <c r="L229"/>
  <c r="I229" s="1"/>
  <c r="L230"/>
  <c r="I230" s="1"/>
  <c r="L231"/>
  <c r="I231" s="1"/>
  <c r="L232"/>
  <c r="I232" s="1"/>
  <c r="L233"/>
  <c r="I233" s="1"/>
  <c r="L234"/>
  <c r="I234" s="1"/>
  <c r="L235"/>
  <c r="I235" s="1"/>
  <c r="L236"/>
  <c r="I236" s="1"/>
  <c r="L237"/>
  <c r="I237" s="1"/>
  <c r="L238"/>
  <c r="I238" s="1"/>
  <c r="L239"/>
  <c r="I239" s="1"/>
  <c r="L240"/>
  <c r="I240" s="1"/>
  <c r="L241"/>
  <c r="I241" s="1"/>
  <c r="L242"/>
  <c r="I242" s="1"/>
  <c r="L243"/>
  <c r="I243" s="1"/>
  <c r="L244"/>
  <c r="I244" s="1"/>
  <c r="L245"/>
  <c r="I245" s="1"/>
  <c r="L246"/>
  <c r="I246" s="1"/>
  <c r="L247"/>
  <c r="I247" s="1"/>
  <c r="L248"/>
  <c r="I248" s="1"/>
  <c r="L3"/>
  <c r="I3" s="1"/>
  <c r="E8" i="1" l="1"/>
  <c r="E9" s="1"/>
  <c r="E7" i="16"/>
  <c r="F17" i="10"/>
  <c r="F16"/>
  <c r="K16"/>
  <c r="F15"/>
  <c r="F11"/>
  <c r="F12"/>
  <c r="F13"/>
  <c r="F14"/>
  <c r="F10"/>
  <c r="F7" i="1"/>
  <c r="G7"/>
  <c r="H7"/>
  <c r="E7"/>
  <c r="N5" i="9"/>
  <c r="M5"/>
  <c r="J5"/>
  <c r="D6" i="1"/>
  <c r="D5"/>
  <c r="D4"/>
  <c r="D3"/>
  <c r="D9" s="1"/>
  <c r="K63" i="9" l="1"/>
  <c r="K52"/>
  <c r="M19"/>
  <c r="M24"/>
  <c r="M36"/>
  <c r="M41"/>
  <c r="M10"/>
  <c r="L36"/>
  <c r="L41"/>
  <c r="L24"/>
  <c r="L19"/>
  <c r="L10"/>
  <c r="K41"/>
  <c r="K36"/>
  <c r="K24"/>
  <c r="K19"/>
  <c r="K10"/>
  <c r="L11" i="4" l="1"/>
  <c r="M11" s="1"/>
  <c r="L12"/>
  <c r="M12" s="1"/>
  <c r="L13"/>
  <c r="M13" s="1"/>
  <c r="L14"/>
  <c r="M14" s="1"/>
  <c r="L10"/>
  <c r="G11" i="8"/>
  <c r="H11"/>
  <c r="I11" s="1"/>
  <c r="G12"/>
  <c r="H12"/>
  <c r="I12"/>
  <c r="G13"/>
  <c r="H13" s="1"/>
  <c r="I13" s="1"/>
  <c r="G14"/>
  <c r="H14" s="1"/>
  <c r="I14" s="1"/>
  <c r="G15"/>
  <c r="H15"/>
  <c r="I15" s="1"/>
  <c r="G16"/>
  <c r="H16"/>
  <c r="I16"/>
  <c r="G17"/>
  <c r="H17" s="1"/>
  <c r="I17" s="1"/>
  <c r="G18"/>
  <c r="H18" s="1"/>
  <c r="I18" s="1"/>
  <c r="G19"/>
  <c r="H19"/>
  <c r="I19" s="1"/>
  <c r="G20"/>
  <c r="H20"/>
  <c r="I20"/>
  <c r="G21"/>
  <c r="H21" s="1"/>
  <c r="I21" s="1"/>
  <c r="G22"/>
  <c r="H22" s="1"/>
  <c r="I22" s="1"/>
  <c r="G23"/>
  <c r="H23"/>
  <c r="I23" s="1"/>
  <c r="G24"/>
  <c r="H24"/>
  <c r="I24"/>
  <c r="G25"/>
  <c r="H25" s="1"/>
  <c r="I25" s="1"/>
  <c r="G26"/>
  <c r="H26" s="1"/>
  <c r="I26" s="1"/>
  <c r="G27"/>
  <c r="H27"/>
  <c r="I27" s="1"/>
  <c r="G28"/>
  <c r="H28"/>
  <c r="I28"/>
  <c r="G29"/>
  <c r="H29" s="1"/>
  <c r="I29" s="1"/>
  <c r="G30"/>
  <c r="H30" s="1"/>
  <c r="I30" s="1"/>
  <c r="G31"/>
  <c r="H31"/>
  <c r="I31" s="1"/>
  <c r="G32"/>
  <c r="H32"/>
  <c r="I32"/>
  <c r="G33"/>
  <c r="H33" s="1"/>
  <c r="I33" s="1"/>
  <c r="G34"/>
  <c r="H34" s="1"/>
  <c r="I34" s="1"/>
  <c r="G35"/>
  <c r="H35"/>
  <c r="I35" s="1"/>
  <c r="G36"/>
  <c r="H36"/>
  <c r="I36"/>
  <c r="G37"/>
  <c r="H37" s="1"/>
  <c r="I37" s="1"/>
  <c r="G38"/>
  <c r="H38" s="1"/>
  <c r="I38" s="1"/>
  <c r="G39"/>
  <c r="H39"/>
  <c r="I39" s="1"/>
  <c r="G40"/>
  <c r="H40"/>
  <c r="I40"/>
  <c r="G41"/>
  <c r="H41" s="1"/>
  <c r="I41" s="1"/>
  <c r="G42"/>
  <c r="H42" s="1"/>
  <c r="I42" s="1"/>
  <c r="G43"/>
  <c r="H43"/>
  <c r="I43" s="1"/>
  <c r="G44"/>
  <c r="H44"/>
  <c r="I44"/>
  <c r="G45"/>
  <c r="H45" s="1"/>
  <c r="I45" s="1"/>
  <c r="G46"/>
  <c r="H46" s="1"/>
  <c r="I46" s="1"/>
  <c r="G47"/>
  <c r="H47"/>
  <c r="I47" s="1"/>
  <c r="G48"/>
  <c r="H48"/>
  <c r="I48"/>
  <c r="G49"/>
  <c r="H49" s="1"/>
  <c r="I49" s="1"/>
  <c r="G50"/>
  <c r="H50" s="1"/>
  <c r="I50" s="1"/>
  <c r="G51"/>
  <c r="H51"/>
  <c r="I51" s="1"/>
  <c r="G52"/>
  <c r="H52"/>
  <c r="I52"/>
  <c r="G53"/>
  <c r="H53" s="1"/>
  <c r="I53" s="1"/>
  <c r="G54"/>
  <c r="H54" s="1"/>
  <c r="I54" s="1"/>
  <c r="G55"/>
  <c r="H55"/>
  <c r="I55" s="1"/>
  <c r="G56"/>
  <c r="H56"/>
  <c r="I56"/>
  <c r="G57"/>
  <c r="H57" s="1"/>
  <c r="I57" s="1"/>
  <c r="G58"/>
  <c r="H58" s="1"/>
  <c r="I58" s="1"/>
  <c r="G59"/>
  <c r="H59"/>
  <c r="I59" s="1"/>
  <c r="I10"/>
  <c r="H10"/>
  <c r="G10"/>
  <c r="E59"/>
  <c r="D59"/>
  <c r="E58"/>
  <c r="D58"/>
  <c r="E57"/>
  <c r="D57"/>
  <c r="E56"/>
  <c r="D56"/>
  <c r="E55"/>
  <c r="D55"/>
  <c r="E54"/>
  <c r="D54"/>
  <c r="E53"/>
  <c r="D53"/>
  <c r="E52"/>
  <c r="D52"/>
  <c r="E51"/>
  <c r="D51"/>
  <c r="E50"/>
  <c r="D50"/>
  <c r="E49"/>
  <c r="D49"/>
  <c r="E48"/>
  <c r="D48"/>
  <c r="E47"/>
  <c r="D47"/>
  <c r="E46"/>
  <c r="D46"/>
  <c r="E45"/>
  <c r="D45"/>
  <c r="E44"/>
  <c r="D44"/>
  <c r="E43"/>
  <c r="D43"/>
  <c r="E42"/>
  <c r="D42"/>
  <c r="E41"/>
  <c r="D41"/>
  <c r="E40"/>
  <c r="D40"/>
  <c r="E39"/>
  <c r="D39"/>
  <c r="E38"/>
  <c r="D38"/>
  <c r="E37"/>
  <c r="D37"/>
  <c r="E36"/>
  <c r="D36"/>
  <c r="E35"/>
  <c r="D35"/>
  <c r="E34"/>
  <c r="D34"/>
  <c r="E33"/>
  <c r="D33"/>
  <c r="E32"/>
  <c r="D32"/>
  <c r="E31"/>
  <c r="D31"/>
  <c r="E30"/>
  <c r="D30"/>
  <c r="E29"/>
  <c r="D29"/>
  <c r="E28"/>
  <c r="D28"/>
  <c r="E27"/>
  <c r="D27"/>
  <c r="E26"/>
  <c r="D26"/>
  <c r="E25"/>
  <c r="D25"/>
  <c r="E24"/>
  <c r="D24"/>
  <c r="E23"/>
  <c r="D23"/>
  <c r="E22"/>
  <c r="D22"/>
  <c r="E21"/>
  <c r="D21"/>
  <c r="E20"/>
  <c r="D20"/>
  <c r="E19"/>
  <c r="D19"/>
  <c r="E18"/>
  <c r="D18"/>
  <c r="E17"/>
  <c r="D17"/>
  <c r="E16"/>
  <c r="D16"/>
  <c r="E15"/>
  <c r="D15"/>
  <c r="E14"/>
  <c r="D14"/>
  <c r="E13"/>
  <c r="D13"/>
  <c r="E12"/>
  <c r="D12"/>
  <c r="E11"/>
  <c r="D11"/>
  <c r="D10"/>
  <c r="D10" i="7"/>
  <c r="H11"/>
  <c r="I11" s="1"/>
  <c r="H12"/>
  <c r="I12" s="1"/>
  <c r="H13"/>
  <c r="I13" s="1"/>
  <c r="H14"/>
  <c r="I14" s="1"/>
  <c r="H15"/>
  <c r="I15" s="1"/>
  <c r="H16"/>
  <c r="I16" s="1"/>
  <c r="H17"/>
  <c r="I17" s="1"/>
  <c r="H18"/>
  <c r="I18" s="1"/>
  <c r="H19"/>
  <c r="I19" s="1"/>
  <c r="H20"/>
  <c r="I20" s="1"/>
  <c r="H21"/>
  <c r="I21" s="1"/>
  <c r="H22"/>
  <c r="I22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E60"/>
  <c r="D60"/>
  <c r="D52"/>
  <c r="G52" s="1"/>
  <c r="D53"/>
  <c r="D54"/>
  <c r="D55"/>
  <c r="D56"/>
  <c r="D57"/>
  <c r="D58"/>
  <c r="G58" s="1"/>
  <c r="D59"/>
  <c r="D51"/>
  <c r="D50"/>
  <c r="E59"/>
  <c r="G59" s="1"/>
  <c r="E58"/>
  <c r="E57"/>
  <c r="G57"/>
  <c r="E56"/>
  <c r="G56"/>
  <c r="E55"/>
  <c r="G55" s="1"/>
  <c r="G54"/>
  <c r="E54"/>
  <c r="E53"/>
  <c r="G53"/>
  <c r="E52"/>
  <c r="E51"/>
  <c r="G51" s="1"/>
  <c r="G50"/>
  <c r="E50"/>
  <c r="H11" i="13"/>
  <c r="H12"/>
  <c r="H13"/>
  <c r="H14"/>
  <c r="H10"/>
  <c r="G15"/>
  <c r="G11"/>
  <c r="G12"/>
  <c r="G13"/>
  <c r="G14"/>
  <c r="G10"/>
  <c r="D42" i="7"/>
  <c r="D43"/>
  <c r="D44"/>
  <c r="D45"/>
  <c r="D46"/>
  <c r="G46" s="1"/>
  <c r="D47"/>
  <c r="D48"/>
  <c r="G48" s="1"/>
  <c r="D49"/>
  <c r="D41"/>
  <c r="E49"/>
  <c r="G49"/>
  <c r="E48"/>
  <c r="E47"/>
  <c r="G47" s="1"/>
  <c r="E46"/>
  <c r="E45"/>
  <c r="G45"/>
  <c r="G44"/>
  <c r="E44"/>
  <c r="E43"/>
  <c r="G43" s="1"/>
  <c r="E42"/>
  <c r="G42"/>
  <c r="E41"/>
  <c r="G41"/>
  <c r="G40"/>
  <c r="E40"/>
  <c r="D40"/>
  <c r="G10"/>
  <c r="H10" s="1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D32"/>
  <c r="D33"/>
  <c r="D34"/>
  <c r="D35"/>
  <c r="D36"/>
  <c r="D37"/>
  <c r="D38"/>
  <c r="D39"/>
  <c r="D31"/>
  <c r="D30"/>
  <c r="E10"/>
  <c r="E30"/>
  <c r="E39"/>
  <c r="E38"/>
  <c r="E37"/>
  <c r="E36"/>
  <c r="E35"/>
  <c r="E34"/>
  <c r="E33"/>
  <c r="E32"/>
  <c r="E31"/>
  <c r="D22"/>
  <c r="D23"/>
  <c r="D24"/>
  <c r="D25"/>
  <c r="D26"/>
  <c r="D27"/>
  <c r="D28"/>
  <c r="D29"/>
  <c r="E22"/>
  <c r="E23"/>
  <c r="E24"/>
  <c r="E25"/>
  <c r="E26"/>
  <c r="E27"/>
  <c r="E28"/>
  <c r="E29"/>
  <c r="E21"/>
  <c r="D21"/>
  <c r="L15" i="4" l="1"/>
  <c r="M10"/>
  <c r="M15" s="1"/>
  <c r="L3" i="1" s="1"/>
  <c r="D60" i="8"/>
  <c r="E60"/>
  <c r="H60" i="7"/>
  <c r="I10"/>
  <c r="I60" s="1"/>
  <c r="G60"/>
  <c r="G60" i="8" l="1"/>
  <c r="H60" l="1"/>
  <c r="I60"/>
  <c r="D20" i="7" l="1"/>
  <c r="E20"/>
  <c r="E11" l="1"/>
  <c r="E12"/>
  <c r="E13"/>
  <c r="E14"/>
  <c r="E15"/>
  <c r="E16"/>
  <c r="E17"/>
  <c r="E18"/>
  <c r="E19"/>
  <c r="D12"/>
  <c r="D13"/>
  <c r="D14"/>
  <c r="D15"/>
  <c r="D16"/>
  <c r="D17"/>
  <c r="D18"/>
  <c r="D19"/>
  <c r="D11"/>
  <c r="E5" i="13" l="1"/>
  <c r="F15"/>
  <c r="F11"/>
  <c r="F12"/>
  <c r="F13"/>
  <c r="F14"/>
  <c r="F10"/>
  <c r="G15" i="4"/>
  <c r="E15"/>
  <c r="C15"/>
  <c r="K15"/>
  <c r="E5"/>
  <c r="B4" i="15" l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5" i="14" l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4"/>
  <c r="J2" i="2" l="1"/>
  <c r="J2" i="6"/>
  <c r="E6" i="13"/>
  <c r="G3"/>
  <c r="J3" s="1"/>
  <c r="J2"/>
  <c r="I2"/>
  <c r="J5" s="1"/>
  <c r="N8" i="1"/>
  <c r="O8"/>
  <c r="P8"/>
  <c r="M8"/>
  <c r="E6" i="12"/>
  <c r="J3"/>
  <c r="G3"/>
  <c r="J2"/>
  <c r="I2"/>
  <c r="J5" s="1"/>
  <c r="N7" i="1"/>
  <c r="O7"/>
  <c r="P7"/>
  <c r="N4"/>
  <c r="O4"/>
  <c r="P4"/>
  <c r="M4"/>
  <c r="M7"/>
  <c r="L5" i="11"/>
  <c r="E6"/>
  <c r="J3"/>
  <c r="G3"/>
  <c r="I2"/>
  <c r="J2" s="1"/>
  <c r="N6" i="1"/>
  <c r="O6"/>
  <c r="P6"/>
  <c r="M6"/>
  <c r="E6" i="10"/>
  <c r="J3"/>
  <c r="G3"/>
  <c r="J2"/>
  <c r="I2"/>
  <c r="J5" s="1"/>
  <c r="J2" i="9"/>
  <c r="E6"/>
  <c r="G3"/>
  <c r="J3" s="1"/>
  <c r="I2"/>
  <c r="J2" i="3"/>
  <c r="J5"/>
  <c r="E6"/>
  <c r="G3"/>
  <c r="J3" s="1"/>
  <c r="I2"/>
  <c r="N5" i="5"/>
  <c r="M5"/>
  <c r="L5"/>
  <c r="E6" i="4"/>
  <c r="J3"/>
  <c r="G3"/>
  <c r="I2"/>
  <c r="J5" s="1"/>
  <c r="G3" i="6"/>
  <c r="I2"/>
  <c r="E6" i="2"/>
  <c r="G3"/>
  <c r="J5" s="1"/>
  <c r="I2"/>
  <c r="E6" i="8"/>
  <c r="J3"/>
  <c r="G3"/>
  <c r="J5" s="1"/>
  <c r="I2"/>
  <c r="J5" i="7"/>
  <c r="K5" s="1"/>
  <c r="N5" s="1"/>
  <c r="E6"/>
  <c r="G3"/>
  <c r="J3" s="1"/>
  <c r="I2"/>
  <c r="J6" i="13" l="1"/>
  <c r="K5"/>
  <c r="J6" i="12"/>
  <c r="K5"/>
  <c r="J5" i="11"/>
  <c r="J6" i="10"/>
  <c r="K5"/>
  <c r="K5" i="9"/>
  <c r="J6"/>
  <c r="K5" i="3"/>
  <c r="J6"/>
  <c r="J6" i="4"/>
  <c r="K5"/>
  <c r="N5" s="1"/>
  <c r="P3" i="1" s="1"/>
  <c r="J3" i="6"/>
  <c r="J6" i="2"/>
  <c r="K5"/>
  <c r="J3"/>
  <c r="J6" i="8"/>
  <c r="K5"/>
  <c r="L5" i="7"/>
  <c r="L6" s="1"/>
  <c r="F5" i="1" s="1"/>
  <c r="M5" i="7"/>
  <c r="M6" s="1"/>
  <c r="G5" i="1" s="1"/>
  <c r="N6" i="7"/>
  <c r="H5" i="1" s="1"/>
  <c r="K6" i="7"/>
  <c r="E5" i="1" s="1"/>
  <c r="J6" i="7"/>
  <c r="E6" i="5"/>
  <c r="M5" i="1"/>
  <c r="J3" i="5"/>
  <c r="G3"/>
  <c r="I2"/>
  <c r="J5" s="1"/>
  <c r="M5" i="4" l="1"/>
  <c r="L5"/>
  <c r="K6" i="13"/>
  <c r="M9" i="1" s="1"/>
  <c r="M5" i="13"/>
  <c r="M6" s="1"/>
  <c r="O9" i="1" s="1"/>
  <c r="L5" i="13"/>
  <c r="L6" s="1"/>
  <c r="N9" i="1" s="1"/>
  <c r="N5" i="13"/>
  <c r="N6" s="1"/>
  <c r="P9" i="1" s="1"/>
  <c r="L5" i="12"/>
  <c r="L6" s="1"/>
  <c r="N5"/>
  <c r="N6" s="1"/>
  <c r="K6"/>
  <c r="M5"/>
  <c r="M6" s="1"/>
  <c r="J6" i="11"/>
  <c r="K5"/>
  <c r="L5" i="10"/>
  <c r="L6" s="1"/>
  <c r="N5"/>
  <c r="N6" s="1"/>
  <c r="K6"/>
  <c r="M5"/>
  <c r="M6" s="1"/>
  <c r="N6" i="9"/>
  <c r="K6"/>
  <c r="L5" s="1"/>
  <c r="L6" s="1"/>
  <c r="M6"/>
  <c r="K6" i="3"/>
  <c r="M5"/>
  <c r="M6" s="1"/>
  <c r="L5"/>
  <c r="L6" s="1"/>
  <c r="N5"/>
  <c r="N6" s="1"/>
  <c r="K6" i="4"/>
  <c r="L5" i="2"/>
  <c r="L6" s="1"/>
  <c r="F3" i="1" s="1"/>
  <c r="N5" i="2"/>
  <c r="N6" s="1"/>
  <c r="H3" i="1" s="1"/>
  <c r="K6" i="2"/>
  <c r="E3" i="1" s="1"/>
  <c r="M5" i="2"/>
  <c r="M6" s="1"/>
  <c r="G3" i="1" s="1"/>
  <c r="L5" i="8"/>
  <c r="L6" s="1"/>
  <c r="F6" i="1" s="1"/>
  <c r="N5" i="8"/>
  <c r="N6" s="1"/>
  <c r="H6" i="1" s="1"/>
  <c r="K6" i="8"/>
  <c r="E6" i="1" s="1"/>
  <c r="M5" i="8"/>
  <c r="M6" s="1"/>
  <c r="G6" i="1" s="1"/>
  <c r="E7" i="7"/>
  <c r="J6" i="5"/>
  <c r="K5"/>
  <c r="E7" i="13" l="1"/>
  <c r="E7" i="12"/>
  <c r="K6" i="11"/>
  <c r="M5"/>
  <c r="M6" s="1"/>
  <c r="L6"/>
  <c r="N5"/>
  <c r="N6" s="1"/>
  <c r="E7" i="10"/>
  <c r="E7" i="9"/>
  <c r="E7" i="3"/>
  <c r="L12" i="1" s="1"/>
  <c r="L6" i="4"/>
  <c r="N3" i="1"/>
  <c r="M6" i="4"/>
  <c r="O3" i="1"/>
  <c r="M3"/>
  <c r="N6" i="4"/>
  <c r="E7" i="2"/>
  <c r="E7" i="8"/>
  <c r="N6" i="5"/>
  <c r="P5" i="1" s="1"/>
  <c r="M6" i="5"/>
  <c r="O5" i="1" s="1"/>
  <c r="K6" i="5"/>
  <c r="L6"/>
  <c r="E7" i="11" l="1"/>
  <c r="E7" i="4"/>
  <c r="M12" i="1"/>
  <c r="N5"/>
  <c r="E7" i="5"/>
  <c r="P12" i="1"/>
  <c r="O12"/>
  <c r="N12" l="1"/>
  <c r="E6" i="6"/>
  <c r="J5" l="1"/>
  <c r="J6" l="1"/>
  <c r="K5"/>
  <c r="K6" l="1"/>
  <c r="N5"/>
  <c r="N6" s="1"/>
  <c r="H4" i="1" s="1"/>
  <c r="M5" i="6"/>
  <c r="M6" s="1"/>
  <c r="G4" i="1" s="1"/>
  <c r="L5" i="6"/>
  <c r="L6" s="1"/>
  <c r="F4" i="1" s="1"/>
  <c r="H212" i="14" l="1"/>
  <c r="I212" s="1"/>
  <c r="H228"/>
  <c r="I228" s="1"/>
  <c r="H217"/>
  <c r="I217" s="1"/>
  <c r="H233"/>
  <c r="I233" s="1"/>
  <c r="H226"/>
  <c r="I226" s="1"/>
  <c r="H215"/>
  <c r="I215" s="1"/>
  <c r="H231"/>
  <c r="I231" s="1"/>
  <c r="H220"/>
  <c r="I220" s="1"/>
  <c r="H210"/>
  <c r="I210" s="1"/>
  <c r="H218"/>
  <c r="I218" s="1"/>
  <c r="H223"/>
  <c r="I223" s="1"/>
  <c r="H213"/>
  <c r="I213" s="1"/>
  <c r="H222"/>
  <c r="I222" s="1"/>
  <c r="H227"/>
  <c r="I227" s="1"/>
  <c r="H216"/>
  <c r="I216" s="1"/>
  <c r="H232"/>
  <c r="I232" s="1"/>
  <c r="H221"/>
  <c r="I221" s="1"/>
  <c r="H214"/>
  <c r="I214" s="1"/>
  <c r="H230"/>
  <c r="I230" s="1"/>
  <c r="H219"/>
  <c r="I219" s="1"/>
  <c r="H235"/>
  <c r="I235" s="1"/>
  <c r="H225"/>
  <c r="I225" s="1"/>
  <c r="H234"/>
  <c r="I234" s="1"/>
  <c r="H224"/>
  <c r="I224" s="1"/>
  <c r="H229"/>
  <c r="I229" s="1"/>
  <c r="H211"/>
  <c r="I211" s="1"/>
  <c r="H373"/>
  <c r="I373" s="1"/>
  <c r="H377"/>
  <c r="I377" s="1"/>
  <c r="H367"/>
  <c r="I367" s="1"/>
  <c r="H365"/>
  <c r="I365" s="1"/>
  <c r="H359"/>
  <c r="I359" s="1"/>
  <c r="H349"/>
  <c r="I349" s="1"/>
  <c r="H344"/>
  <c r="I344" s="1"/>
  <c r="H337"/>
  <c r="I337" s="1"/>
  <c r="H334"/>
  <c r="I334" s="1"/>
  <c r="H332"/>
  <c r="I332" s="1"/>
  <c r="H317"/>
  <c r="I317" s="1"/>
  <c r="H318"/>
  <c r="I318" s="1"/>
  <c r="H309"/>
  <c r="I309" s="1"/>
  <c r="H307"/>
  <c r="I307" s="1"/>
  <c r="H301"/>
  <c r="I301" s="1"/>
  <c r="H281"/>
  <c r="I281" s="1"/>
  <c r="H285"/>
  <c r="I285" s="1"/>
  <c r="H274"/>
  <c r="I274" s="1"/>
  <c r="H269"/>
  <c r="I269" s="1"/>
  <c r="H264"/>
  <c r="I264" s="1"/>
  <c r="H256"/>
  <c r="I256" s="1"/>
  <c r="H252"/>
  <c r="I252" s="1"/>
  <c r="H265"/>
  <c r="I265" s="1"/>
  <c r="H253"/>
  <c r="I253" s="1"/>
  <c r="H361"/>
  <c r="I361" s="1"/>
  <c r="H343"/>
  <c r="I343" s="1"/>
  <c r="H336"/>
  <c r="I336" s="1"/>
  <c r="H322"/>
  <c r="I322" s="1"/>
  <c r="H302"/>
  <c r="I302" s="1"/>
  <c r="H280"/>
  <c r="I280" s="1"/>
  <c r="H271"/>
  <c r="I271" s="1"/>
  <c r="H251"/>
  <c r="I251" s="1"/>
  <c r="H374"/>
  <c r="I374" s="1"/>
  <c r="H378"/>
  <c r="I378" s="1"/>
  <c r="H362"/>
  <c r="I362" s="1"/>
  <c r="H366"/>
  <c r="I366" s="1"/>
  <c r="H357"/>
  <c r="I357" s="1"/>
  <c r="H350"/>
  <c r="I350" s="1"/>
  <c r="H345"/>
  <c r="I345" s="1"/>
  <c r="H338"/>
  <c r="I338" s="1"/>
  <c r="H329"/>
  <c r="I329" s="1"/>
  <c r="H328"/>
  <c r="I328" s="1"/>
  <c r="H320"/>
  <c r="I320" s="1"/>
  <c r="H316"/>
  <c r="I316" s="1"/>
  <c r="H310"/>
  <c r="I310" s="1"/>
  <c r="H308"/>
  <c r="I308" s="1"/>
  <c r="H295"/>
  <c r="I295" s="1"/>
  <c r="H282"/>
  <c r="I282" s="1"/>
  <c r="H279"/>
  <c r="I279" s="1"/>
  <c r="H275"/>
  <c r="I275" s="1"/>
  <c r="H268"/>
  <c r="I268" s="1"/>
  <c r="H257"/>
  <c r="I257" s="1"/>
  <c r="H364"/>
  <c r="I364" s="1"/>
  <c r="H331"/>
  <c r="I331" s="1"/>
  <c r="H313"/>
  <c r="I313" s="1"/>
  <c r="H273"/>
  <c r="I273" s="1"/>
  <c r="H259"/>
  <c r="I259" s="1"/>
  <c r="H375"/>
  <c r="I375" s="1"/>
  <c r="H372"/>
  <c r="I372" s="1"/>
  <c r="H363"/>
  <c r="I363" s="1"/>
  <c r="H360"/>
  <c r="I360" s="1"/>
  <c r="H356"/>
  <c r="I356" s="1"/>
  <c r="H348"/>
  <c r="I348" s="1"/>
  <c r="H346"/>
  <c r="I346" s="1"/>
  <c r="H339"/>
  <c r="I339" s="1"/>
  <c r="H330"/>
  <c r="I330" s="1"/>
  <c r="H326"/>
  <c r="I326" s="1"/>
  <c r="H321"/>
  <c r="I321" s="1"/>
  <c r="H315"/>
  <c r="I315" s="1"/>
  <c r="H305"/>
  <c r="I305" s="1"/>
  <c r="H304"/>
  <c r="I304" s="1"/>
  <c r="H293"/>
  <c r="I293" s="1"/>
  <c r="H283"/>
  <c r="I283" s="1"/>
  <c r="H272"/>
  <c r="I272" s="1"/>
  <c r="H276"/>
  <c r="I276" s="1"/>
  <c r="H262"/>
  <c r="I262" s="1"/>
  <c r="H261"/>
  <c r="I261" s="1"/>
  <c r="H255"/>
  <c r="I255" s="1"/>
  <c r="H250"/>
  <c r="I250" s="1"/>
  <c r="H376"/>
  <c r="I376" s="1"/>
  <c r="H370"/>
  <c r="I370" s="1"/>
  <c r="H352"/>
  <c r="I352" s="1"/>
  <c r="H342"/>
  <c r="I342" s="1"/>
  <c r="H325"/>
  <c r="I325" s="1"/>
  <c r="H306"/>
  <c r="I306" s="1"/>
  <c r="H284"/>
  <c r="I284" s="1"/>
  <c r="H263"/>
  <c r="I263" s="1"/>
  <c r="H371"/>
  <c r="I371" s="1"/>
  <c r="H354"/>
  <c r="I354" s="1"/>
  <c r="H335"/>
  <c r="I335" s="1"/>
  <c r="H327"/>
  <c r="I327" s="1"/>
  <c r="H323"/>
  <c r="I323" s="1"/>
  <c r="H311"/>
  <c r="I311" s="1"/>
  <c r="H303"/>
  <c r="I303" s="1"/>
  <c r="H299"/>
  <c r="I299" s="1"/>
  <c r="H288"/>
  <c r="I288" s="1"/>
  <c r="H292"/>
  <c r="I292" s="1"/>
  <c r="H287"/>
  <c r="I287" s="1"/>
  <c r="H291"/>
  <c r="I291" s="1"/>
  <c r="H351"/>
  <c r="I351" s="1"/>
  <c r="H314"/>
  <c r="I314" s="1"/>
  <c r="H298"/>
  <c r="I298" s="1"/>
  <c r="H289"/>
  <c r="I289" s="1"/>
  <c r="H300"/>
  <c r="I300" s="1"/>
  <c r="H369"/>
  <c r="I369" s="1"/>
  <c r="H358"/>
  <c r="I358" s="1"/>
  <c r="H355"/>
  <c r="I355" s="1"/>
  <c r="H353"/>
  <c r="I353" s="1"/>
  <c r="H347"/>
  <c r="I347" s="1"/>
  <c r="H341"/>
  <c r="I341" s="1"/>
  <c r="H319"/>
  <c r="I319" s="1"/>
  <c r="H297"/>
  <c r="I297" s="1"/>
  <c r="H290"/>
  <c r="I290" s="1"/>
  <c r="H294"/>
  <c r="I294" s="1"/>
  <c r="H368"/>
  <c r="I368" s="1"/>
  <c r="H340"/>
  <c r="I340" s="1"/>
  <c r="H324"/>
  <c r="I324" s="1"/>
  <c r="H312"/>
  <c r="I312" s="1"/>
  <c r="H286"/>
  <c r="I286" s="1"/>
  <c r="H277"/>
  <c r="I277" s="1"/>
  <c r="H254"/>
  <c r="I254" s="1"/>
  <c r="H260"/>
  <c r="I260" s="1"/>
  <c r="H267"/>
  <c r="I267" s="1"/>
  <c r="H278"/>
  <c r="I278" s="1"/>
  <c r="H270"/>
  <c r="I270" s="1"/>
  <c r="H266"/>
  <c r="I266" s="1"/>
  <c r="H258"/>
  <c r="I258" s="1"/>
  <c r="H159"/>
  <c r="I159" s="1"/>
  <c r="H175"/>
  <c r="I175" s="1"/>
  <c r="H191"/>
  <c r="I191" s="1"/>
  <c r="H131"/>
  <c r="I131" s="1"/>
  <c r="H172"/>
  <c r="I172" s="1"/>
  <c r="H188"/>
  <c r="I188" s="1"/>
  <c r="H156"/>
  <c r="I156" s="1"/>
  <c r="H144"/>
  <c r="I144" s="1"/>
  <c r="H92"/>
  <c r="I92" s="1"/>
  <c r="H169"/>
  <c r="I169" s="1"/>
  <c r="H185"/>
  <c r="I185" s="1"/>
  <c r="H201"/>
  <c r="I201" s="1"/>
  <c r="H145"/>
  <c r="I145" s="1"/>
  <c r="H89"/>
  <c r="I89" s="1"/>
  <c r="H105"/>
  <c r="I105" s="1"/>
  <c r="H121"/>
  <c r="I121" s="1"/>
  <c r="H162"/>
  <c r="I162" s="1"/>
  <c r="H178"/>
  <c r="I178" s="1"/>
  <c r="H194"/>
  <c r="I194" s="1"/>
  <c r="H134"/>
  <c r="I134" s="1"/>
  <c r="H150"/>
  <c r="I150" s="1"/>
  <c r="H98"/>
  <c r="I98" s="1"/>
  <c r="H114"/>
  <c r="I114" s="1"/>
  <c r="H54"/>
  <c r="I54" s="1"/>
  <c r="H70"/>
  <c r="I70" s="1"/>
  <c r="H38"/>
  <c r="I38" s="1"/>
  <c r="H119"/>
  <c r="I119" s="1"/>
  <c r="H71"/>
  <c r="I71" s="1"/>
  <c r="H30"/>
  <c r="I30" s="1"/>
  <c r="H143"/>
  <c r="I143" s="1"/>
  <c r="H120"/>
  <c r="I120" s="1"/>
  <c r="H72"/>
  <c r="I72" s="1"/>
  <c r="H99"/>
  <c r="I99" s="1"/>
  <c r="H51"/>
  <c r="I51" s="1"/>
  <c r="H73"/>
  <c r="I73" s="1"/>
  <c r="H32"/>
  <c r="I32" s="1"/>
  <c r="H151"/>
  <c r="I151" s="1"/>
  <c r="H116"/>
  <c r="I116" s="1"/>
  <c r="H64"/>
  <c r="I64" s="1"/>
  <c r="H35"/>
  <c r="I35" s="1"/>
  <c r="I21"/>
  <c r="I23"/>
  <c r="I25"/>
  <c r="H163"/>
  <c r="I163" s="1"/>
  <c r="H179"/>
  <c r="I179" s="1"/>
  <c r="H195"/>
  <c r="I195" s="1"/>
  <c r="H160"/>
  <c r="I160" s="1"/>
  <c r="H176"/>
  <c r="I176" s="1"/>
  <c r="H192"/>
  <c r="I192" s="1"/>
  <c r="H132"/>
  <c r="I132" s="1"/>
  <c r="H148"/>
  <c r="I148" s="1"/>
  <c r="H157"/>
  <c r="I157" s="1"/>
  <c r="H173"/>
  <c r="I173" s="1"/>
  <c r="H189"/>
  <c r="I189" s="1"/>
  <c r="H133"/>
  <c r="I133" s="1"/>
  <c r="H149"/>
  <c r="I149" s="1"/>
  <c r="H93"/>
  <c r="I93" s="1"/>
  <c r="H109"/>
  <c r="I109" s="1"/>
  <c r="H49"/>
  <c r="I49" s="1"/>
  <c r="H166"/>
  <c r="I166" s="1"/>
  <c r="H182"/>
  <c r="I182" s="1"/>
  <c r="H198"/>
  <c r="I198" s="1"/>
  <c r="H138"/>
  <c r="I138" s="1"/>
  <c r="H86"/>
  <c r="I86" s="1"/>
  <c r="H102"/>
  <c r="I102" s="1"/>
  <c r="H118"/>
  <c r="I118" s="1"/>
  <c r="H58"/>
  <c r="I58" s="1"/>
  <c r="H74"/>
  <c r="I74" s="1"/>
  <c r="H95"/>
  <c r="I95" s="1"/>
  <c r="H55"/>
  <c r="I55" s="1"/>
  <c r="H76"/>
  <c r="I76" s="1"/>
  <c r="H34"/>
  <c r="I34" s="1"/>
  <c r="H96"/>
  <c r="I96" s="1"/>
  <c r="H56"/>
  <c r="I56" s="1"/>
  <c r="H77"/>
  <c r="I77" s="1"/>
  <c r="H107"/>
  <c r="I107" s="1"/>
  <c r="H57"/>
  <c r="I57" s="1"/>
  <c r="H79"/>
  <c r="I79" s="1"/>
  <c r="I20"/>
  <c r="H36"/>
  <c r="I36" s="1"/>
  <c r="H91"/>
  <c r="I91" s="1"/>
  <c r="H84"/>
  <c r="I84" s="1"/>
  <c r="H75"/>
  <c r="I75" s="1"/>
  <c r="H29"/>
  <c r="I29" s="1"/>
  <c r="H48"/>
  <c r="I48" s="1"/>
  <c r="H31"/>
  <c r="I31" s="1"/>
  <c r="H42"/>
  <c r="I42" s="1"/>
  <c r="H187"/>
  <c r="I187" s="1"/>
  <c r="H168"/>
  <c r="I168" s="1"/>
  <c r="H200"/>
  <c r="I200" s="1"/>
  <c r="H88"/>
  <c r="I88" s="1"/>
  <c r="H181"/>
  <c r="I181" s="1"/>
  <c r="H141"/>
  <c r="I141" s="1"/>
  <c r="H101"/>
  <c r="I101" s="1"/>
  <c r="H158"/>
  <c r="I158" s="1"/>
  <c r="H190"/>
  <c r="I190" s="1"/>
  <c r="H94"/>
  <c r="I94" s="1"/>
  <c r="H50"/>
  <c r="I50" s="1"/>
  <c r="H139"/>
  <c r="I139" s="1"/>
  <c r="H65"/>
  <c r="I65" s="1"/>
  <c r="H26"/>
  <c r="I26" s="1"/>
  <c r="H112"/>
  <c r="I112" s="1"/>
  <c r="H87"/>
  <c r="I87" s="1"/>
  <c r="H68"/>
  <c r="I68" s="1"/>
  <c r="H28"/>
  <c r="I28" s="1"/>
  <c r="H108"/>
  <c r="I108" s="1"/>
  <c r="H69"/>
  <c r="I69" s="1"/>
  <c r="H33"/>
  <c r="I33" s="1"/>
  <c r="H167"/>
  <c r="I167" s="1"/>
  <c r="H183"/>
  <c r="I183" s="1"/>
  <c r="H199"/>
  <c r="I199" s="1"/>
  <c r="H164"/>
  <c r="I164" s="1"/>
  <c r="H180"/>
  <c r="I180" s="1"/>
  <c r="H196"/>
  <c r="I196" s="1"/>
  <c r="H136"/>
  <c r="I136" s="1"/>
  <c r="H152"/>
  <c r="I152" s="1"/>
  <c r="H161"/>
  <c r="I161" s="1"/>
  <c r="H177"/>
  <c r="I177" s="1"/>
  <c r="H193"/>
  <c r="I193" s="1"/>
  <c r="H137"/>
  <c r="I137" s="1"/>
  <c r="H129"/>
  <c r="I129" s="1"/>
  <c r="H97"/>
  <c r="I97" s="1"/>
  <c r="H113"/>
  <c r="I113" s="1"/>
  <c r="H53"/>
  <c r="I53" s="1"/>
  <c r="H170"/>
  <c r="I170" s="1"/>
  <c r="H186"/>
  <c r="I186" s="1"/>
  <c r="H202"/>
  <c r="I202" s="1"/>
  <c r="H142"/>
  <c r="I142" s="1"/>
  <c r="H90"/>
  <c r="I90" s="1"/>
  <c r="H106"/>
  <c r="I106" s="1"/>
  <c r="H122"/>
  <c r="I122" s="1"/>
  <c r="H62"/>
  <c r="I62" s="1"/>
  <c r="H78"/>
  <c r="I78" s="1"/>
  <c r="H103"/>
  <c r="I103" s="1"/>
  <c r="H60"/>
  <c r="I60" s="1"/>
  <c r="I22"/>
  <c r="H39"/>
  <c r="I39" s="1"/>
  <c r="H104"/>
  <c r="I104" s="1"/>
  <c r="H61"/>
  <c r="I61" s="1"/>
  <c r="H147"/>
  <c r="I147" s="1"/>
  <c r="H115"/>
  <c r="I115" s="1"/>
  <c r="H63"/>
  <c r="I63" s="1"/>
  <c r="I24"/>
  <c r="H41"/>
  <c r="I41" s="1"/>
  <c r="H100"/>
  <c r="I100" s="1"/>
  <c r="H52"/>
  <c r="I52" s="1"/>
  <c r="H27"/>
  <c r="I27" s="1"/>
  <c r="H37"/>
  <c r="I37" s="1"/>
  <c r="H40"/>
  <c r="I40" s="1"/>
  <c r="H171"/>
  <c r="I171" s="1"/>
  <c r="H203"/>
  <c r="I203" s="1"/>
  <c r="H184"/>
  <c r="I184" s="1"/>
  <c r="H140"/>
  <c r="I140" s="1"/>
  <c r="H165"/>
  <c r="I165" s="1"/>
  <c r="H197"/>
  <c r="I197" s="1"/>
  <c r="H85"/>
  <c r="I85" s="1"/>
  <c r="H117"/>
  <c r="I117" s="1"/>
  <c r="H174"/>
  <c r="I174" s="1"/>
  <c r="H130"/>
  <c r="I130" s="1"/>
  <c r="H146"/>
  <c r="I146" s="1"/>
  <c r="H110"/>
  <c r="I110" s="1"/>
  <c r="H66"/>
  <c r="I66" s="1"/>
  <c r="H111"/>
  <c r="I111" s="1"/>
  <c r="H67"/>
  <c r="I67" s="1"/>
  <c r="H123"/>
  <c r="I123" s="1"/>
  <c r="H135"/>
  <c r="I135" s="1"/>
  <c r="H59"/>
  <c r="I59" s="1"/>
  <c r="H3"/>
  <c r="I3" s="1"/>
  <c r="H239"/>
  <c r="I239" s="1"/>
  <c r="H244"/>
  <c r="I244" s="1"/>
  <c r="H245"/>
  <c r="I245" s="1"/>
  <c r="H246"/>
  <c r="I246" s="1"/>
  <c r="H237"/>
  <c r="I237" s="1"/>
  <c r="H240"/>
  <c r="I240" s="1"/>
  <c r="H241"/>
  <c r="I241" s="1"/>
  <c r="H242"/>
  <c r="I242" s="1"/>
  <c r="H243"/>
  <c r="I243" s="1"/>
  <c r="H248"/>
  <c r="I248" s="1"/>
  <c r="H236"/>
  <c r="I236" s="1"/>
  <c r="H247"/>
  <c r="I247" s="1"/>
  <c r="H238"/>
  <c r="I238" s="1"/>
  <c r="E7" i="6"/>
  <c r="E4" i="1"/>
  <c r="H206" i="14" l="1"/>
  <c r="I206" s="1"/>
  <c r="H155"/>
  <c r="I155" s="1"/>
  <c r="H153"/>
  <c r="I153" s="1"/>
  <c r="H82"/>
  <c r="I82" s="1"/>
  <c r="H128"/>
  <c r="I128" s="1"/>
  <c r="H209"/>
  <c r="I209" s="1"/>
  <c r="H126"/>
  <c r="I126" s="1"/>
  <c r="H83"/>
  <c r="I83" s="1"/>
  <c r="H124"/>
  <c r="I124" s="1"/>
  <c r="H127"/>
  <c r="I127" s="1"/>
  <c r="H47"/>
  <c r="I47" s="1"/>
  <c r="H205"/>
  <c r="I205" s="1"/>
  <c r="H204"/>
  <c r="I204" s="1"/>
  <c r="H207"/>
  <c r="I207" s="1"/>
  <c r="H208"/>
  <c r="I208" s="1"/>
  <c r="H45"/>
  <c r="I45" s="1"/>
  <c r="H80"/>
  <c r="I80" s="1"/>
  <c r="H125"/>
  <c r="I125" s="1"/>
  <c r="H43"/>
  <c r="I43" s="1"/>
  <c r="H46"/>
  <c r="I46" s="1"/>
  <c r="H154"/>
  <c r="I154" s="1"/>
  <c r="H81"/>
  <c r="I81" s="1"/>
  <c r="H44"/>
  <c r="I44" s="1"/>
  <c r="L59" i="15"/>
  <c r="I59" s="1"/>
  <c r="K249"/>
  <c r="L48"/>
  <c r="I48" s="1"/>
  <c r="L64"/>
  <c r="I64" s="1"/>
  <c r="H71"/>
  <c r="L71"/>
  <c r="I71" s="1"/>
  <c r="L62"/>
  <c r="I62" s="1"/>
  <c r="L78"/>
  <c r="I78" s="1"/>
  <c r="L65"/>
  <c r="I65" s="1"/>
  <c r="H59"/>
  <c r="L68"/>
  <c r="I68" s="1"/>
  <c r="L75"/>
  <c r="I75" s="1"/>
  <c r="L81"/>
  <c r="I81" s="1"/>
  <c r="H68"/>
  <c r="H65"/>
  <c r="L72"/>
  <c r="I72" s="1"/>
  <c r="L50"/>
  <c r="I50" s="1"/>
  <c r="L51"/>
  <c r="H48"/>
  <c r="L74"/>
  <c r="I74" s="1"/>
  <c r="H72"/>
  <c r="H51"/>
  <c r="L49"/>
  <c r="I49" s="1"/>
  <c r="H56"/>
  <c r="L56"/>
  <c r="I56" s="1"/>
  <c r="H69"/>
  <c r="L69"/>
  <c r="I69" s="1"/>
  <c r="H78"/>
  <c r="L53"/>
  <c r="I53" s="1"/>
  <c r="L77"/>
  <c r="I77" s="1"/>
  <c r="H77"/>
  <c r="H54"/>
  <c r="L54"/>
  <c r="I54" s="1"/>
  <c r="H60"/>
  <c r="L60"/>
  <c r="I60" s="1"/>
  <c r="H80"/>
  <c r="L80"/>
  <c r="I80"/>
  <c r="H57"/>
  <c r="L57"/>
  <c r="I57" s="1"/>
  <c r="H63"/>
  <c r="L63"/>
  <c r="I63" s="1"/>
  <c r="H81"/>
  <c r="H50"/>
  <c r="H62"/>
  <c r="H74"/>
  <c r="H53"/>
  <c r="H75"/>
  <c r="H52"/>
  <c r="L52"/>
  <c r="I52" s="1"/>
  <c r="H58"/>
  <c r="L58"/>
  <c r="I58" s="1"/>
  <c r="H66"/>
  <c r="L66"/>
  <c r="I66" s="1"/>
  <c r="H70"/>
  <c r="L70"/>
  <c r="I70" s="1"/>
  <c r="H76"/>
  <c r="L76"/>
  <c r="I76" s="1"/>
  <c r="H82"/>
  <c r="L82"/>
  <c r="I82" s="1"/>
  <c r="H55"/>
  <c r="L55"/>
  <c r="I55" s="1"/>
  <c r="H61"/>
  <c r="L61"/>
  <c r="I61" s="1"/>
  <c r="H67"/>
  <c r="L67"/>
  <c r="I67" s="1"/>
  <c r="H73"/>
  <c r="L73"/>
  <c r="I73" s="1"/>
  <c r="L83"/>
  <c r="I83" s="1"/>
  <c r="H83"/>
  <c r="H64"/>
  <c r="H79"/>
  <c r="L79"/>
  <c r="I79" s="1"/>
  <c r="H49"/>
  <c r="L249" l="1"/>
  <c r="I51"/>
</calcChain>
</file>

<file path=xl/sharedStrings.xml><?xml version="1.0" encoding="utf-8"?>
<sst xmlns="http://schemas.openxmlformats.org/spreadsheetml/2006/main" count="2977" uniqueCount="771">
  <si>
    <t>Роботи</t>
  </si>
  <si>
    <t>Штукатурка</t>
  </si>
  <si>
    <t>сума</t>
  </si>
  <si>
    <t>електрика</t>
  </si>
  <si>
    <t>двері</t>
  </si>
  <si>
    <t>вода і каналізація</t>
  </si>
  <si>
    <t>фасад</t>
  </si>
  <si>
    <t>відливи</t>
  </si>
  <si>
    <t>стяжка в коридорах</t>
  </si>
  <si>
    <t>плитка в коридорах</t>
  </si>
  <si>
    <t>перила нержавіючі</t>
  </si>
  <si>
    <t>електричні магістральні кабелі + каналізація</t>
  </si>
  <si>
    <t>підсобні робочі</t>
  </si>
  <si>
    <t>квартири грн/м2</t>
  </si>
  <si>
    <t>комерція  грн/м2</t>
  </si>
  <si>
    <t>гаражі  грн/м2</t>
  </si>
  <si>
    <t>ліфти</t>
  </si>
  <si>
    <t>квартири(1-так, 0-ні)</t>
  </si>
  <si>
    <t>комерція(1-так, 0-ні)</t>
  </si>
  <si>
    <t>гаражі(1-так, 0-ні)</t>
  </si>
  <si>
    <t>мансарда(1-так, 0-ні)</t>
  </si>
  <si>
    <t>мансарда грн/м2</t>
  </si>
  <si>
    <t>70 процентів</t>
  </si>
  <si>
    <t>загальна сума</t>
  </si>
  <si>
    <t>спільна грн/м2</t>
  </si>
  <si>
    <t>площа м2</t>
  </si>
  <si>
    <t>кількість шт</t>
  </si>
  <si>
    <t>квартири (1-так, 0-ні)</t>
  </si>
  <si>
    <t>мансарда (1-так, 0-ні)</t>
  </si>
  <si>
    <t xml:space="preserve">мансарда </t>
  </si>
  <si>
    <t>квартири</t>
  </si>
  <si>
    <t>комерція</t>
  </si>
  <si>
    <t>гаражі</t>
  </si>
  <si>
    <t>мансарда</t>
  </si>
  <si>
    <t>Роботи від м2</t>
  </si>
  <si>
    <t>Роботи від квартири</t>
  </si>
  <si>
    <t>перевірка</t>
  </si>
  <si>
    <t>спільна</t>
  </si>
  <si>
    <t xml:space="preserve">мансарда грн/м2 </t>
  </si>
  <si>
    <t xml:space="preserve">квартири грн/м2 </t>
  </si>
  <si>
    <t xml:space="preserve">комерція грн/м2 </t>
  </si>
  <si>
    <t xml:space="preserve">гаражі грн/м2 </t>
  </si>
  <si>
    <t>№</t>
  </si>
  <si>
    <t>Проектовий номер квартири</t>
  </si>
  <si>
    <t>Проектна площа</t>
  </si>
  <si>
    <t>Тип приміщення</t>
  </si>
  <si>
    <t>підїзд</t>
  </si>
  <si>
    <t>поверх</t>
  </si>
  <si>
    <t>сума грн</t>
  </si>
  <si>
    <t>квартира</t>
  </si>
  <si>
    <t>кв1</t>
  </si>
  <si>
    <t>кв2</t>
  </si>
  <si>
    <t>кв3</t>
  </si>
  <si>
    <t>кв4</t>
  </si>
  <si>
    <t>кв5</t>
  </si>
  <si>
    <t>кв6</t>
  </si>
  <si>
    <t>кв7</t>
  </si>
  <si>
    <t>кв8</t>
  </si>
  <si>
    <t>кв9</t>
  </si>
  <si>
    <t>кв10</t>
  </si>
  <si>
    <t>кв11</t>
  </si>
  <si>
    <t>кв12</t>
  </si>
  <si>
    <t>кв13</t>
  </si>
  <si>
    <t>кв14</t>
  </si>
  <si>
    <t>кв15</t>
  </si>
  <si>
    <t>кв16</t>
  </si>
  <si>
    <t>кв17</t>
  </si>
  <si>
    <t>кв18</t>
  </si>
  <si>
    <t>кв19</t>
  </si>
  <si>
    <t>кв20</t>
  </si>
  <si>
    <t>кв21</t>
  </si>
  <si>
    <t>кв22</t>
  </si>
  <si>
    <t>кв23</t>
  </si>
  <si>
    <t>кв24</t>
  </si>
  <si>
    <t>кв25</t>
  </si>
  <si>
    <t>кв26</t>
  </si>
  <si>
    <t>кв27</t>
  </si>
  <si>
    <t>кв28</t>
  </si>
  <si>
    <t>кв29</t>
  </si>
  <si>
    <t>кв30</t>
  </si>
  <si>
    <t>кв31</t>
  </si>
  <si>
    <t>кв32</t>
  </si>
  <si>
    <t>кв33</t>
  </si>
  <si>
    <t>кв34</t>
  </si>
  <si>
    <t>кв35</t>
  </si>
  <si>
    <t>кв36</t>
  </si>
  <si>
    <t>кв37</t>
  </si>
  <si>
    <t>кв38</t>
  </si>
  <si>
    <t>кв39</t>
  </si>
  <si>
    <t>кв40</t>
  </si>
  <si>
    <t>кв41</t>
  </si>
  <si>
    <t>кв42</t>
  </si>
  <si>
    <t>кв43</t>
  </si>
  <si>
    <t>кв44</t>
  </si>
  <si>
    <t>кв45</t>
  </si>
  <si>
    <t>кв46</t>
  </si>
  <si>
    <t>кв47</t>
  </si>
  <si>
    <t>кв48</t>
  </si>
  <si>
    <t>кв49</t>
  </si>
  <si>
    <t>кв50</t>
  </si>
  <si>
    <t>кв51</t>
  </si>
  <si>
    <t>кв52</t>
  </si>
  <si>
    <t>кв53</t>
  </si>
  <si>
    <t>кв54</t>
  </si>
  <si>
    <t>кв55</t>
  </si>
  <si>
    <t>кв56</t>
  </si>
  <si>
    <t>кв57</t>
  </si>
  <si>
    <t>кв58</t>
  </si>
  <si>
    <t>кв59</t>
  </si>
  <si>
    <t>кв60</t>
  </si>
  <si>
    <t>кв61</t>
  </si>
  <si>
    <t>кв62</t>
  </si>
  <si>
    <t>кв63</t>
  </si>
  <si>
    <t>кв64</t>
  </si>
  <si>
    <t>кв65</t>
  </si>
  <si>
    <t>кв66</t>
  </si>
  <si>
    <t>кв67</t>
  </si>
  <si>
    <t>кв68</t>
  </si>
  <si>
    <t>кв69</t>
  </si>
  <si>
    <t>кв70</t>
  </si>
  <si>
    <t>кв71</t>
  </si>
  <si>
    <t>кв72</t>
  </si>
  <si>
    <t>кв73</t>
  </si>
  <si>
    <t>кв74</t>
  </si>
  <si>
    <t>кв75</t>
  </si>
  <si>
    <t>кв76</t>
  </si>
  <si>
    <t>кв77</t>
  </si>
  <si>
    <t>кв78</t>
  </si>
  <si>
    <t>кв79</t>
  </si>
  <si>
    <t>кв80</t>
  </si>
  <si>
    <t>кв81</t>
  </si>
  <si>
    <t>кв82</t>
  </si>
  <si>
    <t>кв83</t>
  </si>
  <si>
    <t>кв84</t>
  </si>
  <si>
    <t>кв85</t>
  </si>
  <si>
    <t>кв86</t>
  </si>
  <si>
    <t>кв87</t>
  </si>
  <si>
    <t>кв88</t>
  </si>
  <si>
    <t>кв89</t>
  </si>
  <si>
    <t>кв90</t>
  </si>
  <si>
    <t>кв91</t>
  </si>
  <si>
    <t>кв92</t>
  </si>
  <si>
    <t>кв93</t>
  </si>
  <si>
    <t>кв94</t>
  </si>
  <si>
    <t>кв95</t>
  </si>
  <si>
    <t>кв96</t>
  </si>
  <si>
    <t>кв97</t>
  </si>
  <si>
    <t>кв98</t>
  </si>
  <si>
    <t>кв99</t>
  </si>
  <si>
    <t>кв100</t>
  </si>
  <si>
    <t>кв101</t>
  </si>
  <si>
    <t>кв102</t>
  </si>
  <si>
    <t>кв103</t>
  </si>
  <si>
    <t>кв104</t>
  </si>
  <si>
    <t>кв105</t>
  </si>
  <si>
    <t>кв106</t>
  </si>
  <si>
    <t>кв107</t>
  </si>
  <si>
    <t>кв108</t>
  </si>
  <si>
    <t>кв109</t>
  </si>
  <si>
    <t>кв110</t>
  </si>
  <si>
    <t>кв111</t>
  </si>
  <si>
    <t>кв112</t>
  </si>
  <si>
    <t>кв113</t>
  </si>
  <si>
    <t>кв114</t>
  </si>
  <si>
    <t>кв115</t>
  </si>
  <si>
    <t>кв116</t>
  </si>
  <si>
    <t>кв117</t>
  </si>
  <si>
    <t>кв118</t>
  </si>
  <si>
    <t>кв119</t>
  </si>
  <si>
    <t>кв120</t>
  </si>
  <si>
    <t>кв121</t>
  </si>
  <si>
    <t>кв122</t>
  </si>
  <si>
    <t>кв123</t>
  </si>
  <si>
    <t>кв124</t>
  </si>
  <si>
    <t>кв125</t>
  </si>
  <si>
    <t>кв126</t>
  </si>
  <si>
    <t>кв127</t>
  </si>
  <si>
    <t>кв128</t>
  </si>
  <si>
    <t>кв129</t>
  </si>
  <si>
    <t>кв130</t>
  </si>
  <si>
    <t>кв131</t>
  </si>
  <si>
    <t>кв132</t>
  </si>
  <si>
    <t>кв133</t>
  </si>
  <si>
    <t>кв134</t>
  </si>
  <si>
    <t>кв135</t>
  </si>
  <si>
    <t>кв136</t>
  </si>
  <si>
    <t>кв137</t>
  </si>
  <si>
    <t>кв138</t>
  </si>
  <si>
    <t>кв139</t>
  </si>
  <si>
    <t>кв140</t>
  </si>
  <si>
    <t>кв141</t>
  </si>
  <si>
    <t>кв142</t>
  </si>
  <si>
    <t>кв143</t>
  </si>
  <si>
    <t>кв144</t>
  </si>
  <si>
    <t>кв145</t>
  </si>
  <si>
    <t>кв146</t>
  </si>
  <si>
    <t>кв147</t>
  </si>
  <si>
    <t>кв148</t>
  </si>
  <si>
    <t>кв149</t>
  </si>
  <si>
    <t>кв150</t>
  </si>
  <si>
    <t>кв151</t>
  </si>
  <si>
    <t>кв152</t>
  </si>
  <si>
    <t>кв153</t>
  </si>
  <si>
    <t>кв154</t>
  </si>
  <si>
    <t>кв155</t>
  </si>
  <si>
    <t>кв156</t>
  </si>
  <si>
    <t>кв157</t>
  </si>
  <si>
    <t>кв158</t>
  </si>
  <si>
    <t>кв159</t>
  </si>
  <si>
    <t>кв160</t>
  </si>
  <si>
    <t>кв161</t>
  </si>
  <si>
    <t>кв162</t>
  </si>
  <si>
    <t>кв163</t>
  </si>
  <si>
    <t>кв164</t>
  </si>
  <si>
    <t>кв165</t>
  </si>
  <si>
    <t>кв166</t>
  </si>
  <si>
    <t>кв167</t>
  </si>
  <si>
    <t>кв168</t>
  </si>
  <si>
    <t>кв169</t>
  </si>
  <si>
    <t>кв170</t>
  </si>
  <si>
    <t>кв171</t>
  </si>
  <si>
    <t>кв172</t>
  </si>
  <si>
    <t>кв173</t>
  </si>
  <si>
    <t>кв174</t>
  </si>
  <si>
    <t>кв175</t>
  </si>
  <si>
    <t>кв176</t>
  </si>
  <si>
    <t>кв177</t>
  </si>
  <si>
    <t>кв178</t>
  </si>
  <si>
    <t>кв179</t>
  </si>
  <si>
    <t>кв180</t>
  </si>
  <si>
    <t>кв181</t>
  </si>
  <si>
    <t>кв182</t>
  </si>
  <si>
    <t>кв183</t>
  </si>
  <si>
    <t>кв184</t>
  </si>
  <si>
    <t>кв185</t>
  </si>
  <si>
    <t>кв186</t>
  </si>
  <si>
    <t>кв187</t>
  </si>
  <si>
    <t>кв188</t>
  </si>
  <si>
    <t>кв189</t>
  </si>
  <si>
    <t>кв190</t>
  </si>
  <si>
    <t>кв191</t>
  </si>
  <si>
    <t>кв192</t>
  </si>
  <si>
    <t>кв193</t>
  </si>
  <si>
    <t>кв194</t>
  </si>
  <si>
    <t>кв195</t>
  </si>
  <si>
    <t>кв196</t>
  </si>
  <si>
    <t>кв197</t>
  </si>
  <si>
    <t>кв198</t>
  </si>
  <si>
    <t>кв199</t>
  </si>
  <si>
    <t>кв200</t>
  </si>
  <si>
    <t>кв201</t>
  </si>
  <si>
    <t>кв202</t>
  </si>
  <si>
    <t>кв203</t>
  </si>
  <si>
    <t>кв204</t>
  </si>
  <si>
    <t>кв205</t>
  </si>
  <si>
    <t>кв206</t>
  </si>
  <si>
    <t>кв207</t>
  </si>
  <si>
    <t>гп1</t>
  </si>
  <si>
    <t>гп2</t>
  </si>
  <si>
    <t>гп3</t>
  </si>
  <si>
    <t>гп4</t>
  </si>
  <si>
    <t>гп5</t>
  </si>
  <si>
    <t>гп6</t>
  </si>
  <si>
    <t>гп7</t>
  </si>
  <si>
    <t>гп8</t>
  </si>
  <si>
    <t>гп9</t>
  </si>
  <si>
    <t>гп10</t>
  </si>
  <si>
    <t>гп11</t>
  </si>
  <si>
    <t>гп12</t>
  </si>
  <si>
    <t>гп13</t>
  </si>
  <si>
    <t>гп14</t>
  </si>
  <si>
    <t>гп15</t>
  </si>
  <si>
    <t>гп16</t>
  </si>
  <si>
    <t>гп17</t>
  </si>
  <si>
    <t>гп18</t>
  </si>
  <si>
    <t>гп19</t>
  </si>
  <si>
    <t>гп20</t>
  </si>
  <si>
    <t>гп21</t>
  </si>
  <si>
    <t>гп22</t>
  </si>
  <si>
    <t>гп23</t>
  </si>
  <si>
    <t>гп24</t>
  </si>
  <si>
    <t>гп25</t>
  </si>
  <si>
    <t>гп26</t>
  </si>
  <si>
    <t>гараж</t>
  </si>
  <si>
    <t>кп1</t>
  </si>
  <si>
    <t>кп2</t>
  </si>
  <si>
    <t>кп3</t>
  </si>
  <si>
    <t>кп4</t>
  </si>
  <si>
    <t>кп5</t>
  </si>
  <si>
    <t>кп6</t>
  </si>
  <si>
    <t>кп7</t>
  </si>
  <si>
    <t>кп8</t>
  </si>
  <si>
    <t>кп9</t>
  </si>
  <si>
    <t>кп10</t>
  </si>
  <si>
    <t>кп11</t>
  </si>
  <si>
    <t>кп12</t>
  </si>
  <si>
    <t>кп13</t>
  </si>
  <si>
    <t>1-2</t>
  </si>
  <si>
    <t>власники</t>
  </si>
  <si>
    <t>Семків Василь Васильович</t>
  </si>
  <si>
    <t>Проців Ганна Михайлівна</t>
  </si>
  <si>
    <t>Гуменяк Іван Степанович</t>
  </si>
  <si>
    <t>Гарасимко Марія Михайлівна</t>
  </si>
  <si>
    <t>Бурак Віталій Володимирович</t>
  </si>
  <si>
    <t>Мельник Василь Іванович</t>
  </si>
  <si>
    <t>Борецький Павло Андрійович</t>
  </si>
  <si>
    <r>
      <t xml:space="preserve">Юзьків </t>
    </r>
    <r>
      <rPr>
        <sz val="11"/>
        <color theme="1"/>
        <rFont val="Calibri"/>
        <family val="2"/>
        <charset val="204"/>
        <scheme val="minor"/>
      </rPr>
      <t>Михайло Михайлович</t>
    </r>
  </si>
  <si>
    <t>Пукіш Оксана Боганівна</t>
  </si>
  <si>
    <t>Товстий Михайло Васильович</t>
  </si>
  <si>
    <t>Валєра ( Мийка), Тертишнікова Лілія Олексіївна</t>
  </si>
  <si>
    <t xml:space="preserve">Гринюк Надія </t>
  </si>
  <si>
    <t>Шкіра Олег Володимирович, Гвоздецький Роман Йосипопич</t>
  </si>
  <si>
    <t>Сапринюк Микола Васильович</t>
  </si>
  <si>
    <t>Кудлейчук Богдан Васильович</t>
  </si>
  <si>
    <t>Митько Ірина Андріївна</t>
  </si>
  <si>
    <t>Кошка Микола Романович</t>
  </si>
  <si>
    <t>Мізунський Володимир Ярославович</t>
  </si>
  <si>
    <t>Кривда Степан Іванович</t>
  </si>
  <si>
    <t>Пінькевич Петро Петрович</t>
  </si>
  <si>
    <t>Онищак Тетяна Валентинівна</t>
  </si>
  <si>
    <t>Терешко Євгеній Вяеславович</t>
  </si>
  <si>
    <t>Бородайко Петро Васильович</t>
  </si>
  <si>
    <t>Дармограй Василь Стахович</t>
  </si>
  <si>
    <t>Будзик Тамара Григорівна</t>
  </si>
  <si>
    <t>Новак Вікторія Володимирівна</t>
  </si>
  <si>
    <t>Козубаш Віталій Володимирович</t>
  </si>
  <si>
    <t>Зварич Володимир Іванович</t>
  </si>
  <si>
    <t>Гасій Микола Богданович</t>
  </si>
  <si>
    <t>Поцула Богдан Степанович</t>
  </si>
  <si>
    <t>Сойма Андріана Василівна</t>
  </si>
  <si>
    <t>Федоляк Катерина Михайлівна</t>
  </si>
  <si>
    <t>Гайда Ігор Мирославович</t>
  </si>
  <si>
    <t>Михайлюк Надія Василівна</t>
  </si>
  <si>
    <t>Ковальчук Ольга Михайлівна</t>
  </si>
  <si>
    <t>Лупійчук Оксана Степанівна</t>
  </si>
  <si>
    <t>Свачій Олег Романович</t>
  </si>
  <si>
    <t>Боднар Людмила Володимирівна</t>
  </si>
  <si>
    <t>Василишин Віталій Михайлович</t>
  </si>
  <si>
    <t>Ясінська Надія Михайлівна</t>
  </si>
  <si>
    <t>Рущак Уляна Миронівна</t>
  </si>
  <si>
    <t>Насадик Дмитро Володимирович+ Насадик Зоряна Василівна 50%*50%</t>
  </si>
  <si>
    <t>Костів Петро Петрович</t>
  </si>
  <si>
    <t>Білінський Владислав Сергійович</t>
  </si>
  <si>
    <t>Хижняк Ганна Василівна</t>
  </si>
  <si>
    <t>Костриба Роман Михайлович</t>
  </si>
  <si>
    <t>Кривко Ігор Михайлович+ Стасюк Михайло Васильович 50%*50%</t>
  </si>
  <si>
    <t>Сенюк Клавдія Іванівна</t>
  </si>
  <si>
    <t>Лугова Наталія Ярославівна</t>
  </si>
  <si>
    <t>Беспятих Микола Володимирович</t>
  </si>
  <si>
    <t>Михайлюк Петро Васильович</t>
  </si>
  <si>
    <t>М'якуш Володимир Петрович</t>
  </si>
  <si>
    <t>Пахолок Роман Петрович</t>
  </si>
  <si>
    <t>Туленінов Володимир Дмитрович</t>
  </si>
  <si>
    <t>Агамірзоєва Ірина Ігорівна</t>
  </si>
  <si>
    <t>Ткачук Ольга Мирославівна</t>
  </si>
  <si>
    <t>Федунка Марія Дмитрівна</t>
  </si>
  <si>
    <t>Тимків Марія Василівна</t>
  </si>
  <si>
    <t>Циріль Галина Михайлівна</t>
  </si>
  <si>
    <t>Петрів Світлана Михайлівна</t>
  </si>
  <si>
    <t>Дуда Світлана  Ярославівна</t>
  </si>
  <si>
    <t>Свирид Світлана Юріївна</t>
  </si>
  <si>
    <t>Фреїв Микола Васильович</t>
  </si>
  <si>
    <t>Реміцький Михайло Ігорович</t>
  </si>
  <si>
    <t>Мовчан Володимир Степанович</t>
  </si>
  <si>
    <t>Нейлюк Наталія Іванівна</t>
  </si>
  <si>
    <t>Андрієчко Олександр Степанович</t>
  </si>
  <si>
    <t>Яківяк Василь Іванович</t>
  </si>
  <si>
    <t>Мельничук Галина Дмитрівна</t>
  </si>
  <si>
    <t>Лагойда Андрій Іванович</t>
  </si>
  <si>
    <t>Костюк Іван Михайлович</t>
  </si>
  <si>
    <t>Ціпух Іванна Василівна</t>
  </si>
  <si>
    <t>Притика Микола Володимирович</t>
  </si>
  <si>
    <t>Кучма Оксана Олексіївна</t>
  </si>
  <si>
    <t>Загрійчук Світлана Михайлівна</t>
  </si>
  <si>
    <t>Волошина Юлія Василівна</t>
  </si>
  <si>
    <t>Гривнак Михайло Ярославович</t>
  </si>
  <si>
    <t>Миклащук Ірина Адальбертівна</t>
  </si>
  <si>
    <t>Дадак Ольга Василівна</t>
  </si>
  <si>
    <t>Остап'юк Юрій Володимирович</t>
  </si>
  <si>
    <t>Остап'юк Василь Володимирович</t>
  </si>
  <si>
    <t>Цуприк Олег Ярославович</t>
  </si>
  <si>
    <t>Івонюк Оксана Михайлівна</t>
  </si>
  <si>
    <t>Денега Марія Юріївна</t>
  </si>
  <si>
    <t>Прус Ірина Анатоліївна</t>
  </si>
  <si>
    <t>Олійник Андрій Ігорович</t>
  </si>
  <si>
    <t>Ткачик Андрій Володимирович</t>
  </si>
  <si>
    <t>Савчук Яна Михайлівна</t>
  </si>
  <si>
    <t>Шептій Галина Михайлівна</t>
  </si>
  <si>
    <t>Великий Євген Олегович</t>
  </si>
  <si>
    <t>Винник Тетяна Віталіївна</t>
  </si>
  <si>
    <t>Облещук Юрій Іванович</t>
  </si>
  <si>
    <t>Іванюк Парасковія Василівна</t>
  </si>
  <si>
    <t>Кащишин Володимир Володимирович</t>
  </si>
  <si>
    <t>Дмитрів Назар Тарасович</t>
  </si>
  <si>
    <t>Гупан Галина Василівна</t>
  </si>
  <si>
    <t>Федорук Василь Романович</t>
  </si>
  <si>
    <t>Томків Ігор Михайлович</t>
  </si>
  <si>
    <t>Панчак Тарас Васильович</t>
  </si>
  <si>
    <t>Андрощук Лідія Василівна</t>
  </si>
  <si>
    <t>Фіняк Михайло Ярославович</t>
  </si>
  <si>
    <t>Конобас Андрій Володимирович</t>
  </si>
  <si>
    <t>Неудахін Андрій Валерійович</t>
  </si>
  <si>
    <t>Волосов Денис Олександрович * Волосова Наталія Матвіївна 50%*50%</t>
  </si>
  <si>
    <t>Ярема Андрій Володимирович</t>
  </si>
  <si>
    <t>Ковтун Оксана Любомирівна</t>
  </si>
  <si>
    <t>Бабій Віталія Петрівна</t>
  </si>
  <si>
    <t>Кіра Ярослав Андрійович</t>
  </si>
  <si>
    <t>Гарасимчук Галина Миколаївна</t>
  </si>
  <si>
    <t>Чик Назарій Ярославович</t>
  </si>
  <si>
    <t>Зарицький Андрій Васильович</t>
  </si>
  <si>
    <t>Михайлович Оксана Василівна</t>
  </si>
  <si>
    <t>Панчак Іван Михайлович</t>
  </si>
  <si>
    <t>Гримайло Оксана Вікторівна</t>
  </si>
  <si>
    <t>Артеменко Вікторія Володимирівна</t>
  </si>
  <si>
    <t>Йосипів Микола Ігорович</t>
  </si>
  <si>
    <t>Дюга Галина Антонівна</t>
  </si>
  <si>
    <t>Катерняк Василь Іванович+ Катерняк Оксана Василівна 50%*50%</t>
  </si>
  <si>
    <t>Паращук Світлана Богданівна</t>
  </si>
  <si>
    <t>Кушнір Людмила Павлівна</t>
  </si>
  <si>
    <t>Луцишин Юлія Сергіївна</t>
  </si>
  <si>
    <t>Степаненко Тетяна Василівна</t>
  </si>
  <si>
    <t>Липка Іван Дмитрович</t>
  </si>
  <si>
    <t>Залуцька Наталія Богданівна</t>
  </si>
  <si>
    <t>Маланій Сергій Ігорович</t>
  </si>
  <si>
    <t>Андрусяк Світлана Василівна</t>
  </si>
  <si>
    <t>Дудій Василь Васильович</t>
  </si>
  <si>
    <t>Фролова Вікторія Валеріївна</t>
  </si>
  <si>
    <t>Мужик Ірина Мирославівна</t>
  </si>
  <si>
    <t>Барнич Анна Степанівна</t>
  </si>
  <si>
    <t>Ружанська Мирослава Василівна</t>
  </si>
  <si>
    <t>Самочко Іван Іванович</t>
  </si>
  <si>
    <t>Мельник Михайло Васильович</t>
  </si>
  <si>
    <t>Комаровський Олег Ярославович</t>
  </si>
  <si>
    <t>Кулик Іван Іванович</t>
  </si>
  <si>
    <t>Іванюк Руслан Тарасович</t>
  </si>
  <si>
    <t>Жилавий Олег Іванович</t>
  </si>
  <si>
    <t>Терлецький Іван Іванович</t>
  </si>
  <si>
    <t>Осадчий Микола Михайлович</t>
  </si>
  <si>
    <t>Михалевич Петро Михайлович</t>
  </si>
  <si>
    <t>Найда Тарас Васильович</t>
  </si>
  <si>
    <t>Ступар Володимир Васильович</t>
  </si>
  <si>
    <t>Корнійчук Олександр Іванович</t>
  </si>
  <si>
    <t>Андращук Христина Ярославівна</t>
  </si>
  <si>
    <t>Кенюк Надія Богданівна</t>
  </si>
  <si>
    <t>Маланчук Євген Іванович</t>
  </si>
  <si>
    <t>Замойский Роман Іванович</t>
  </si>
  <si>
    <t>Деркач Ярослава Іванівна</t>
  </si>
  <si>
    <t>Сидор Роман Васильович</t>
  </si>
  <si>
    <t>Смеричанська Діана Миколаївна</t>
  </si>
  <si>
    <t>Михайлюк Назарій Миколайович</t>
  </si>
  <si>
    <t>Процик Ольга Володимирівна</t>
  </si>
  <si>
    <t>Пасічняк Марта Юріївна</t>
  </si>
  <si>
    <t>Ярицька Наталія Юріївна</t>
  </si>
  <si>
    <t>Русич Ірина Анатоліївна</t>
  </si>
  <si>
    <t>Пицик Євген Юліанович</t>
  </si>
  <si>
    <t>Плазинська Соломія Миколаївна</t>
  </si>
  <si>
    <t>Дирів Ольга Романівна</t>
  </si>
  <si>
    <t>Гриньків Мирослава Василівна</t>
  </si>
  <si>
    <t>Проценко Марія Іванівна</t>
  </si>
  <si>
    <t>Пікова Раїса Іванівна</t>
  </si>
  <si>
    <t>Левицька Анастасія Володимирівна</t>
  </si>
  <si>
    <t>Лужний Ігор Степанович</t>
  </si>
  <si>
    <t>Базюк Леся Сергіївна</t>
  </si>
  <si>
    <t>Казіцький Сергій Мирославович</t>
  </si>
  <si>
    <t>Жовнір Леся Степанівна</t>
  </si>
  <si>
    <t>Поляруш Ірина Богданівна</t>
  </si>
  <si>
    <t>Винник Василь Богданович</t>
  </si>
  <si>
    <t>Третяк Ольга Василівна</t>
  </si>
  <si>
    <t>Михайлюк Любов Зіновіївна</t>
  </si>
  <si>
    <t>Феціца Ігор Михайлович</t>
  </si>
  <si>
    <t>Феціца Михайло Іванович</t>
  </si>
  <si>
    <t>Гарбуз Галина Василівна</t>
  </si>
  <si>
    <t>Бойко Світлана Зіновіївна</t>
  </si>
  <si>
    <t>Бойко Ольга Ігорівна</t>
  </si>
  <si>
    <t>Дранчук Іван Васильович</t>
  </si>
  <si>
    <t>Старик Василь Остапович</t>
  </si>
  <si>
    <t>Пізнюк Ольга Степанівна</t>
  </si>
  <si>
    <t>Гончар Василь Богданович+ Гончар Любов Михайлівна 50%*50%</t>
  </si>
  <si>
    <t>Чорній Ольга Андріївна</t>
  </si>
  <si>
    <t>Стус Світлана Миколаївна</t>
  </si>
  <si>
    <t>Романюк Галина Олександрівна</t>
  </si>
  <si>
    <t>Щербій Григорій Григорович</t>
  </si>
  <si>
    <t>Дутчак Василь Іванович</t>
  </si>
  <si>
    <t>Свачій Віктор Степанович</t>
  </si>
  <si>
    <t>Бучковський Ігор Павлович</t>
  </si>
  <si>
    <t>Вінтонюк Ольга Володимирівна</t>
  </si>
  <si>
    <t>Белей Роман Васильович</t>
  </si>
  <si>
    <t>Дуткевич Роман Мирославович</t>
  </si>
  <si>
    <t>Савчин Володимир Володимирович</t>
  </si>
  <si>
    <t>Чиляк Роксолана Василівна</t>
  </si>
  <si>
    <t>Романовський Андрій Володимирович</t>
  </si>
  <si>
    <t>Дзівульський Володимир Володимирович</t>
  </si>
  <si>
    <t>Михайлишин Мирослава Мирославівна</t>
  </si>
  <si>
    <t>Кухарик Тетяна Володимирівна</t>
  </si>
  <si>
    <t>Дмитрів Ігор Богданович</t>
  </si>
  <si>
    <t>Німий Володимир Іванович</t>
  </si>
  <si>
    <t>Савіцький Микола Васильович</t>
  </si>
  <si>
    <t>Лисова Марія Миколаївна</t>
  </si>
  <si>
    <t>Пляшевська Марія Володимирівна</t>
  </si>
  <si>
    <t>Гаврилюк Галина Мирославівна</t>
  </si>
  <si>
    <t>Оффе Марія Володимирівна</t>
  </si>
  <si>
    <t>Василинчук Роман Дмитрович</t>
  </si>
  <si>
    <t>Добровольська Ірина Дмитрівна</t>
  </si>
  <si>
    <t>Коржан Ірина Ігорівна</t>
  </si>
  <si>
    <t>Суровцева Вікторія Ігорівна</t>
  </si>
  <si>
    <t>Лесів Степан Васильович</t>
  </si>
  <si>
    <t>Теніцький Олег Григорович</t>
  </si>
  <si>
    <t>Пасічняк Віталік Романович</t>
  </si>
  <si>
    <t>Тарас Роман Васильович</t>
  </si>
  <si>
    <t>Костриба Михайло Васильович</t>
  </si>
  <si>
    <t>Щербатий Сергій Олександроівич</t>
  </si>
  <si>
    <t>Єрмаченко Микола Миколайович</t>
  </si>
  <si>
    <t>Шкромида Ігор Михайлович</t>
  </si>
  <si>
    <t>Фесенко Андрій Олексійович</t>
  </si>
  <si>
    <t>Федорук Василь Дмитрович</t>
  </si>
  <si>
    <t>Кидик Ігор Васильович</t>
  </si>
  <si>
    <t>Живченко Інеса Володимирівна</t>
  </si>
  <si>
    <t>Волошин Юлія Василівна</t>
  </si>
  <si>
    <t>Дячишин Роман Омелянович</t>
  </si>
  <si>
    <t>Савчук Максим Михайлович</t>
  </si>
  <si>
    <t>Артим Ігор Миколайович</t>
  </si>
  <si>
    <t>Шуляк Руслан Володимирович</t>
  </si>
  <si>
    <t>Міронов Олександр Іванович</t>
  </si>
  <si>
    <t>Керницький Ростислав Тарасович</t>
  </si>
  <si>
    <t>ціна грн/м2</t>
  </si>
  <si>
    <t>вартість</t>
  </si>
  <si>
    <t>робота грн/м2</t>
  </si>
  <si>
    <t>квартири, шт</t>
  </si>
  <si>
    <t>ціна дверей</t>
  </si>
  <si>
    <t>кладовки</t>
  </si>
  <si>
    <t>ціна дверей грн/шт</t>
  </si>
  <si>
    <t>ціна ворота</t>
  </si>
  <si>
    <t>кількість</t>
  </si>
  <si>
    <t xml:space="preserve">вартість ліфта </t>
  </si>
  <si>
    <t>монтаж</t>
  </si>
  <si>
    <t>кладовки м2</t>
  </si>
  <si>
    <t>вовіз 10%</t>
  </si>
  <si>
    <t>податок 5%</t>
  </si>
  <si>
    <t>податки 5%</t>
  </si>
  <si>
    <t>плитка грн/м2</t>
  </si>
  <si>
    <t xml:space="preserve">балкони г </t>
  </si>
  <si>
    <t>балкони овал</t>
  </si>
  <si>
    <t>балкони п</t>
  </si>
  <si>
    <t>ціна</t>
  </si>
  <si>
    <t>ціна грн</t>
  </si>
  <si>
    <t>вікна, ширина</t>
  </si>
  <si>
    <t>ціна(шир=23см)</t>
  </si>
  <si>
    <t>1(1пов)</t>
  </si>
  <si>
    <t>ціна(шир18см) грн</t>
  </si>
  <si>
    <t>2(1пов)</t>
  </si>
  <si>
    <t>1(2-10пов)</t>
  </si>
  <si>
    <t>2(2-10пов)</t>
  </si>
  <si>
    <t>3(2-10пов)</t>
  </si>
  <si>
    <t>4(2-10пов)</t>
  </si>
  <si>
    <t>5(2-10пов)</t>
  </si>
  <si>
    <t>сума долар сша(40)</t>
  </si>
  <si>
    <t>клькість</t>
  </si>
  <si>
    <t>ціна грн/шт</t>
  </si>
  <si>
    <t>м</t>
  </si>
  <si>
    <t>перила 3,5м</t>
  </si>
  <si>
    <t>мостики</t>
  </si>
  <si>
    <t>доріжка</t>
  </si>
  <si>
    <t>2-3</t>
  </si>
  <si>
    <t>3-4</t>
  </si>
  <si>
    <t>4-5</t>
  </si>
  <si>
    <t>5-6</t>
  </si>
  <si>
    <t>6-7</t>
  </si>
  <si>
    <t>7-8</t>
  </si>
  <si>
    <t>8-9</t>
  </si>
  <si>
    <t>9-10</t>
  </si>
  <si>
    <t>10-11</t>
  </si>
  <si>
    <t>Насадик Дмитро Володимирович</t>
  </si>
  <si>
    <t>остапюк юрій володимирович</t>
  </si>
  <si>
    <t>Томків Ігор Михайлович(бронь)</t>
  </si>
  <si>
    <t>Свирид Світлана Юріївна(бронь)</t>
  </si>
  <si>
    <t>Ковтун Оксана Любомирівна(бронь)</t>
  </si>
  <si>
    <t>Бабій Віталія Петрівна(бронь)</t>
  </si>
  <si>
    <t>Панчак Іван Михайлович(бронь)</t>
  </si>
  <si>
    <t>Гарасимчук Галина Миколаївна(бронь)</t>
  </si>
  <si>
    <t>Гримайло Оксана Вікторівна(бронь)</t>
  </si>
  <si>
    <t>Фреїв Микола Васильович(бронь)</t>
  </si>
  <si>
    <t>Савчук Яна Михайлівна(бронь)</t>
  </si>
  <si>
    <t>мовчан Володимир Степанович(бронь)</t>
  </si>
  <si>
    <t>Фролова Вікторія Валеріївна(бронь)</t>
  </si>
  <si>
    <t>технічне приміщення</t>
  </si>
  <si>
    <t>Мельник Михайло Васильович(бронь)</t>
  </si>
  <si>
    <t>Ступар Володимир Васильович(бронь)</t>
  </si>
  <si>
    <t>Кенюк Надія Богданівна(бронь)</t>
  </si>
  <si>
    <t>лужний Ігор Степанович(бронь)</t>
  </si>
  <si>
    <t>Поляруш Ірина Богданівна(бронь)</t>
  </si>
  <si>
    <t>Гончар Василь Богданович</t>
  </si>
  <si>
    <t>Дранчук Іван Васильович(бронь)</t>
  </si>
  <si>
    <t>Вінтонюк Ольга Володимирівна(бронь)</t>
  </si>
  <si>
    <t>Белей Роман Васильович(бронь)</t>
  </si>
  <si>
    <t>Дмитрів Ігор Богданович(бронь)</t>
  </si>
  <si>
    <t>Реміцький Михайло Ігорович(бронь)</t>
  </si>
  <si>
    <t>Митько Ірина Андріївна(бронь)</t>
  </si>
  <si>
    <t>Мельник Василь Іванович(бронь)</t>
  </si>
  <si>
    <t>козубаш Віталій Володимирович(бронь)</t>
  </si>
  <si>
    <t>гасій Микола Богданович(бронь)</t>
  </si>
  <si>
    <t>Сойма Андріана Василівна(бронь)</t>
  </si>
  <si>
    <t>качмарський віталій(бронь)</t>
  </si>
  <si>
    <t>Хижняк Ганна Василівна(бронь)</t>
  </si>
  <si>
    <t>костів Петро Петрович(бронь)</t>
  </si>
  <si>
    <t>Пахолок Роман Петрович(бронь)</t>
  </si>
  <si>
    <t>Терешко Євгеній Вяеславович(бронь)</t>
  </si>
  <si>
    <t>Федоляк Катерина Михайлівна(бронь)</t>
  </si>
  <si>
    <t>Туленінов Володимир Дмитрович(бронь)</t>
  </si>
  <si>
    <t>Михайлюк Назарій Миколайович(бронь)</t>
  </si>
  <si>
    <t>Сенюк Клавдія Іванівна(бронь)</t>
  </si>
  <si>
    <t>комора</t>
  </si>
  <si>
    <t>км1</t>
  </si>
  <si>
    <t>км2</t>
  </si>
  <si>
    <t>км3</t>
  </si>
  <si>
    <t>км4</t>
  </si>
  <si>
    <t>км5</t>
  </si>
  <si>
    <t>км6</t>
  </si>
  <si>
    <t>км7</t>
  </si>
  <si>
    <t>км8</t>
  </si>
  <si>
    <t>км9</t>
  </si>
  <si>
    <t>км10</t>
  </si>
  <si>
    <t>км11</t>
  </si>
  <si>
    <t>км12</t>
  </si>
  <si>
    <t>км13</t>
  </si>
  <si>
    <t>км14</t>
  </si>
  <si>
    <t>км15</t>
  </si>
  <si>
    <t>км16</t>
  </si>
  <si>
    <t>км17</t>
  </si>
  <si>
    <t>км18</t>
  </si>
  <si>
    <t>км19</t>
  </si>
  <si>
    <t>км20</t>
  </si>
  <si>
    <t>км21</t>
  </si>
  <si>
    <t>км22</t>
  </si>
  <si>
    <t>км23</t>
  </si>
  <si>
    <t>км24</t>
  </si>
  <si>
    <t>км25</t>
  </si>
  <si>
    <t>км26</t>
  </si>
  <si>
    <t>км27</t>
  </si>
  <si>
    <t>км28</t>
  </si>
  <si>
    <t>км29</t>
  </si>
  <si>
    <t>км30</t>
  </si>
  <si>
    <t>км31</t>
  </si>
  <si>
    <t>км32</t>
  </si>
  <si>
    <t>км33</t>
  </si>
  <si>
    <t>км34</t>
  </si>
  <si>
    <t>км35</t>
  </si>
  <si>
    <t>км36</t>
  </si>
  <si>
    <t>км37</t>
  </si>
  <si>
    <t>км38</t>
  </si>
  <si>
    <t>км39</t>
  </si>
  <si>
    <t>км40</t>
  </si>
  <si>
    <t>км41</t>
  </si>
  <si>
    <t>км42</t>
  </si>
  <si>
    <t>км43</t>
  </si>
  <si>
    <t>км44</t>
  </si>
  <si>
    <t>км45</t>
  </si>
  <si>
    <t>км46</t>
  </si>
  <si>
    <t>км47</t>
  </si>
  <si>
    <t>км48</t>
  </si>
  <si>
    <t>км49</t>
  </si>
  <si>
    <t>км50</t>
  </si>
  <si>
    <t>км51</t>
  </si>
  <si>
    <t>км52</t>
  </si>
  <si>
    <t>км53</t>
  </si>
  <si>
    <t>км54</t>
  </si>
  <si>
    <t>км55</t>
  </si>
  <si>
    <t>км56</t>
  </si>
  <si>
    <t>км57</t>
  </si>
  <si>
    <t>км58</t>
  </si>
  <si>
    <t>км59</t>
  </si>
  <si>
    <t>км60</t>
  </si>
  <si>
    <t>км61</t>
  </si>
  <si>
    <t>км62</t>
  </si>
  <si>
    <t>км63</t>
  </si>
  <si>
    <t>км64</t>
  </si>
  <si>
    <t>км65</t>
  </si>
  <si>
    <t>км66</t>
  </si>
  <si>
    <t>км67</t>
  </si>
  <si>
    <t>км68</t>
  </si>
  <si>
    <t>км69</t>
  </si>
  <si>
    <t>км70</t>
  </si>
  <si>
    <t>км71</t>
  </si>
  <si>
    <t>км72</t>
  </si>
  <si>
    <t>км73</t>
  </si>
  <si>
    <t>км74</t>
  </si>
  <si>
    <t>км75</t>
  </si>
  <si>
    <t>км76</t>
  </si>
  <si>
    <t>км77</t>
  </si>
  <si>
    <t>км78</t>
  </si>
  <si>
    <t>км79</t>
  </si>
  <si>
    <t>км80</t>
  </si>
  <si>
    <t>км81</t>
  </si>
  <si>
    <t>км82</t>
  </si>
  <si>
    <t>км83</t>
  </si>
  <si>
    <t>км84</t>
  </si>
  <si>
    <t>км85</t>
  </si>
  <si>
    <t>км86</t>
  </si>
  <si>
    <t>км87</t>
  </si>
  <si>
    <t>км88</t>
  </si>
  <si>
    <t>км89</t>
  </si>
  <si>
    <t>км90</t>
  </si>
  <si>
    <t>км91</t>
  </si>
  <si>
    <t>км92</t>
  </si>
  <si>
    <t>км93</t>
  </si>
  <si>
    <t>км94</t>
  </si>
  <si>
    <t>км95</t>
  </si>
  <si>
    <t>км96</t>
  </si>
  <si>
    <t>км97</t>
  </si>
  <si>
    <t>км98</t>
  </si>
  <si>
    <t>км99</t>
  </si>
  <si>
    <t>км100</t>
  </si>
  <si>
    <t>км101</t>
  </si>
  <si>
    <t>км102</t>
  </si>
  <si>
    <t>км103</t>
  </si>
  <si>
    <t>км104</t>
  </si>
  <si>
    <t>км105</t>
  </si>
  <si>
    <t>км106</t>
  </si>
  <si>
    <t>км107</t>
  </si>
  <si>
    <t>км108</t>
  </si>
  <si>
    <t>км109</t>
  </si>
  <si>
    <t>км110</t>
  </si>
  <si>
    <t>км111</t>
  </si>
  <si>
    <t>км112</t>
  </si>
  <si>
    <t>км113</t>
  </si>
  <si>
    <t>км114</t>
  </si>
  <si>
    <t>км115</t>
  </si>
  <si>
    <t>км116</t>
  </si>
  <si>
    <t>км117</t>
  </si>
  <si>
    <t>км118</t>
  </si>
  <si>
    <t>км119</t>
  </si>
  <si>
    <t>км120</t>
  </si>
  <si>
    <t>км121</t>
  </si>
  <si>
    <t>км122</t>
  </si>
  <si>
    <t>км123</t>
  </si>
  <si>
    <t>км124</t>
  </si>
  <si>
    <t>км125</t>
  </si>
  <si>
    <t>км126</t>
  </si>
  <si>
    <t>км127</t>
  </si>
  <si>
    <t>км128</t>
  </si>
  <si>
    <t>км129</t>
  </si>
  <si>
    <t>км130</t>
  </si>
  <si>
    <t>підїздні</t>
  </si>
  <si>
    <t>Під'їзд</t>
  </si>
  <si>
    <t>Поверх</t>
  </si>
  <si>
    <t>Сума, грн</t>
  </si>
  <si>
    <t>Сума долар сша</t>
  </si>
  <si>
    <t>Підїзд</t>
  </si>
  <si>
    <t>Сума долар США</t>
  </si>
  <si>
    <t>опорна стіна</t>
  </si>
  <si>
    <t>шт</t>
  </si>
  <si>
    <t>довжина, м</t>
  </si>
  <si>
    <t>м3</t>
  </si>
  <si>
    <t>бетон, робота</t>
  </si>
  <si>
    <t>маса, кг за метр погонний</t>
  </si>
  <si>
    <t>загальна маса, кг</t>
  </si>
  <si>
    <t>ціна грн/кг</t>
  </si>
  <si>
    <t>ціна, грн/м3</t>
  </si>
  <si>
    <t>вартість  грн</t>
  </si>
  <si>
    <t>вартість, грн</t>
  </si>
  <si>
    <t>опорна стіна 1 метра погонний (1м_довжина*0.4м_ширина*4м_висота)</t>
  </si>
  <si>
    <t>назва</t>
  </si>
  <si>
    <t>довжина,м</t>
  </si>
  <si>
    <t>ціна 1м погонного</t>
  </si>
  <si>
    <t>вовіз. 10%</t>
  </si>
  <si>
    <t>прибирання, грн</t>
  </si>
  <si>
    <t>взязальний дріт</t>
  </si>
  <si>
    <t>бетон (м250)</t>
  </si>
  <si>
    <t>перпендикулярна опора до стіни, крок 6.5м, ширина 0.4м, довжина 0.5м, висота 4м</t>
  </si>
  <si>
    <t>арматура вертикальна 12мм(крок 0.2м)</t>
  </si>
  <si>
    <t>арматура горизонтальна 10мм (крок 0.2м)</t>
  </si>
  <si>
    <t>Юзьків Михайло Михайлович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</si>
</sst>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262626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Calibri"/>
      <family val="2"/>
      <charset val="204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charset val="204"/>
    </font>
    <font>
      <sz val="10"/>
      <name val="Arial"/>
      <family val="2"/>
      <charset val="204"/>
    </font>
    <font>
      <sz val="10"/>
      <color theme="1"/>
      <name val="Calibri"/>
      <family val="2"/>
      <charset val="204"/>
    </font>
    <font>
      <b/>
      <sz val="9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8">
    <xf numFmtId="0" fontId="0" fillId="0" borderId="0" xfId="0"/>
    <xf numFmtId="0" fontId="0" fillId="0" borderId="1" xfId="0" applyBorder="1"/>
    <xf numFmtId="2" fontId="0" fillId="0" borderId="0" xfId="0" applyNumberFormat="1"/>
    <xf numFmtId="2" fontId="0" fillId="0" borderId="1" xfId="0" applyNumberFormat="1" applyBorder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0" borderId="0" xfId="0" applyNumberFormat="1" applyBorder="1" applyAlignment="1"/>
    <xf numFmtId="2" fontId="0" fillId="0" borderId="0" xfId="0" applyNumberFormat="1" applyFill="1" applyBorder="1" applyAlignment="1"/>
    <xf numFmtId="2" fontId="0" fillId="0" borderId="3" xfId="0" applyNumberFormat="1" applyBorder="1"/>
    <xf numFmtId="2" fontId="0" fillId="0" borderId="1" xfId="0" applyNumberFormat="1" applyBorder="1" applyAlignment="1"/>
    <xf numFmtId="2" fontId="0" fillId="0" borderId="1" xfId="0" applyNumberFormat="1" applyBorder="1" applyAlignment="1">
      <alignment wrapText="1"/>
    </xf>
    <xf numFmtId="0" fontId="0" fillId="0" borderId="0" xfId="0" applyBorder="1"/>
    <xf numFmtId="0" fontId="0" fillId="0" borderId="0" xfId="0" applyBorder="1" applyAlignment="1"/>
    <xf numFmtId="2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/>
    <xf numFmtId="0" fontId="0" fillId="0" borderId="0" xfId="0" applyBorder="1" applyAlignment="1">
      <alignment wrapText="1"/>
    </xf>
    <xf numFmtId="2" fontId="0" fillId="6" borderId="0" xfId="0" applyNumberFormat="1" applyFill="1" applyBorder="1"/>
    <xf numFmtId="2" fontId="0" fillId="2" borderId="0" xfId="0" applyNumberForma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2" fontId="0" fillId="5" borderId="0" xfId="0" applyNumberFormat="1" applyFill="1" applyBorder="1"/>
    <xf numFmtId="2" fontId="0" fillId="0" borderId="0" xfId="0" applyNumberFormat="1" applyFill="1"/>
    <xf numFmtId="0" fontId="0" fillId="0" borderId="0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3" fontId="2" fillId="0" borderId="1" xfId="0" applyNumberFormat="1" applyFont="1" applyFill="1" applyBorder="1"/>
    <xf numFmtId="0" fontId="5" fillId="0" borderId="1" xfId="0" applyFont="1" applyFill="1" applyBorder="1"/>
    <xf numFmtId="0" fontId="2" fillId="0" borderId="1" xfId="0" applyFont="1" applyFill="1" applyBorder="1"/>
    <xf numFmtId="0" fontId="2" fillId="0" borderId="1" xfId="0" applyFont="1" applyFill="1" applyBorder="1" applyAlignment="1">
      <alignment vertical="top"/>
    </xf>
    <xf numFmtId="0" fontId="2" fillId="0" borderId="1" xfId="0" applyFont="1" applyFill="1" applyBorder="1" applyAlignment="1">
      <alignment vertical="top" wrapText="1"/>
    </xf>
    <xf numFmtId="49" fontId="2" fillId="0" borderId="1" xfId="0" applyNumberFormat="1" applyFont="1" applyBorder="1"/>
    <xf numFmtId="2" fontId="6" fillId="0" borderId="1" xfId="0" applyNumberFormat="1" applyFont="1" applyFill="1" applyBorder="1" applyAlignment="1">
      <alignment vertical="top" wrapText="1"/>
    </xf>
    <xf numFmtId="0" fontId="5" fillId="0" borderId="1" xfId="0" applyFont="1" applyFill="1" applyBorder="1" applyAlignment="1"/>
    <xf numFmtId="0" fontId="6" fillId="0" borderId="1" xfId="0" applyFont="1" applyFill="1" applyBorder="1" applyAlignment="1">
      <alignment vertical="top"/>
    </xf>
    <xf numFmtId="2" fontId="6" fillId="7" borderId="1" xfId="0" applyNumberFormat="1" applyFont="1" applyFill="1" applyBorder="1" applyAlignment="1">
      <alignment vertical="top" wrapText="1"/>
    </xf>
    <xf numFmtId="0" fontId="5" fillId="0" borderId="1" xfId="0" applyNumberFormat="1" applyFont="1" applyFill="1" applyBorder="1" applyAlignment="1">
      <alignment wrapText="1"/>
    </xf>
    <xf numFmtId="0" fontId="0" fillId="0" borderId="2" xfId="0" applyBorder="1"/>
    <xf numFmtId="0" fontId="0" fillId="0" borderId="7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9" xfId="0" applyFill="1" applyBorder="1"/>
    <xf numFmtId="0" fontId="0" fillId="0" borderId="0" xfId="0" applyAlignment="1">
      <alignment horizontal="center"/>
    </xf>
    <xf numFmtId="0" fontId="0" fillId="0" borderId="2" xfId="0" applyFill="1" applyBorder="1"/>
    <xf numFmtId="0" fontId="0" fillId="0" borderId="11" xfId="0" applyFill="1" applyBorder="1"/>
    <xf numFmtId="0" fontId="1" fillId="0" borderId="1" xfId="0" applyFont="1" applyFill="1" applyBorder="1" applyAlignment="1">
      <alignment wrapText="1"/>
    </xf>
    <xf numFmtId="0" fontId="0" fillId="0" borderId="3" xfId="0" applyBorder="1"/>
    <xf numFmtId="0" fontId="0" fillId="0" borderId="1" xfId="0" applyFill="1" applyBorder="1"/>
    <xf numFmtId="2" fontId="0" fillId="0" borderId="1" xfId="0" applyNumberFormat="1" applyFill="1" applyBorder="1"/>
    <xf numFmtId="2" fontId="2" fillId="0" borderId="1" xfId="0" applyNumberFormat="1" applyFont="1" applyBorder="1"/>
    <xf numFmtId="0" fontId="1" fillId="0" borderId="1" xfId="0" applyFont="1" applyBorder="1"/>
    <xf numFmtId="0" fontId="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2" fontId="2" fillId="0" borderId="1" xfId="0" applyNumberFormat="1" applyFont="1" applyFill="1" applyBorder="1"/>
    <xf numFmtId="3" fontId="1" fillId="0" borderId="1" xfId="0" applyNumberFormat="1" applyFont="1" applyFill="1" applyBorder="1"/>
    <xf numFmtId="0" fontId="1" fillId="0" borderId="1" xfId="0" applyFont="1" applyFill="1" applyBorder="1"/>
    <xf numFmtId="49" fontId="1" fillId="0" borderId="1" xfId="0" applyNumberFormat="1" applyFont="1" applyFill="1" applyBorder="1"/>
    <xf numFmtId="0" fontId="1" fillId="0" borderId="1" xfId="0" applyNumberFormat="1" applyFont="1" applyFill="1" applyBorder="1"/>
    <xf numFmtId="2" fontId="9" fillId="0" borderId="1" xfId="0" applyNumberFormat="1" applyFont="1" applyFill="1" applyBorder="1"/>
    <xf numFmtId="2" fontId="9" fillId="0" borderId="3" xfId="0" applyNumberFormat="1" applyFont="1" applyFill="1" applyBorder="1"/>
    <xf numFmtId="2" fontId="10" fillId="0" borderId="1" xfId="0" applyNumberFormat="1" applyFont="1" applyFill="1" applyBorder="1"/>
    <xf numFmtId="2" fontId="0" fillId="0" borderId="13" xfId="0" applyNumberFormat="1" applyFill="1" applyBorder="1"/>
    <xf numFmtId="2" fontId="9" fillId="0" borderId="1" xfId="0" applyNumberFormat="1" applyFont="1" applyBorder="1"/>
    <xf numFmtId="0" fontId="1" fillId="0" borderId="1" xfId="0" applyFont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8" fillId="0" borderId="0" xfId="0" applyFont="1" applyFill="1" applyBorder="1" applyAlignment="1">
      <alignment vertical="top" wrapText="1"/>
    </xf>
    <xf numFmtId="0" fontId="8" fillId="0" borderId="0" xfId="0" applyFont="1" applyFill="1" applyBorder="1" applyAlignment="1">
      <alignment horizontal="right" vertical="top" wrapText="1"/>
    </xf>
    <xf numFmtId="0" fontId="9" fillId="0" borderId="0" xfId="0" applyFont="1" applyFill="1" applyBorder="1"/>
    <xf numFmtId="0" fontId="7" fillId="0" borderId="0" xfId="0" applyFont="1" applyFill="1" applyBorder="1" applyAlignment="1">
      <alignment horizontal="right" wrapText="1"/>
    </xf>
    <xf numFmtId="2" fontId="9" fillId="0" borderId="0" xfId="0" applyNumberFormat="1" applyFont="1" applyFill="1" applyBorder="1"/>
    <xf numFmtId="0" fontId="10" fillId="0" borderId="0" xfId="0" applyFont="1" applyFill="1" applyBorder="1"/>
    <xf numFmtId="0" fontId="11" fillId="0" borderId="0" xfId="0" applyFont="1" applyFill="1" applyBorder="1" applyAlignment="1">
      <alignment vertical="top" wrapText="1"/>
    </xf>
    <xf numFmtId="0" fontId="11" fillId="0" borderId="0" xfId="0" applyFont="1" applyFill="1" applyBorder="1" applyAlignment="1">
      <alignment horizontal="right" vertical="top" wrapText="1"/>
    </xf>
    <xf numFmtId="0" fontId="12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horizontal="right" wrapText="1"/>
    </xf>
    <xf numFmtId="0" fontId="13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5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/>
    <xf numFmtId="0" fontId="18" fillId="0" borderId="0" xfId="0" applyFont="1" applyFill="1" applyBorder="1"/>
    <xf numFmtId="2" fontId="17" fillId="0" borderId="0" xfId="0" applyNumberFormat="1" applyFont="1" applyFill="1" applyBorder="1"/>
    <xf numFmtId="0" fontId="13" fillId="0" borderId="0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right" vertical="top" wrapText="1"/>
    </xf>
    <xf numFmtId="0" fontId="8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0" fillId="0" borderId="0" xfId="0" applyFill="1"/>
    <xf numFmtId="0" fontId="0" fillId="0" borderId="3" xfId="0" applyBorder="1" applyAlignment="1"/>
    <xf numFmtId="0" fontId="0" fillId="0" borderId="3" xfId="0" applyBorder="1" applyAlignment="1">
      <alignment wrapText="1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/>
    <xf numFmtId="0" fontId="7" fillId="0" borderId="6" xfId="0" applyFont="1" applyFill="1" applyBorder="1" applyAlignment="1">
      <alignment wrapText="1"/>
    </xf>
    <xf numFmtId="0" fontId="7" fillId="0" borderId="2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8" fillId="0" borderId="8" xfId="0" applyFont="1" applyFill="1" applyBorder="1" applyAlignment="1">
      <alignment vertical="top" wrapText="1"/>
    </xf>
    <xf numFmtId="2" fontId="9" fillId="0" borderId="9" xfId="0" applyNumberFormat="1" applyFont="1" applyFill="1" applyBorder="1"/>
    <xf numFmtId="0" fontId="8" fillId="0" borderId="10" xfId="0" applyFont="1" applyFill="1" applyBorder="1" applyAlignment="1">
      <alignment vertical="top" wrapText="1"/>
    </xf>
    <xf numFmtId="0" fontId="8" fillId="0" borderId="11" xfId="0" applyFont="1" applyFill="1" applyBorder="1" applyAlignment="1">
      <alignment horizontal="right" vertical="top" wrapText="1"/>
    </xf>
    <xf numFmtId="0" fontId="7" fillId="0" borderId="11" xfId="0" applyFont="1" applyFill="1" applyBorder="1" applyAlignment="1">
      <alignment wrapText="1"/>
    </xf>
    <xf numFmtId="0" fontId="9" fillId="0" borderId="11" xfId="0" applyFont="1" applyFill="1" applyBorder="1"/>
    <xf numFmtId="0" fontId="7" fillId="0" borderId="11" xfId="0" applyFont="1" applyFill="1" applyBorder="1" applyAlignment="1">
      <alignment horizontal="right" wrapText="1"/>
    </xf>
    <xf numFmtId="2" fontId="9" fillId="0" borderId="12" xfId="0" applyNumberFormat="1" applyFont="1" applyFill="1" applyBorder="1"/>
    <xf numFmtId="0" fontId="9" fillId="0" borderId="9" xfId="0" applyFont="1" applyFill="1" applyBorder="1"/>
    <xf numFmtId="0" fontId="9" fillId="0" borderId="12" xfId="0" applyFont="1" applyFill="1" applyBorder="1"/>
    <xf numFmtId="0" fontId="11" fillId="0" borderId="6" xfId="0" applyFont="1" applyFill="1" applyBorder="1" applyAlignment="1">
      <alignment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2" fontId="7" fillId="0" borderId="11" xfId="0" applyNumberFormat="1" applyFont="1" applyFill="1" applyBorder="1" applyAlignment="1">
      <alignment horizontal="right" wrapText="1"/>
    </xf>
    <xf numFmtId="0" fontId="7" fillId="0" borderId="12" xfId="0" applyFont="1" applyFill="1" applyBorder="1" applyAlignment="1">
      <alignment wrapText="1"/>
    </xf>
    <xf numFmtId="0" fontId="0" fillId="0" borderId="10" xfId="0" applyFill="1" applyBorder="1"/>
    <xf numFmtId="0" fontId="0" fillId="0" borderId="6" xfId="0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1" fillId="0" borderId="0" xfId="0" applyFont="1"/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6" fillId="0" borderId="1" xfId="0" applyFont="1" applyFill="1" applyBorder="1" applyAlignment="1">
      <alignment vertical="top" wrapText="1"/>
    </xf>
    <xf numFmtId="0" fontId="2" fillId="0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0"/>
  <sheetViews>
    <sheetView workbookViewId="0">
      <selection activeCell="F9" sqref="F9"/>
    </sheetView>
  </sheetViews>
  <sheetFormatPr defaultRowHeight="15"/>
  <cols>
    <col min="2" max="2" width="6.140625" customWidth="1"/>
    <col min="3" max="3" width="23.140625" customWidth="1"/>
    <col min="4" max="4" width="11.5703125" bestFit="1" customWidth="1"/>
    <col min="5" max="5" width="10.140625" bestFit="1" customWidth="1"/>
    <col min="6" max="6" width="9.42578125" bestFit="1" customWidth="1"/>
    <col min="7" max="7" width="9.5703125" bestFit="1" customWidth="1"/>
    <col min="8" max="8" width="10.28515625" customWidth="1"/>
    <col min="9" max="9" width="16.28515625" bestFit="1" customWidth="1"/>
    <col min="10" max="10" width="7.7109375" customWidth="1"/>
    <col min="11" max="11" width="24.5703125" customWidth="1"/>
    <col min="12" max="12" width="10.5703125" bestFit="1" customWidth="1"/>
  </cols>
  <sheetData>
    <row r="1" spans="1:16">
      <c r="B1" s="28"/>
      <c r="C1" s="134" t="s">
        <v>34</v>
      </c>
      <c r="D1" s="134"/>
      <c r="E1" s="134"/>
      <c r="F1" s="134"/>
      <c r="G1" s="134"/>
      <c r="H1" s="134"/>
      <c r="J1" s="28"/>
      <c r="K1" s="134" t="s">
        <v>35</v>
      </c>
      <c r="L1" s="134"/>
      <c r="M1" s="134"/>
      <c r="N1" s="134"/>
      <c r="O1" s="134"/>
      <c r="P1" s="134"/>
    </row>
    <row r="2" spans="1:16" ht="29.25" customHeight="1">
      <c r="A2" s="14"/>
      <c r="B2" s="60"/>
      <c r="C2" s="103" t="s">
        <v>0</v>
      </c>
      <c r="D2" s="60" t="s">
        <v>2</v>
      </c>
      <c r="E2" s="104" t="s">
        <v>38</v>
      </c>
      <c r="F2" s="104" t="s">
        <v>39</v>
      </c>
      <c r="G2" s="104" t="s">
        <v>40</v>
      </c>
      <c r="H2" s="104" t="s">
        <v>41</v>
      </c>
      <c r="J2" s="1"/>
      <c r="K2" s="28" t="s">
        <v>0</v>
      </c>
      <c r="L2" s="1" t="s">
        <v>2</v>
      </c>
      <c r="M2" s="1" t="s">
        <v>29</v>
      </c>
      <c r="N2" s="1" t="s">
        <v>30</v>
      </c>
      <c r="O2" s="1" t="s">
        <v>31</v>
      </c>
      <c r="P2" s="1" t="s">
        <v>32</v>
      </c>
    </row>
    <row r="3" spans="1:16">
      <c r="A3" s="14"/>
      <c r="B3" s="28">
        <v>1.1000000000000001</v>
      </c>
      <c r="C3" s="28" t="s">
        <v>1</v>
      </c>
      <c r="D3" s="1">
        <f>штукатурка!E5</f>
        <v>9100000</v>
      </c>
      <c r="E3" s="3">
        <f>штукатурка!K6</f>
        <v>431.59842510615493</v>
      </c>
      <c r="F3" s="3">
        <f>штукатурка!L6</f>
        <v>632.85328231472795</v>
      </c>
      <c r="G3" s="3">
        <f>штукатурка!M6</f>
        <v>632.85328231472795</v>
      </c>
      <c r="H3" s="3">
        <f>штукатурка!N6</f>
        <v>632.85328231472795</v>
      </c>
      <c r="I3" s="2"/>
      <c r="J3" s="28">
        <v>2.1</v>
      </c>
      <c r="K3" s="31" t="s">
        <v>4</v>
      </c>
      <c r="L3" s="1">
        <f>двері!M15</f>
        <v>4792095</v>
      </c>
      <c r="M3" s="3">
        <f>двері!K6</f>
        <v>14396.851931330471</v>
      </c>
      <c r="N3" s="3">
        <f>двері!L5</f>
        <v>21242.701931330474</v>
      </c>
      <c r="O3" s="3">
        <f>двері!M5</f>
        <v>0</v>
      </c>
      <c r="P3" s="3">
        <f>двері!N5</f>
        <v>21242.701931330474</v>
      </c>
    </row>
    <row r="4" spans="1:16">
      <c r="A4" s="14"/>
      <c r="B4" s="28">
        <v>1.2</v>
      </c>
      <c r="C4" s="28" t="s">
        <v>6</v>
      </c>
      <c r="D4" s="1">
        <f>фасад!E5</f>
        <v>7521997.8834000006</v>
      </c>
      <c r="E4" s="3">
        <f>фасад!K6</f>
        <v>356.75631210189789</v>
      </c>
      <c r="F4" s="3">
        <f>фасад!L6</f>
        <v>523.11220330484912</v>
      </c>
      <c r="G4" s="3">
        <f>фасад!M6</f>
        <v>523.11220330484912</v>
      </c>
      <c r="H4" s="3">
        <f>фасад!N6</f>
        <v>523.11220330484912</v>
      </c>
      <c r="I4" s="2"/>
      <c r="J4" s="28">
        <v>2.2000000000000002</v>
      </c>
      <c r="K4" s="28" t="s">
        <v>3</v>
      </c>
      <c r="L4" s="3">
        <v>2950000</v>
      </c>
      <c r="M4" s="3">
        <f>електрика!K6</f>
        <v>8394.3089430894306</v>
      </c>
      <c r="N4" s="3">
        <f>електрика!L6</f>
        <v>12362.918808560284</v>
      </c>
      <c r="O4" s="3">
        <f>електрика!M6</f>
        <v>12362.918808560284</v>
      </c>
      <c r="P4" s="3">
        <f>електрика!N6</f>
        <v>12362.918808560284</v>
      </c>
    </row>
    <row r="5" spans="1:16">
      <c r="A5" s="15"/>
      <c r="B5" s="30">
        <v>1.3</v>
      </c>
      <c r="C5" s="28" t="s">
        <v>8</v>
      </c>
      <c r="D5" s="1">
        <f>стяжка!E5</f>
        <v>830000</v>
      </c>
      <c r="E5" s="3">
        <f>стяжка!K6</f>
        <v>48.651817116060954</v>
      </c>
      <c r="F5" s="3">
        <f>стяжка!L6</f>
        <v>71.819349076089992</v>
      </c>
      <c r="G5" s="3">
        <f>стяжка!M6</f>
        <v>0</v>
      </c>
      <c r="H5" s="3">
        <f>стяжка!N6</f>
        <v>0</v>
      </c>
      <c r="I5" s="2"/>
      <c r="J5" s="30">
        <v>2.2999999999999998</v>
      </c>
      <c r="K5" s="28" t="s">
        <v>5</v>
      </c>
      <c r="L5" s="1">
        <v>1200000</v>
      </c>
      <c r="M5" s="3">
        <f>'вода і каналізація '!K6</f>
        <v>3414.6341463414633</v>
      </c>
      <c r="N5" s="3">
        <f>'вода і каналізація '!L6</f>
        <v>5028.9839221262164</v>
      </c>
      <c r="O5" s="3">
        <f>'вода і каналізація '!M6</f>
        <v>5028.9839221262164</v>
      </c>
      <c r="P5" s="3">
        <f>'вода і каналізація '!N6</f>
        <v>5028.9839221262164</v>
      </c>
    </row>
    <row r="6" spans="1:16">
      <c r="A6" s="15"/>
      <c r="B6" s="30">
        <v>1.4</v>
      </c>
      <c r="C6" s="28" t="s">
        <v>9</v>
      </c>
      <c r="D6" s="1">
        <f>плитка!E5</f>
        <v>1200000</v>
      </c>
      <c r="E6" s="3">
        <f>плитка!K6</f>
        <v>70.339976553341145</v>
      </c>
      <c r="F6" s="3">
        <f>плитка!L6</f>
        <v>103.83520348350361</v>
      </c>
      <c r="G6" s="3">
        <f>плитка!M6</f>
        <v>0</v>
      </c>
      <c r="H6" s="3">
        <f>плитка!N6</f>
        <v>0</v>
      </c>
      <c r="I6" s="2"/>
      <c r="J6" s="30">
        <v>2.4</v>
      </c>
      <c r="K6" s="28" t="s">
        <v>10</v>
      </c>
      <c r="L6" s="1">
        <v>1100000</v>
      </c>
      <c r="M6" s="3">
        <f>перила!K6</f>
        <v>3719.8067632850234</v>
      </c>
      <c r="N6" s="3">
        <f>перила!L6</f>
        <v>5513.2850241545893</v>
      </c>
      <c r="O6" s="3">
        <f>перила!M6</f>
        <v>0</v>
      </c>
      <c r="P6" s="3">
        <f>перила!N6</f>
        <v>0</v>
      </c>
    </row>
    <row r="7" spans="1:16" ht="30">
      <c r="A7" s="15"/>
      <c r="B7" s="30">
        <v>1.5</v>
      </c>
      <c r="C7" s="28" t="s">
        <v>7</v>
      </c>
      <c r="D7" s="1">
        <v>300000</v>
      </c>
      <c r="E7" s="3">
        <f>відливи!K6</f>
        <v>15.220722216021187</v>
      </c>
      <c r="F7" s="3">
        <f>відливи!L6</f>
        <v>22.362003742795441</v>
      </c>
      <c r="G7" s="3">
        <f>відливи!M6</f>
        <v>22.362003742795441</v>
      </c>
      <c r="H7" s="3">
        <f>відливи!N6</f>
        <v>0</v>
      </c>
      <c r="I7" s="2"/>
      <c r="J7" s="30">
        <v>2.5</v>
      </c>
      <c r="K7" s="29" t="s">
        <v>11</v>
      </c>
      <c r="L7" s="1">
        <v>2000000</v>
      </c>
      <c r="M7" s="3">
        <f>кабелі!K6</f>
        <v>3130.0813008130081</v>
      </c>
      <c r="N7" s="3">
        <f>кабелі!L6</f>
        <v>4609.901928615699</v>
      </c>
      <c r="O7" s="3">
        <f>кабелі!M6</f>
        <v>4609.901928615699</v>
      </c>
      <c r="P7" s="3">
        <f>кабелі!N6</f>
        <v>4609.901928615699</v>
      </c>
    </row>
    <row r="8" spans="1:16">
      <c r="A8" s="15"/>
      <c r="B8" s="105">
        <v>1.6</v>
      </c>
      <c r="C8" s="106" t="s">
        <v>748</v>
      </c>
      <c r="D8" s="1">
        <f>оп_стіна!I33</f>
        <v>2304405.5089745913</v>
      </c>
      <c r="E8" s="3">
        <f>оп_стіна!K6</f>
        <v>109.29426247026164</v>
      </c>
      <c r="F8" s="3">
        <f>оп_стіна!L6</f>
        <v>160.2583066086496</v>
      </c>
      <c r="G8" s="3">
        <f>оп_стіна!M6</f>
        <v>160.2583066086496</v>
      </c>
      <c r="H8" s="3">
        <f>оп_стіна!N6</f>
        <v>160.2583066086496</v>
      </c>
      <c r="I8" s="2"/>
      <c r="J8" s="30">
        <v>2.6</v>
      </c>
      <c r="K8" s="28" t="s">
        <v>12</v>
      </c>
      <c r="L8" s="1">
        <v>600000</v>
      </c>
      <c r="M8" s="3">
        <f>підсобні!K6</f>
        <v>1707.3170731707316</v>
      </c>
      <c r="N8" s="3">
        <f>підсобні!L6</f>
        <v>2514.4919610631082</v>
      </c>
      <c r="O8" s="3">
        <f>підсобні!M6</f>
        <v>2514.4919610631082</v>
      </c>
      <c r="P8" s="3">
        <f>підсобні!N6</f>
        <v>2514.4919610631082</v>
      </c>
    </row>
    <row r="9" spans="1:16">
      <c r="A9" s="15"/>
      <c r="B9" s="17"/>
      <c r="D9" s="2">
        <f>SUM(D3:D7)</f>
        <v>18951997.883400001</v>
      </c>
      <c r="E9" s="16">
        <f>SUM(E3:E8)</f>
        <v>1031.8615155637376</v>
      </c>
      <c r="F9" s="16">
        <f>SUM(F3:F8)</f>
        <v>1514.2403485306158</v>
      </c>
      <c r="G9" s="16">
        <f>SUM(G3:G8)</f>
        <v>1338.585795971022</v>
      </c>
      <c r="H9" s="16">
        <f>SUM(H3:H8)</f>
        <v>1316.2237922282266</v>
      </c>
      <c r="I9" s="2"/>
      <c r="J9" s="30">
        <v>2.7</v>
      </c>
      <c r="K9" s="28" t="s">
        <v>16</v>
      </c>
      <c r="L9">
        <v>5717250</v>
      </c>
      <c r="M9" s="3">
        <f>ліфти!K6</f>
        <v>19333.695652173912</v>
      </c>
      <c r="N9" s="3">
        <f>ліфти!L6</f>
        <v>28655.29891304348</v>
      </c>
      <c r="O9" s="3">
        <f>ліфти!M6</f>
        <v>0</v>
      </c>
      <c r="P9" s="3">
        <f>ліфти!N6</f>
        <v>0</v>
      </c>
    </row>
    <row r="10" spans="1:16">
      <c r="A10" s="14"/>
      <c r="B10" s="17"/>
      <c r="E10" s="14"/>
      <c r="F10" s="14"/>
      <c r="G10" s="14"/>
      <c r="H10" s="16"/>
      <c r="I10" s="2"/>
    </row>
    <row r="11" spans="1:16">
      <c r="A11" s="14"/>
      <c r="B11" s="17"/>
      <c r="E11" s="14"/>
      <c r="F11" s="14"/>
      <c r="G11" s="14"/>
      <c r="H11" s="16"/>
      <c r="I11" s="2"/>
    </row>
    <row r="12" spans="1:16">
      <c r="A12" s="14"/>
      <c r="B12" s="17"/>
      <c r="E12" s="14"/>
      <c r="F12" s="14"/>
      <c r="G12" s="14"/>
      <c r="H12" s="16"/>
      <c r="I12" s="2"/>
      <c r="J12" s="17"/>
      <c r="K12" s="27" t="s">
        <v>23</v>
      </c>
      <c r="L12" s="14">
        <f>SUM(L3:L9)</f>
        <v>18359345</v>
      </c>
      <c r="M12" s="16">
        <f>SUM(M3:M9)</f>
        <v>54096.695810204037</v>
      </c>
      <c r="N12" s="16">
        <f>SUM(N3:N9)</f>
        <v>79927.582488893851</v>
      </c>
      <c r="O12" s="16">
        <f>SUM(O3:O9)</f>
        <v>24516.296620365305</v>
      </c>
      <c r="P12" s="16">
        <f>SUM(P3:P9)</f>
        <v>45758.998551695782</v>
      </c>
    </row>
    <row r="13" spans="1:16">
      <c r="A13" s="14"/>
      <c r="B13" s="17"/>
      <c r="E13" s="14"/>
      <c r="F13" s="14"/>
      <c r="G13" s="14"/>
      <c r="H13" s="16"/>
      <c r="I13" s="2"/>
      <c r="J13" s="17"/>
      <c r="K13" s="20"/>
      <c r="L13" s="14"/>
      <c r="M13" s="14"/>
      <c r="N13" s="14"/>
      <c r="O13" s="14"/>
      <c r="P13" s="16"/>
    </row>
    <row r="14" spans="1:16">
      <c r="A14" s="14"/>
      <c r="B14" s="17"/>
      <c r="E14" s="14"/>
      <c r="F14" s="14"/>
      <c r="G14" s="14"/>
      <c r="H14" s="16"/>
      <c r="I14" s="2"/>
      <c r="J14" s="17"/>
      <c r="K14" s="15"/>
      <c r="L14" s="14"/>
      <c r="M14" s="14"/>
      <c r="N14" s="14"/>
      <c r="O14" s="14"/>
      <c r="P14" s="16"/>
    </row>
    <row r="15" spans="1:16">
      <c r="A15" s="14"/>
      <c r="B15" s="18"/>
      <c r="E15" s="14"/>
      <c r="F15" s="14"/>
      <c r="G15" s="14"/>
      <c r="H15" s="16"/>
      <c r="I15" s="2"/>
      <c r="J15" s="18"/>
      <c r="K15" s="15"/>
      <c r="L15" s="19"/>
      <c r="M15" s="14"/>
      <c r="N15" s="14"/>
      <c r="O15" s="14"/>
      <c r="P15" s="16"/>
    </row>
    <row r="16" spans="1:16">
      <c r="A16" s="14"/>
      <c r="B16" s="14"/>
      <c r="C16" s="15"/>
      <c r="D16" s="16"/>
      <c r="E16" s="16"/>
      <c r="F16" s="16"/>
      <c r="G16" s="16"/>
      <c r="H16" s="16"/>
      <c r="I16" s="2"/>
      <c r="J16" s="14"/>
      <c r="K16" s="15"/>
      <c r="L16" s="16"/>
      <c r="M16" s="16"/>
      <c r="N16" s="16"/>
      <c r="O16" s="16"/>
      <c r="P16" s="16"/>
    </row>
    <row r="17" spans="2:11">
      <c r="B17" s="14"/>
      <c r="C17" s="14"/>
      <c r="D17" s="14"/>
      <c r="H17" s="2"/>
      <c r="I17" s="2"/>
      <c r="J17" s="2"/>
      <c r="K17" s="2"/>
    </row>
    <row r="18" spans="2:11">
      <c r="B18" s="14"/>
      <c r="C18" s="15"/>
      <c r="D18" s="14"/>
      <c r="H18" s="2"/>
      <c r="I18" s="2"/>
      <c r="J18" s="2"/>
      <c r="K18" s="2"/>
    </row>
    <row r="19" spans="2:11">
      <c r="B19" s="14"/>
      <c r="C19" s="15"/>
      <c r="D19" s="14"/>
      <c r="H19" s="2"/>
      <c r="I19" s="2"/>
      <c r="J19" s="2"/>
      <c r="K19" s="2"/>
    </row>
    <row r="20" spans="2:11">
      <c r="H20" s="2"/>
      <c r="I20" s="2"/>
      <c r="J20" s="2"/>
      <c r="K20" s="2"/>
    </row>
  </sheetData>
  <mergeCells count="2">
    <mergeCell ref="C1:H1"/>
    <mergeCell ref="K1:P1"/>
  </mergeCell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17"/>
  <sheetViews>
    <sheetView workbookViewId="0">
      <selection activeCell="C8" sqref="C8:F8"/>
    </sheetView>
  </sheetViews>
  <sheetFormatPr defaultRowHeight="15"/>
  <cols>
    <col min="5" max="5" width="11.8554687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45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2.5</v>
      </c>
      <c r="C5" s="134" t="s">
        <v>10</v>
      </c>
      <c r="D5" s="134"/>
      <c r="E5" s="1">
        <v>1100000</v>
      </c>
      <c r="F5" s="3">
        <v>1</v>
      </c>
      <c r="G5" s="3">
        <v>1</v>
      </c>
      <c r="H5" s="3">
        <v>0</v>
      </c>
      <c r="I5" s="3">
        <v>0</v>
      </c>
      <c r="J5" s="3">
        <f>E5/(F5*$F$2+G5*$G$2+H5*$H$2+I5*$I$2)</f>
        <v>5314.0096618357484</v>
      </c>
      <c r="K5" s="3">
        <f>F$5*$J$5*0.7</f>
        <v>3719.8067632850234</v>
      </c>
      <c r="L5" s="3">
        <f>G5*($E$5-$F$5*$F$2*$K$5)/($G$2*$G$5+$H$2*$H$5+$I$2*$I$5)</f>
        <v>5513.2850241545893</v>
      </c>
      <c r="M5" s="3">
        <f>H5*($E$5-$F$5*$F$2*$K$5)/($G$2*$G$5+$H$2*$H$5+$I$2*$I$5)</f>
        <v>0</v>
      </c>
      <c r="N5" s="3">
        <f>I5*($E$5-$F$5*$F$2*$K$5)/($G$2*$G$5+$H$2*$H$5+$I$2*$I$5)</f>
        <v>0</v>
      </c>
    </row>
    <row r="6" spans="1:14">
      <c r="A6" s="2"/>
      <c r="B6" s="142" t="s">
        <v>23</v>
      </c>
      <c r="C6" s="142"/>
      <c r="D6" s="142"/>
      <c r="E6" s="10">
        <f>SUM(E5)</f>
        <v>1100000</v>
      </c>
      <c r="F6" s="2"/>
      <c r="G6" s="2"/>
      <c r="H6" s="2"/>
      <c r="I6" s="2"/>
      <c r="J6" s="8">
        <f>SUM(J5)</f>
        <v>5314.0096618357484</v>
      </c>
      <c r="K6" s="4">
        <f>SUM(K5)</f>
        <v>3719.8067632850234</v>
      </c>
      <c r="L6" s="5">
        <f>SUM(L5)</f>
        <v>5513.2850241545893</v>
      </c>
      <c r="M6" s="6">
        <f>SUM(M5)</f>
        <v>0</v>
      </c>
      <c r="N6" s="7">
        <f>SUM(N5)</f>
        <v>0</v>
      </c>
    </row>
    <row r="7" spans="1:14">
      <c r="B7" s="143" t="s">
        <v>36</v>
      </c>
      <c r="C7" s="143"/>
      <c r="D7" s="143"/>
      <c r="E7">
        <f>K6*F2+L6*G2+M6*H2+N6*I2</f>
        <v>1100000</v>
      </c>
    </row>
    <row r="9" spans="1:14">
      <c r="C9" t="s">
        <v>46</v>
      </c>
      <c r="D9" t="s">
        <v>556</v>
      </c>
      <c r="E9" t="s">
        <v>557</v>
      </c>
      <c r="F9" t="s">
        <v>525</v>
      </c>
      <c r="J9" t="s">
        <v>46</v>
      </c>
      <c r="K9" t="s">
        <v>558</v>
      </c>
      <c r="L9" t="s">
        <v>559</v>
      </c>
    </row>
    <row r="10" spans="1:14">
      <c r="C10">
        <v>1</v>
      </c>
      <c r="D10">
        <v>20</v>
      </c>
      <c r="E10">
        <v>3600</v>
      </c>
      <c r="F10">
        <f>D10*E10</f>
        <v>72000</v>
      </c>
      <c r="J10">
        <v>1</v>
      </c>
      <c r="K10" s="56">
        <v>46.36</v>
      </c>
    </row>
    <row r="11" spans="1:14">
      <c r="C11">
        <v>2</v>
      </c>
      <c r="D11">
        <v>20</v>
      </c>
      <c r="E11">
        <v>3600</v>
      </c>
      <c r="F11">
        <f t="shared" ref="F11:F16" si="0">D11*E11</f>
        <v>72000</v>
      </c>
      <c r="J11">
        <v>2</v>
      </c>
      <c r="K11" s="56"/>
    </row>
    <row r="12" spans="1:14">
      <c r="C12">
        <v>3</v>
      </c>
      <c r="D12">
        <v>20</v>
      </c>
      <c r="E12">
        <v>3600</v>
      </c>
      <c r="F12">
        <f t="shared" si="0"/>
        <v>72000</v>
      </c>
      <c r="J12">
        <v>3</v>
      </c>
      <c r="K12">
        <v>9</v>
      </c>
    </row>
    <row r="13" spans="1:14">
      <c r="C13">
        <v>4</v>
      </c>
      <c r="D13">
        <v>20</v>
      </c>
      <c r="E13">
        <v>3600</v>
      </c>
      <c r="F13">
        <f t="shared" si="0"/>
        <v>72000</v>
      </c>
      <c r="J13">
        <v>4</v>
      </c>
      <c r="K13">
        <v>13.5</v>
      </c>
    </row>
    <row r="14" spans="1:14">
      <c r="C14">
        <v>5</v>
      </c>
      <c r="D14">
        <v>20</v>
      </c>
      <c r="E14">
        <v>3600</v>
      </c>
      <c r="F14">
        <f t="shared" si="0"/>
        <v>72000</v>
      </c>
      <c r="J14">
        <v>5</v>
      </c>
      <c r="K14">
        <v>25</v>
      </c>
    </row>
    <row r="15" spans="1:14">
      <c r="C15" t="s">
        <v>31</v>
      </c>
      <c r="D15">
        <v>52</v>
      </c>
      <c r="E15">
        <v>3600</v>
      </c>
      <c r="F15">
        <f t="shared" si="0"/>
        <v>187200</v>
      </c>
      <c r="J15" t="s">
        <v>560</v>
      </c>
      <c r="K15">
        <v>86.4</v>
      </c>
    </row>
    <row r="16" spans="1:14">
      <c r="C16" t="s">
        <v>561</v>
      </c>
      <c r="D16">
        <v>40</v>
      </c>
      <c r="E16">
        <v>3600</v>
      </c>
      <c r="F16">
        <f t="shared" si="0"/>
        <v>144000</v>
      </c>
      <c r="K16">
        <f>SUM(K10:K15)/3.5</f>
        <v>51.502857142857138</v>
      </c>
    </row>
    <row r="17" spans="6:6">
      <c r="F17">
        <f>SUM(F10:F16)</f>
        <v>691200</v>
      </c>
    </row>
  </sheetData>
  <mergeCells count="4">
    <mergeCell ref="C4:D4"/>
    <mergeCell ref="C5:D5"/>
    <mergeCell ref="B6:D6"/>
    <mergeCell ref="B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B5" sqref="B5"/>
    </sheetView>
  </sheetViews>
  <sheetFormatPr defaultRowHeight="15"/>
  <cols>
    <col min="5" max="5" width="11.85546875" bestFit="1" customWidth="1"/>
    <col min="13" max="13" width="9.710937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45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 ht="61.5" customHeight="1">
      <c r="A5" s="2"/>
      <c r="B5" s="12">
        <v>2.6</v>
      </c>
      <c r="C5" s="144" t="s">
        <v>11</v>
      </c>
      <c r="D5" s="145"/>
      <c r="E5" s="1">
        <v>1100000</v>
      </c>
      <c r="F5" s="3">
        <v>1</v>
      </c>
      <c r="G5" s="3">
        <v>1</v>
      </c>
      <c r="H5" s="3">
        <v>1</v>
      </c>
      <c r="I5" s="3">
        <v>1</v>
      </c>
      <c r="J5" s="3">
        <f>E5/(F5*$F$2+G5*$G$2+H5*$H$2+I5*$I$2)</f>
        <v>4471.5447154471549</v>
      </c>
      <c r="K5" s="3">
        <f>F$5*$J$5*0.7</f>
        <v>3130.0813008130081</v>
      </c>
      <c r="L5" s="3">
        <f>G5*($E$5-$F$5*$F$2*$K$5)/($G$2*$G$5+$H$2*$H$5+$I$2*$I$5)</f>
        <v>4609.901928615699</v>
      </c>
      <c r="M5" s="3">
        <f>H5*($E$5-$F$5*$F$2*$K$5)/($G$2*$G$5+$H$2*$H$5+$I$2*$I$5)</f>
        <v>4609.901928615699</v>
      </c>
      <c r="N5" s="3">
        <f>I5*($E$5-$F$5*$F$2*$K$5)/($G$2*$G$5+$H$2*$H$5+$I$2*$I$5)</f>
        <v>4609.901928615699</v>
      </c>
    </row>
    <row r="6" spans="1:14">
      <c r="A6" s="2"/>
      <c r="B6" s="142" t="s">
        <v>23</v>
      </c>
      <c r="C6" s="142"/>
      <c r="D6" s="142"/>
      <c r="E6" s="10">
        <f>SUM(E5)</f>
        <v>1100000</v>
      </c>
      <c r="F6" s="2"/>
      <c r="G6" s="2"/>
      <c r="H6" s="2"/>
      <c r="I6" s="2"/>
      <c r="J6" s="8">
        <f>SUM(J5)</f>
        <v>4471.5447154471549</v>
      </c>
      <c r="K6" s="4">
        <f>SUM(K5)</f>
        <v>3130.0813008130081</v>
      </c>
      <c r="L6" s="5">
        <f>SUM(L5)</f>
        <v>4609.901928615699</v>
      </c>
      <c r="M6" s="6">
        <f>SUM(M5)</f>
        <v>4609.901928615699</v>
      </c>
      <c r="N6" s="7">
        <f>SUM(N5)</f>
        <v>4609.901928615699</v>
      </c>
    </row>
    <row r="7" spans="1:14">
      <c r="B7" s="143" t="s">
        <v>36</v>
      </c>
      <c r="C7" s="143"/>
      <c r="D7" s="143"/>
      <c r="E7">
        <f>K6*F2+L6*G2+M6*H2+N6*I2</f>
        <v>1100000</v>
      </c>
    </row>
  </sheetData>
  <mergeCells count="4">
    <mergeCell ref="C4:D4"/>
    <mergeCell ref="C5:D5"/>
    <mergeCell ref="B6:D6"/>
    <mergeCell ref="B7:D7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C5" sqref="C5:D5"/>
    </sheetView>
  </sheetViews>
  <sheetFormatPr defaultRowHeight="15"/>
  <cols>
    <col min="5" max="5" width="11.8554687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45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2.7</v>
      </c>
      <c r="C5" s="144" t="s">
        <v>12</v>
      </c>
      <c r="D5" s="145"/>
      <c r="E5" s="1">
        <v>600000</v>
      </c>
      <c r="F5" s="3">
        <v>1</v>
      </c>
      <c r="G5" s="3">
        <v>1</v>
      </c>
      <c r="H5" s="3">
        <v>1</v>
      </c>
      <c r="I5" s="3">
        <v>1</v>
      </c>
      <c r="J5" s="3">
        <f>E5/(F5*$F$2+G5*$G$2+H5*$H$2+I5*$I$2)</f>
        <v>2439.0243902439024</v>
      </c>
      <c r="K5" s="3">
        <f>F$5*$J$5*0.7</f>
        <v>1707.3170731707316</v>
      </c>
      <c r="L5" s="3">
        <f>G5*($E$5-$F$5*$F$2*$K$5)/($G$2*$G$5+$H$2*$H$5+$I$2*$I$5)</f>
        <v>2514.4919610631082</v>
      </c>
      <c r="M5" s="3">
        <f>H5*($E$5-$F$5*$F$2*$K$5)/($G$2*$G$5+$H$2*$H$5+$I$2*$I$5)</f>
        <v>2514.4919610631082</v>
      </c>
      <c r="N5" s="3">
        <f>I5*($E$5-$F$5*$F$2*$K$5)/($G$2*$G$5+$H$2*$H$5+$I$2*$I$5)</f>
        <v>2514.4919610631082</v>
      </c>
    </row>
    <row r="6" spans="1:14">
      <c r="A6" s="2"/>
      <c r="B6" s="142" t="s">
        <v>23</v>
      </c>
      <c r="C6" s="142"/>
      <c r="D6" s="142"/>
      <c r="E6" s="10">
        <f>SUM(E5)</f>
        <v>600000</v>
      </c>
      <c r="F6" s="2"/>
      <c r="G6" s="2"/>
      <c r="H6" s="2"/>
      <c r="I6" s="2"/>
      <c r="J6" s="8">
        <f>SUM(J5)</f>
        <v>2439.0243902439024</v>
      </c>
      <c r="K6" s="4">
        <f>SUM(K5)</f>
        <v>1707.3170731707316</v>
      </c>
      <c r="L6" s="5">
        <f>SUM(L5)</f>
        <v>2514.4919610631082</v>
      </c>
      <c r="M6" s="6">
        <f>SUM(M5)</f>
        <v>2514.4919610631082</v>
      </c>
      <c r="N6" s="7">
        <f>SUM(N5)</f>
        <v>2514.4919610631082</v>
      </c>
    </row>
    <row r="7" spans="1:14">
      <c r="B7" s="143" t="s">
        <v>36</v>
      </c>
      <c r="C7" s="143"/>
      <c r="D7" s="143"/>
      <c r="E7">
        <f>K6*F2+L6*G2+M6*H2+N6*I2</f>
        <v>600000</v>
      </c>
    </row>
  </sheetData>
  <mergeCells count="4">
    <mergeCell ref="C4:D4"/>
    <mergeCell ref="C5:D5"/>
    <mergeCell ref="B6:D6"/>
    <mergeCell ref="B7:D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H15" sqref="H15"/>
    </sheetView>
  </sheetViews>
  <sheetFormatPr defaultRowHeight="15"/>
  <cols>
    <col min="4" max="4" width="14.140625" bestFit="1" customWidth="1"/>
    <col min="5" max="5" width="11.8554687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45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2.8</v>
      </c>
      <c r="C5" s="144" t="s">
        <v>16</v>
      </c>
      <c r="D5" s="145"/>
      <c r="E5" s="1">
        <f>розрахунок!L9</f>
        <v>5717250</v>
      </c>
      <c r="F5" s="3">
        <v>1</v>
      </c>
      <c r="G5" s="3">
        <v>1</v>
      </c>
      <c r="H5" s="3">
        <v>0</v>
      </c>
      <c r="I5" s="3">
        <v>0</v>
      </c>
      <c r="J5" s="3">
        <f>E5/(F5*$F$2+G5*$G$2+H5*$H$2+I5*$I$2)</f>
        <v>27619.565217391304</v>
      </c>
      <c r="K5" s="3">
        <f>F$5*$J$5*0.7</f>
        <v>19333.695652173912</v>
      </c>
      <c r="L5" s="3">
        <f>G5*($E$5-$F$5*$F$2*$K$5)/($G$2*$G$5+$H$2*$H$5+$I$2*$I$5)</f>
        <v>28655.29891304348</v>
      </c>
      <c r="M5" s="3">
        <f>H5*($E$5-$F$5*$F$2*$K$5)/($G$2*$G$5+$H$2*$H$5+$I$2*$I$5)</f>
        <v>0</v>
      </c>
      <c r="N5" s="3">
        <f>I5*($E$5-$F$5*$F$2*$K$5)/($G$2*$G$5+$H$2*$H$5+$I$2*$I$5)</f>
        <v>0</v>
      </c>
    </row>
    <row r="6" spans="1:14">
      <c r="A6" s="2"/>
      <c r="B6" s="142" t="s">
        <v>23</v>
      </c>
      <c r="C6" s="142"/>
      <c r="D6" s="142"/>
      <c r="E6" s="10">
        <f>SUM(E5)</f>
        <v>5717250</v>
      </c>
      <c r="F6" s="2"/>
      <c r="G6" s="2"/>
      <c r="H6" s="2"/>
      <c r="I6" s="2"/>
      <c r="J6" s="8">
        <f>SUM(J5)</f>
        <v>27619.565217391304</v>
      </c>
      <c r="K6" s="4">
        <f>SUM(K5)</f>
        <v>19333.695652173912</v>
      </c>
      <c r="L6" s="5">
        <f>SUM(L5)</f>
        <v>28655.29891304348</v>
      </c>
      <c r="M6" s="6">
        <f>SUM(M5)</f>
        <v>0</v>
      </c>
      <c r="N6" s="7">
        <f>SUM(N5)</f>
        <v>0</v>
      </c>
    </row>
    <row r="7" spans="1:14">
      <c r="B7" s="143" t="s">
        <v>36</v>
      </c>
      <c r="C7" s="143"/>
      <c r="D7" s="143"/>
      <c r="E7">
        <f>K6*F2+L6*G2+M6*H2+N6*I2</f>
        <v>5717250</v>
      </c>
    </row>
    <row r="9" spans="1:14">
      <c r="B9" t="s">
        <v>46</v>
      </c>
      <c r="C9" t="s">
        <v>532</v>
      </c>
      <c r="D9" t="s">
        <v>533</v>
      </c>
      <c r="E9" t="s">
        <v>534</v>
      </c>
      <c r="F9" t="s">
        <v>525</v>
      </c>
      <c r="G9" t="s">
        <v>536</v>
      </c>
      <c r="H9" t="s">
        <v>537</v>
      </c>
    </row>
    <row r="10" spans="1:14">
      <c r="B10">
        <v>1</v>
      </c>
      <c r="C10">
        <v>1</v>
      </c>
      <c r="D10">
        <v>880000</v>
      </c>
      <c r="E10">
        <v>110000</v>
      </c>
      <c r="F10">
        <f>D10+E10</f>
        <v>990000</v>
      </c>
      <c r="G10">
        <f>F10*1.1</f>
        <v>1089000</v>
      </c>
      <c r="H10">
        <f>G10*1.05</f>
        <v>1143450</v>
      </c>
    </row>
    <row r="11" spans="1:14">
      <c r="B11">
        <v>2</v>
      </c>
      <c r="C11">
        <v>1</v>
      </c>
      <c r="D11">
        <v>880000</v>
      </c>
      <c r="E11">
        <v>110000</v>
      </c>
      <c r="F11">
        <f t="shared" ref="F11:F14" si="0">D11+E11</f>
        <v>990000</v>
      </c>
      <c r="G11">
        <f t="shared" ref="G11:G14" si="1">F11*1.1</f>
        <v>1089000</v>
      </c>
      <c r="H11">
        <f t="shared" ref="H11:H14" si="2">G11*1.05</f>
        <v>1143450</v>
      </c>
    </row>
    <row r="12" spans="1:14">
      <c r="B12">
        <v>3</v>
      </c>
      <c r="C12">
        <v>1</v>
      </c>
      <c r="D12">
        <v>880000</v>
      </c>
      <c r="E12">
        <v>110000</v>
      </c>
      <c r="F12">
        <f t="shared" si="0"/>
        <v>990000</v>
      </c>
      <c r="G12">
        <f t="shared" si="1"/>
        <v>1089000</v>
      </c>
      <c r="H12">
        <f t="shared" si="2"/>
        <v>1143450</v>
      </c>
    </row>
    <row r="13" spans="1:14">
      <c r="B13">
        <v>4</v>
      </c>
      <c r="C13">
        <v>1</v>
      </c>
      <c r="D13">
        <v>880000</v>
      </c>
      <c r="E13">
        <v>110000</v>
      </c>
      <c r="F13">
        <f t="shared" si="0"/>
        <v>990000</v>
      </c>
      <c r="G13">
        <f t="shared" si="1"/>
        <v>1089000</v>
      </c>
      <c r="H13">
        <f t="shared" si="2"/>
        <v>1143450</v>
      </c>
    </row>
    <row r="14" spans="1:14">
      <c r="B14">
        <v>5</v>
      </c>
      <c r="C14">
        <v>1</v>
      </c>
      <c r="D14">
        <v>880000</v>
      </c>
      <c r="E14">
        <v>110000</v>
      </c>
      <c r="F14">
        <f t="shared" si="0"/>
        <v>990000</v>
      </c>
      <c r="G14">
        <f t="shared" si="1"/>
        <v>1089000</v>
      </c>
      <c r="H14">
        <f t="shared" si="2"/>
        <v>1143450</v>
      </c>
    </row>
    <row r="15" spans="1:14">
      <c r="F15">
        <f>SUM(F10:F14)</f>
        <v>4950000</v>
      </c>
      <c r="G15">
        <f>SUM(G10:G14)</f>
        <v>5445000</v>
      </c>
      <c r="H15">
        <v>5717250</v>
      </c>
    </row>
  </sheetData>
  <mergeCells count="4">
    <mergeCell ref="C4:D4"/>
    <mergeCell ref="C5:D5"/>
    <mergeCell ref="B6:D6"/>
    <mergeCell ref="B7:D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2:N157"/>
  <sheetViews>
    <sheetView topLeftCell="A22" workbookViewId="0">
      <selection activeCell="G16" sqref="G16"/>
    </sheetView>
  </sheetViews>
  <sheetFormatPr defaultRowHeight="15"/>
  <cols>
    <col min="1" max="2" width="9.140625" style="102"/>
    <col min="3" max="3" width="33.42578125" style="102" customWidth="1"/>
    <col min="4" max="4" width="10.140625" style="102" customWidth="1"/>
    <col min="5" max="5" width="10.5703125" style="102" bestFit="1" customWidth="1"/>
    <col min="6" max="6" width="11.140625" style="102" bestFit="1" customWidth="1"/>
    <col min="7" max="7" width="12.42578125" style="102" customWidth="1"/>
    <col min="8" max="8" width="11.5703125" style="102" bestFit="1" customWidth="1"/>
    <col min="9" max="10" width="9.140625" style="102"/>
    <col min="11" max="11" width="16.5703125" style="102" bestFit="1" customWidth="1"/>
    <col min="12" max="12" width="9.140625" style="102"/>
    <col min="13" max="13" width="16.85546875" style="102" bestFit="1" customWidth="1"/>
    <col min="14" max="14" width="14.140625" style="102" bestFit="1" customWidth="1"/>
    <col min="15" max="16384" width="9.140625" style="102"/>
  </cols>
  <sheetData>
    <row r="2" spans="1:14">
      <c r="A2" s="27"/>
      <c r="B2" s="16"/>
      <c r="C2" s="16"/>
      <c r="D2" s="16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3"/>
      <c r="M2" s="16"/>
      <c r="N2" s="16"/>
    </row>
    <row r="3" spans="1:14">
      <c r="A3" s="27"/>
      <c r="B3" s="16"/>
      <c r="C3" s="16"/>
      <c r="D3" s="16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11"/>
      <c r="M3" s="16"/>
      <c r="N3" s="16"/>
    </row>
    <row r="4" spans="1:14" ht="15" customHeight="1">
      <c r="A4" s="27"/>
      <c r="B4" s="3"/>
      <c r="C4" s="136" t="s">
        <v>0</v>
      </c>
      <c r="D4" s="136"/>
      <c r="E4" s="3" t="s">
        <v>2</v>
      </c>
      <c r="F4" s="13" t="s">
        <v>20</v>
      </c>
      <c r="G4" s="13" t="s">
        <v>17</v>
      </c>
      <c r="H4" s="13" t="s">
        <v>18</v>
      </c>
      <c r="I4" s="13" t="s">
        <v>19</v>
      </c>
      <c r="J4" s="13" t="s">
        <v>24</v>
      </c>
      <c r="K4" s="13" t="s">
        <v>21</v>
      </c>
      <c r="L4" s="13" t="s">
        <v>13</v>
      </c>
      <c r="M4" s="13" t="s">
        <v>14</v>
      </c>
      <c r="N4" s="13" t="s">
        <v>15</v>
      </c>
    </row>
    <row r="5" spans="1:14">
      <c r="A5" s="27"/>
      <c r="B5" s="12">
        <v>1.1000000000000001</v>
      </c>
      <c r="C5" s="134" t="s">
        <v>1</v>
      </c>
      <c r="D5" s="134"/>
      <c r="E5" s="1">
        <f>I33</f>
        <v>2304405.5089745913</v>
      </c>
      <c r="F5" s="3">
        <v>1</v>
      </c>
      <c r="G5" s="3">
        <v>1</v>
      </c>
      <c r="H5" s="3">
        <v>1</v>
      </c>
      <c r="I5" s="3">
        <v>1</v>
      </c>
      <c r="J5" s="3">
        <f>E5/(F5*F3+G5*G3+H5*H3+I5*I3)</f>
        <v>156.13466067180235</v>
      </c>
      <c r="K5" s="3">
        <f>J5*0.7</f>
        <v>109.29426247026164</v>
      </c>
      <c r="L5" s="3">
        <f>G5*($E$5-$F$5*$F$3*$K$5)/($G$5*$G$3+$H$5*$H$3+$I$5*$I$3)</f>
        <v>160.2583066086496</v>
      </c>
      <c r="M5" s="3">
        <f>H5*($E$5-$F$5*$F$3*$K$5)/($G$5*$G$3+$H$5*$H$3+$I$5*$I$3)</f>
        <v>160.2583066086496</v>
      </c>
      <c r="N5" s="3">
        <f>I5*($E$5-$F$5*$F$3*$K$5)/($G$5*$G$3+$H$5*$H$3+$I$5*$I$3)</f>
        <v>160.2583066086496</v>
      </c>
    </row>
    <row r="6" spans="1:14">
      <c r="A6" s="27"/>
      <c r="B6" s="9"/>
      <c r="C6" s="138" t="s">
        <v>23</v>
      </c>
      <c r="D6" s="138"/>
      <c r="E6" s="16">
        <f>I33</f>
        <v>2304405.5089745913</v>
      </c>
      <c r="F6" s="16"/>
      <c r="G6" s="16"/>
      <c r="H6" s="16"/>
      <c r="I6" s="16"/>
      <c r="J6" s="21">
        <f>SUM(J5)</f>
        <v>156.13466067180235</v>
      </c>
      <c r="K6" s="22">
        <f>SUM(K5)</f>
        <v>109.29426247026164</v>
      </c>
      <c r="L6" s="23">
        <f>SUM(L5)</f>
        <v>160.2583066086496</v>
      </c>
      <c r="M6" s="24">
        <f>SUM(M5)</f>
        <v>160.2583066086496</v>
      </c>
      <c r="N6" s="25">
        <f>SUM(N5)</f>
        <v>160.2583066086496</v>
      </c>
    </row>
    <row r="7" spans="1:14">
      <c r="A7" s="27"/>
      <c r="B7" s="9"/>
      <c r="C7" s="9" t="s">
        <v>36</v>
      </c>
      <c r="D7" s="16"/>
      <c r="E7" s="16">
        <f>K6*F5*F3+L6*G5*G3+M6*H5*H3+N6*I5*I3</f>
        <v>2304405.5089745913</v>
      </c>
      <c r="F7" s="16"/>
      <c r="G7" s="16"/>
      <c r="H7" s="16"/>
      <c r="I7" s="16"/>
      <c r="J7" s="16"/>
      <c r="K7" s="16"/>
      <c r="L7" s="16"/>
      <c r="M7" s="16"/>
      <c r="N7" s="16"/>
    </row>
    <row r="8" spans="1:14">
      <c r="A8" s="27"/>
      <c r="B8" s="98"/>
      <c r="J8" s="84"/>
    </row>
    <row r="9" spans="1:14">
      <c r="A9" s="27"/>
      <c r="B9" s="98"/>
      <c r="J9" s="84"/>
    </row>
    <row r="10" spans="1:14" ht="39">
      <c r="A10" s="27"/>
      <c r="B10" s="98"/>
      <c r="C10" s="107" t="s">
        <v>759</v>
      </c>
      <c r="D10" s="108" t="s">
        <v>749</v>
      </c>
      <c r="E10" s="108" t="s">
        <v>750</v>
      </c>
      <c r="F10" s="108" t="s">
        <v>753</v>
      </c>
      <c r="G10" s="108" t="s">
        <v>754</v>
      </c>
      <c r="H10" s="108" t="s">
        <v>755</v>
      </c>
      <c r="I10" s="109" t="s">
        <v>758</v>
      </c>
      <c r="J10" s="84"/>
    </row>
    <row r="11" spans="1:14" ht="25.5">
      <c r="A11" s="27"/>
      <c r="B11" s="98"/>
      <c r="C11" s="110" t="s">
        <v>768</v>
      </c>
      <c r="D11" s="80">
        <v>10</v>
      </c>
      <c r="E11" s="78">
        <v>4</v>
      </c>
      <c r="F11" s="81">
        <v>0.91</v>
      </c>
      <c r="G11" s="82">
        <f>D11*E11*F11</f>
        <v>36.4</v>
      </c>
      <c r="H11" s="78">
        <v>30.55</v>
      </c>
      <c r="I11" s="111">
        <f>G11*H11</f>
        <v>1112.02</v>
      </c>
      <c r="J11" s="84"/>
    </row>
    <row r="12" spans="1:14" ht="25.5">
      <c r="A12" s="27"/>
      <c r="B12" s="98"/>
      <c r="C12" s="110" t="s">
        <v>769</v>
      </c>
      <c r="D12" s="80">
        <v>40</v>
      </c>
      <c r="E12" s="78">
        <v>1</v>
      </c>
      <c r="F12" s="81">
        <v>0.64</v>
      </c>
      <c r="G12" s="82">
        <f>D12*E12*F12</f>
        <v>25.6</v>
      </c>
      <c r="H12" s="78">
        <v>30.91</v>
      </c>
      <c r="I12" s="111">
        <f>G12*H12</f>
        <v>791.29600000000005</v>
      </c>
      <c r="J12" s="84"/>
    </row>
    <row r="13" spans="1:14">
      <c r="A13" s="27"/>
      <c r="B13" s="98"/>
      <c r="C13" s="128" t="s">
        <v>765</v>
      </c>
      <c r="D13" s="58">
        <f>D11*D12</f>
        <v>400</v>
      </c>
      <c r="E13" s="58">
        <v>0.2</v>
      </c>
      <c r="F13" s="58">
        <v>1.123E-2</v>
      </c>
      <c r="G13" s="58">
        <f>D13*E13*F13</f>
        <v>0.89840000000000009</v>
      </c>
      <c r="H13" s="58">
        <v>37.799999999999997</v>
      </c>
      <c r="I13" s="117">
        <f>G13*H13</f>
        <v>33.959519999999998</v>
      </c>
      <c r="J13" s="84"/>
    </row>
    <row r="14" spans="1:14">
      <c r="A14" s="27"/>
      <c r="B14" s="98"/>
      <c r="C14" s="85"/>
      <c r="D14" s="86"/>
      <c r="E14" s="87"/>
      <c r="F14" s="84"/>
      <c r="G14" s="88"/>
      <c r="H14" s="87"/>
      <c r="I14" s="83">
        <f>SUM(I11:I13)</f>
        <v>1937.2755200000001</v>
      </c>
      <c r="J14" s="84"/>
    </row>
    <row r="15" spans="1:14">
      <c r="A15" s="27"/>
      <c r="B15" s="98"/>
      <c r="C15" s="85"/>
      <c r="D15" s="86"/>
      <c r="E15" s="87"/>
      <c r="F15" s="84"/>
      <c r="G15" s="88"/>
      <c r="H15" s="87"/>
      <c r="I15" s="83"/>
      <c r="J15" s="84"/>
    </row>
    <row r="16" spans="1:14" ht="39">
      <c r="A16" s="27"/>
      <c r="B16" s="98"/>
      <c r="C16" s="107" t="s">
        <v>759</v>
      </c>
      <c r="D16" s="108" t="s">
        <v>751</v>
      </c>
      <c r="E16" s="108" t="s">
        <v>756</v>
      </c>
      <c r="F16" s="109" t="s">
        <v>757</v>
      </c>
      <c r="H16" s="78"/>
      <c r="I16" s="83"/>
      <c r="J16" s="84"/>
    </row>
    <row r="17" spans="1:10">
      <c r="A17" s="27"/>
      <c r="B17" s="98"/>
      <c r="C17" s="110" t="s">
        <v>766</v>
      </c>
      <c r="D17" s="80">
        <f>1*0.4*4</f>
        <v>1.6</v>
      </c>
      <c r="E17" s="78">
        <v>2800</v>
      </c>
      <c r="F17" s="118">
        <f>D17*E17</f>
        <v>4480</v>
      </c>
      <c r="G17" s="82"/>
      <c r="H17" s="78"/>
      <c r="I17" s="83"/>
      <c r="J17" s="84"/>
    </row>
    <row r="18" spans="1:10">
      <c r="A18" s="27"/>
      <c r="B18" s="98"/>
      <c r="C18" s="112" t="s">
        <v>752</v>
      </c>
      <c r="D18" s="113">
        <v>1.6</v>
      </c>
      <c r="E18" s="114">
        <v>2400</v>
      </c>
      <c r="F18" s="119">
        <f>D18*E18</f>
        <v>3840</v>
      </c>
      <c r="G18" s="82"/>
      <c r="H18" s="78"/>
      <c r="I18" s="83"/>
      <c r="J18" s="84"/>
    </row>
    <row r="19" spans="1:10" ht="15.75" customHeight="1">
      <c r="A19" s="27"/>
      <c r="B19" s="98"/>
      <c r="C19" s="79"/>
      <c r="D19" s="80"/>
      <c r="E19" s="78"/>
      <c r="F19" s="81">
        <f>SUM(F17:F18)</f>
        <v>8320</v>
      </c>
      <c r="G19" s="82"/>
      <c r="H19" s="78"/>
      <c r="I19" s="83"/>
      <c r="J19" s="84"/>
    </row>
    <row r="20" spans="1:10">
      <c r="A20" s="27"/>
      <c r="B20" s="98"/>
      <c r="C20" s="79"/>
      <c r="D20" s="80"/>
      <c r="E20" s="78"/>
      <c r="F20" s="81"/>
      <c r="G20" s="82"/>
      <c r="H20" s="78"/>
      <c r="I20" s="83"/>
      <c r="J20" s="84"/>
    </row>
    <row r="21" spans="1:10" ht="45">
      <c r="A21" s="27"/>
      <c r="B21" s="98"/>
      <c r="C21" s="129" t="s">
        <v>767</v>
      </c>
      <c r="D21" s="108" t="s">
        <v>749</v>
      </c>
      <c r="E21" s="108" t="s">
        <v>750</v>
      </c>
      <c r="F21" s="108" t="s">
        <v>753</v>
      </c>
      <c r="G21" s="108" t="s">
        <v>754</v>
      </c>
      <c r="H21" s="108" t="s">
        <v>755</v>
      </c>
      <c r="I21" s="109" t="s">
        <v>758</v>
      </c>
      <c r="J21" s="84"/>
    </row>
    <row r="22" spans="1:10" ht="25.5">
      <c r="A22" s="27"/>
      <c r="B22" s="98"/>
      <c r="C22" s="110" t="s">
        <v>768</v>
      </c>
      <c r="D22" s="80">
        <v>4</v>
      </c>
      <c r="E22" s="78">
        <v>4</v>
      </c>
      <c r="F22" s="81">
        <v>0.91</v>
      </c>
      <c r="G22" s="82">
        <f>D22*E22*F22</f>
        <v>14.56</v>
      </c>
      <c r="H22" s="78">
        <v>30.55</v>
      </c>
      <c r="I22" s="111">
        <f>G22*H22</f>
        <v>444.80800000000005</v>
      </c>
      <c r="J22" s="84"/>
    </row>
    <row r="23" spans="1:10" ht="25.5">
      <c r="A23" s="27"/>
      <c r="B23" s="98"/>
      <c r="C23" s="110" t="s">
        <v>769</v>
      </c>
      <c r="D23" s="80">
        <v>40</v>
      </c>
      <c r="E23" s="78">
        <v>0.5</v>
      </c>
      <c r="F23" s="81">
        <v>0.64</v>
      </c>
      <c r="G23" s="82">
        <f>D23*E23*F23</f>
        <v>12.8</v>
      </c>
      <c r="H23" s="78">
        <v>30.91</v>
      </c>
      <c r="I23" s="111">
        <f>G23*H23</f>
        <v>395.64800000000002</v>
      </c>
      <c r="J23" s="84"/>
    </row>
    <row r="24" spans="1:10">
      <c r="A24" s="27"/>
      <c r="B24" s="98"/>
      <c r="C24" s="128" t="s">
        <v>765</v>
      </c>
      <c r="D24" s="58">
        <f>D22*D23</f>
        <v>160</v>
      </c>
      <c r="E24" s="58">
        <v>0.2</v>
      </c>
      <c r="F24" s="58">
        <v>1.123E-2</v>
      </c>
      <c r="G24" s="58">
        <f>D24*E24*F24</f>
        <v>0.35936000000000001</v>
      </c>
      <c r="H24" s="58">
        <v>37.799999999999997</v>
      </c>
      <c r="I24" s="117">
        <f>G24*H24</f>
        <v>13.583807999999999</v>
      </c>
      <c r="J24" s="84"/>
    </row>
    <row r="25" spans="1:10">
      <c r="A25" s="27"/>
      <c r="B25" s="98"/>
      <c r="C25" s="79"/>
      <c r="D25" s="80"/>
      <c r="E25" s="82"/>
      <c r="F25" s="81"/>
      <c r="G25" s="82"/>
      <c r="H25" s="78"/>
      <c r="I25" s="83">
        <f>SUM(I22:I24)</f>
        <v>854.03980800000011</v>
      </c>
      <c r="J25" s="84"/>
    </row>
    <row r="26" spans="1:10">
      <c r="A26" s="27"/>
      <c r="B26" s="98"/>
      <c r="C26" s="79"/>
      <c r="D26" s="80"/>
      <c r="E26" s="78"/>
      <c r="F26" s="81"/>
      <c r="G26" s="82"/>
      <c r="H26" s="78"/>
      <c r="I26" s="83"/>
      <c r="J26" s="84"/>
    </row>
    <row r="27" spans="1:10" ht="45">
      <c r="A27" s="27"/>
      <c r="B27" s="98"/>
      <c r="C27" s="129" t="s">
        <v>767</v>
      </c>
      <c r="D27" s="108" t="s">
        <v>751</v>
      </c>
      <c r="E27" s="108" t="s">
        <v>756</v>
      </c>
      <c r="F27" s="109" t="s">
        <v>757</v>
      </c>
      <c r="J27" s="84"/>
    </row>
    <row r="28" spans="1:10">
      <c r="A28" s="27"/>
      <c r="B28" s="98"/>
      <c r="C28" s="110" t="s">
        <v>766</v>
      </c>
      <c r="D28" s="80">
        <v>0.8</v>
      </c>
      <c r="E28" s="78">
        <v>2800</v>
      </c>
      <c r="F28" s="118">
        <f>D28*E28</f>
        <v>2240</v>
      </c>
      <c r="J28" s="84"/>
    </row>
    <row r="29" spans="1:10">
      <c r="A29" s="27"/>
      <c r="B29" s="98"/>
      <c r="C29" s="112" t="s">
        <v>752</v>
      </c>
      <c r="D29" s="113">
        <v>0.8</v>
      </c>
      <c r="E29" s="114">
        <v>2400</v>
      </c>
      <c r="F29" s="119">
        <f>D29*E29</f>
        <v>1920</v>
      </c>
      <c r="G29" s="82"/>
      <c r="H29" s="78"/>
      <c r="I29" s="83"/>
      <c r="J29" s="84"/>
    </row>
    <row r="30" spans="1:10">
      <c r="A30" s="27"/>
      <c r="B30" s="98"/>
      <c r="C30" s="79"/>
      <c r="D30" s="80"/>
      <c r="E30" s="78"/>
      <c r="F30" s="81">
        <f>SUM(F28:F29)</f>
        <v>4160</v>
      </c>
      <c r="G30" s="82"/>
      <c r="H30" s="78"/>
      <c r="I30" s="83"/>
      <c r="J30" s="84"/>
    </row>
    <row r="31" spans="1:10">
      <c r="A31" s="27"/>
      <c r="B31" s="98"/>
      <c r="C31" s="79"/>
      <c r="D31" s="80"/>
      <c r="E31" s="78"/>
      <c r="F31" s="81"/>
      <c r="G31" s="82"/>
      <c r="H31" s="78"/>
      <c r="I31" s="83"/>
      <c r="J31" s="84"/>
    </row>
    <row r="32" spans="1:10" ht="30">
      <c r="A32" s="27"/>
      <c r="B32" s="98"/>
      <c r="C32" s="120" t="s">
        <v>760</v>
      </c>
      <c r="D32" s="121" t="s">
        <v>761</v>
      </c>
      <c r="E32" s="122" t="s">
        <v>762</v>
      </c>
      <c r="F32" s="123" t="s">
        <v>758</v>
      </c>
      <c r="G32" s="124" t="s">
        <v>764</v>
      </c>
      <c r="H32" s="122" t="s">
        <v>763</v>
      </c>
      <c r="I32" s="125" t="s">
        <v>538</v>
      </c>
      <c r="J32" s="84"/>
    </row>
    <row r="33" spans="1:10">
      <c r="A33" s="27"/>
      <c r="B33" s="98"/>
      <c r="C33" s="112" t="s">
        <v>748</v>
      </c>
      <c r="D33" s="113">
        <v>135.57</v>
      </c>
      <c r="E33" s="126">
        <f>I14+F19</f>
        <v>10257.275519999999</v>
      </c>
      <c r="F33" s="115">
        <f>D33*E33+(D33/6.5)*(I25+F30)</f>
        <v>1495156.2848264859</v>
      </c>
      <c r="G33" s="58">
        <v>500000</v>
      </c>
      <c r="H33" s="116">
        <f>(F33+G33)*1.1</f>
        <v>2194671.9133091345</v>
      </c>
      <c r="I33" s="127">
        <f>H33*1.05</f>
        <v>2304405.5089745913</v>
      </c>
      <c r="J33" s="84"/>
    </row>
    <row r="34" spans="1:10">
      <c r="A34" s="27"/>
      <c r="B34" s="98"/>
      <c r="C34" s="79"/>
      <c r="D34" s="80"/>
      <c r="E34" s="82"/>
      <c r="F34" s="81"/>
      <c r="G34" s="82"/>
      <c r="H34" s="78"/>
      <c r="I34" s="83"/>
      <c r="J34" s="84"/>
    </row>
    <row r="35" spans="1:10">
      <c r="A35" s="27"/>
      <c r="B35" s="98"/>
      <c r="C35" s="79"/>
      <c r="D35" s="80"/>
      <c r="E35" s="78"/>
      <c r="F35" s="81"/>
      <c r="G35" s="82"/>
      <c r="H35" s="78"/>
      <c r="I35" s="83"/>
      <c r="J35" s="84"/>
    </row>
    <row r="36" spans="1:10">
      <c r="A36" s="27"/>
      <c r="B36" s="98"/>
      <c r="C36" s="79"/>
      <c r="D36" s="80"/>
      <c r="E36" s="78"/>
      <c r="F36" s="81"/>
      <c r="G36" s="82"/>
      <c r="H36" s="78"/>
      <c r="I36" s="83"/>
      <c r="J36" s="84"/>
    </row>
    <row r="37" spans="1:10">
      <c r="A37" s="27"/>
      <c r="B37" s="98"/>
      <c r="C37" s="79"/>
      <c r="D37" s="80"/>
      <c r="E37" s="78"/>
      <c r="F37" s="81"/>
      <c r="G37" s="82"/>
      <c r="H37" s="78"/>
      <c r="I37" s="83"/>
      <c r="J37" s="84"/>
    </row>
    <row r="38" spans="1:10">
      <c r="A38" s="27"/>
      <c r="B38" s="98"/>
      <c r="C38" s="79"/>
      <c r="D38" s="80"/>
      <c r="E38" s="78"/>
      <c r="F38" s="81"/>
      <c r="G38" s="82"/>
      <c r="H38" s="78"/>
      <c r="I38" s="83"/>
      <c r="J38" s="84"/>
    </row>
    <row r="39" spans="1:10">
      <c r="A39" s="27"/>
      <c r="B39" s="98"/>
      <c r="C39" s="79"/>
      <c r="D39" s="80"/>
      <c r="E39" s="78"/>
      <c r="F39" s="81"/>
      <c r="G39" s="82"/>
      <c r="H39" s="78"/>
      <c r="I39" s="83"/>
      <c r="J39" s="84"/>
    </row>
    <row r="40" spans="1:10">
      <c r="A40" s="27"/>
      <c r="B40" s="98"/>
      <c r="C40" s="79"/>
      <c r="D40" s="80"/>
      <c r="E40" s="78"/>
      <c r="F40" s="81"/>
      <c r="G40" s="82"/>
      <c r="H40" s="78"/>
      <c r="I40" s="83"/>
      <c r="J40" s="84"/>
    </row>
    <row r="41" spans="1:10">
      <c r="A41" s="27"/>
      <c r="B41" s="98"/>
      <c r="C41" s="79"/>
      <c r="D41" s="80"/>
      <c r="E41" s="78"/>
      <c r="F41" s="81"/>
      <c r="G41" s="82"/>
      <c r="H41" s="78"/>
      <c r="I41" s="83"/>
      <c r="J41" s="84"/>
    </row>
    <row r="42" spans="1:10">
      <c r="A42" s="27"/>
      <c r="B42" s="98"/>
      <c r="C42" s="79"/>
      <c r="D42" s="80"/>
      <c r="E42" s="78"/>
      <c r="F42" s="81"/>
      <c r="G42" s="82"/>
      <c r="H42" s="78"/>
      <c r="I42" s="83"/>
      <c r="J42" s="84"/>
    </row>
    <row r="43" spans="1:10">
      <c r="A43" s="27"/>
      <c r="B43" s="98"/>
      <c r="C43" s="89"/>
      <c r="D43" s="80"/>
      <c r="E43" s="82"/>
      <c r="F43" s="81"/>
      <c r="G43" s="82"/>
      <c r="H43" s="78"/>
      <c r="I43" s="83"/>
      <c r="J43" s="84"/>
    </row>
    <row r="44" spans="1:10">
      <c r="A44" s="27"/>
      <c r="B44" s="98"/>
      <c r="C44" s="79"/>
      <c r="D44" s="80"/>
      <c r="E44" s="82"/>
      <c r="F44" s="81"/>
      <c r="G44" s="82"/>
      <c r="H44" s="78"/>
      <c r="I44" s="83"/>
      <c r="J44" s="84"/>
    </row>
    <row r="45" spans="1:10">
      <c r="A45" s="27"/>
      <c r="B45" s="98"/>
      <c r="C45" s="79"/>
      <c r="D45" s="80"/>
      <c r="E45" s="78"/>
      <c r="F45" s="81"/>
      <c r="G45" s="82"/>
      <c r="H45" s="78"/>
      <c r="I45" s="83"/>
      <c r="J45" s="84"/>
    </row>
    <row r="46" spans="1:10">
      <c r="A46" s="27"/>
      <c r="B46" s="98"/>
      <c r="C46" s="79"/>
      <c r="D46" s="80"/>
      <c r="E46" s="78"/>
      <c r="F46" s="81"/>
      <c r="G46" s="82"/>
      <c r="H46" s="78"/>
      <c r="I46" s="83"/>
      <c r="J46" s="84"/>
    </row>
    <row r="47" spans="1:10">
      <c r="A47" s="27"/>
      <c r="B47" s="98"/>
      <c r="C47" s="98"/>
      <c r="D47" s="80"/>
      <c r="E47" s="78"/>
      <c r="F47" s="81"/>
      <c r="G47" s="82"/>
      <c r="H47" s="78"/>
      <c r="I47" s="83"/>
      <c r="J47" s="84"/>
    </row>
    <row r="48" spans="1:10">
      <c r="A48" s="27"/>
      <c r="B48" s="98"/>
      <c r="C48" s="98"/>
      <c r="D48" s="80"/>
      <c r="E48" s="78"/>
      <c r="F48" s="81"/>
      <c r="G48" s="82"/>
      <c r="H48" s="78"/>
      <c r="I48" s="83"/>
      <c r="J48" s="84"/>
    </row>
    <row r="49" spans="1:10">
      <c r="A49" s="27"/>
      <c r="B49" s="98"/>
      <c r="C49" s="79"/>
      <c r="D49" s="80"/>
      <c r="E49" s="78"/>
      <c r="F49" s="81"/>
      <c r="G49" s="82"/>
      <c r="H49" s="78"/>
      <c r="I49" s="83"/>
      <c r="J49" s="84"/>
    </row>
    <row r="50" spans="1:10">
      <c r="A50" s="99"/>
      <c r="B50" s="98"/>
      <c r="C50" s="79"/>
      <c r="D50" s="80"/>
      <c r="E50" s="81"/>
      <c r="F50" s="81"/>
      <c r="G50" s="81"/>
      <c r="H50" s="81"/>
      <c r="I50" s="83"/>
      <c r="J50" s="83"/>
    </row>
    <row r="51" spans="1:10">
      <c r="A51" s="99"/>
      <c r="B51" s="98"/>
      <c r="C51" s="79"/>
      <c r="D51" s="80"/>
      <c r="E51" s="81"/>
      <c r="F51" s="81"/>
      <c r="G51" s="81"/>
      <c r="H51" s="81"/>
      <c r="I51" s="83"/>
      <c r="J51" s="83"/>
    </row>
    <row r="52" spans="1:10">
      <c r="A52" s="99"/>
      <c r="B52" s="98"/>
      <c r="C52" s="79"/>
      <c r="D52" s="80"/>
      <c r="E52" s="81"/>
      <c r="F52" s="81"/>
      <c r="G52" s="81"/>
      <c r="H52" s="81"/>
      <c r="I52" s="83"/>
      <c r="J52" s="83"/>
    </row>
    <row r="53" spans="1:10">
      <c r="A53" s="99"/>
      <c r="B53" s="98"/>
      <c r="C53" s="79"/>
      <c r="D53" s="80"/>
      <c r="E53" s="81"/>
      <c r="F53" s="81"/>
      <c r="G53" s="81"/>
      <c r="H53" s="81"/>
      <c r="I53" s="83"/>
      <c r="J53" s="83"/>
    </row>
    <row r="54" spans="1:10">
      <c r="A54" s="99"/>
      <c r="B54" s="98"/>
      <c r="C54" s="79"/>
      <c r="D54" s="80"/>
      <c r="E54" s="81"/>
      <c r="F54" s="81"/>
      <c r="G54" s="81"/>
      <c r="H54" s="81"/>
      <c r="I54" s="83"/>
      <c r="J54" s="83"/>
    </row>
    <row r="55" spans="1:10">
      <c r="A55" s="99"/>
      <c r="B55" s="98"/>
      <c r="C55" s="79"/>
      <c r="D55" s="80"/>
      <c r="E55" s="81"/>
      <c r="F55" s="81"/>
      <c r="G55" s="81"/>
      <c r="H55" s="81"/>
      <c r="I55" s="83"/>
      <c r="J55" s="83"/>
    </row>
    <row r="56" spans="1:10">
      <c r="A56" s="99"/>
      <c r="B56" s="98"/>
      <c r="C56" s="79"/>
      <c r="D56" s="80"/>
      <c r="E56" s="81"/>
      <c r="F56" s="81"/>
      <c r="G56" s="81"/>
      <c r="H56" s="81"/>
      <c r="I56" s="83"/>
      <c r="J56" s="83"/>
    </row>
    <row r="57" spans="1:10">
      <c r="A57" s="99"/>
      <c r="B57" s="98"/>
      <c r="C57" s="79"/>
      <c r="D57" s="80"/>
      <c r="E57" s="81"/>
      <c r="F57" s="81"/>
      <c r="G57" s="81"/>
      <c r="H57" s="81"/>
      <c r="I57" s="83"/>
      <c r="J57" s="83"/>
    </row>
    <row r="58" spans="1:10">
      <c r="A58" s="99"/>
      <c r="B58" s="98"/>
      <c r="C58" s="79"/>
      <c r="D58" s="80"/>
      <c r="E58" s="81"/>
      <c r="F58" s="81"/>
      <c r="G58" s="81"/>
      <c r="H58" s="81"/>
      <c r="I58" s="83"/>
      <c r="J58" s="83"/>
    </row>
    <row r="59" spans="1:10">
      <c r="A59" s="99"/>
      <c r="B59" s="98"/>
      <c r="C59" s="79"/>
      <c r="D59" s="80"/>
      <c r="E59" s="81"/>
      <c r="F59" s="81"/>
      <c r="G59" s="81"/>
      <c r="H59" s="81"/>
      <c r="I59" s="83"/>
      <c r="J59" s="83"/>
    </row>
    <row r="60" spans="1:10">
      <c r="A60" s="99"/>
      <c r="B60" s="98"/>
      <c r="C60" s="79"/>
      <c r="D60" s="80"/>
      <c r="E60" s="81"/>
      <c r="F60" s="81"/>
      <c r="G60" s="81"/>
      <c r="H60" s="81"/>
      <c r="I60" s="83"/>
      <c r="J60" s="83"/>
    </row>
    <row r="61" spans="1:10">
      <c r="A61" s="99"/>
      <c r="B61" s="98"/>
      <c r="C61" s="89"/>
      <c r="D61" s="80"/>
      <c r="E61" s="81"/>
      <c r="F61" s="81"/>
      <c r="G61" s="81"/>
      <c r="H61" s="81"/>
      <c r="I61" s="83"/>
      <c r="J61" s="83"/>
    </row>
    <row r="62" spans="1:10">
      <c r="A62" s="99"/>
      <c r="B62" s="98"/>
      <c r="C62" s="79"/>
      <c r="D62" s="80"/>
      <c r="E62" s="81"/>
      <c r="F62" s="81"/>
      <c r="G62" s="81"/>
      <c r="H62" s="81"/>
      <c r="I62" s="83"/>
      <c r="J62" s="83"/>
    </row>
    <row r="63" spans="1:10">
      <c r="A63" s="99"/>
      <c r="B63" s="98"/>
      <c r="C63" s="79"/>
      <c r="D63" s="80"/>
      <c r="E63" s="81"/>
      <c r="F63" s="81"/>
      <c r="G63" s="81"/>
      <c r="H63" s="81"/>
      <c r="I63" s="83"/>
      <c r="J63" s="83"/>
    </row>
    <row r="64" spans="1:10">
      <c r="A64" s="99"/>
      <c r="B64" s="98"/>
      <c r="C64" s="79"/>
      <c r="D64" s="80"/>
      <c r="E64" s="81"/>
      <c r="F64" s="81"/>
      <c r="G64" s="81"/>
      <c r="H64" s="81"/>
      <c r="I64" s="83"/>
      <c r="J64" s="83"/>
    </row>
    <row r="65" spans="1:10">
      <c r="A65" s="99"/>
      <c r="B65" s="98"/>
      <c r="C65" s="79"/>
      <c r="D65" s="80"/>
      <c r="E65" s="81"/>
      <c r="F65" s="81"/>
      <c r="G65" s="81"/>
      <c r="H65" s="81"/>
      <c r="I65" s="83"/>
      <c r="J65" s="83"/>
    </row>
    <row r="66" spans="1:10">
      <c r="A66" s="99"/>
      <c r="B66" s="98"/>
      <c r="C66" s="79"/>
      <c r="D66" s="80"/>
      <c r="E66" s="81"/>
      <c r="F66" s="81"/>
      <c r="G66" s="81"/>
      <c r="H66" s="81"/>
      <c r="I66" s="83"/>
      <c r="J66" s="83"/>
    </row>
    <row r="67" spans="1:10">
      <c r="A67" s="99"/>
      <c r="B67" s="98"/>
      <c r="C67" s="79"/>
      <c r="D67" s="80"/>
      <c r="E67" s="81"/>
      <c r="F67" s="81"/>
      <c r="G67" s="81"/>
      <c r="H67" s="81"/>
      <c r="I67" s="83"/>
      <c r="J67" s="83"/>
    </row>
    <row r="68" spans="1:10">
      <c r="A68" s="99"/>
      <c r="B68" s="98"/>
      <c r="C68" s="79"/>
      <c r="D68" s="80"/>
      <c r="E68" s="81"/>
      <c r="F68" s="81"/>
      <c r="G68" s="81"/>
      <c r="H68" s="81"/>
      <c r="I68" s="83"/>
      <c r="J68" s="83"/>
    </row>
    <row r="69" spans="1:10">
      <c r="A69" s="99"/>
      <c r="B69" s="98"/>
      <c r="C69" s="79"/>
      <c r="D69" s="80"/>
      <c r="E69" s="81"/>
      <c r="F69" s="81"/>
      <c r="G69" s="81"/>
      <c r="H69" s="81"/>
      <c r="I69" s="83"/>
      <c r="J69" s="83"/>
    </row>
    <row r="70" spans="1:10">
      <c r="A70" s="99"/>
      <c r="B70" s="98"/>
      <c r="C70" s="79"/>
      <c r="D70" s="80"/>
      <c r="E70" s="81"/>
      <c r="F70" s="81"/>
      <c r="G70" s="81"/>
      <c r="H70" s="81"/>
      <c r="I70" s="83"/>
      <c r="J70" s="83"/>
    </row>
    <row r="71" spans="1:10">
      <c r="A71" s="99"/>
      <c r="B71" s="98"/>
      <c r="C71" s="79"/>
      <c r="D71" s="80"/>
      <c r="E71" s="81"/>
      <c r="F71" s="81"/>
      <c r="G71" s="81"/>
      <c r="H71" s="81"/>
      <c r="I71" s="83"/>
      <c r="J71" s="83"/>
    </row>
    <row r="72" spans="1:10">
      <c r="A72" s="99"/>
      <c r="B72" s="98"/>
      <c r="C72" s="79"/>
      <c r="D72" s="80"/>
      <c r="E72" s="81"/>
      <c r="F72" s="81"/>
      <c r="G72" s="81"/>
      <c r="H72" s="81"/>
      <c r="I72" s="83"/>
      <c r="J72" s="83"/>
    </row>
    <row r="73" spans="1:10">
      <c r="A73" s="99"/>
      <c r="B73" s="98"/>
      <c r="C73" s="79"/>
      <c r="D73" s="80"/>
      <c r="E73" s="81"/>
      <c r="F73" s="81"/>
      <c r="G73" s="81"/>
      <c r="H73" s="81"/>
      <c r="I73" s="83"/>
      <c r="J73" s="83"/>
    </row>
    <row r="74" spans="1:10">
      <c r="A74" s="99"/>
      <c r="B74" s="98"/>
      <c r="C74" s="79"/>
      <c r="D74" s="80"/>
      <c r="E74" s="81"/>
      <c r="F74" s="81"/>
      <c r="G74" s="81"/>
      <c r="H74" s="81"/>
      <c r="I74" s="83"/>
      <c r="J74" s="83"/>
    </row>
    <row r="75" spans="1:10">
      <c r="A75" s="99"/>
      <c r="B75" s="98"/>
      <c r="C75" s="79"/>
      <c r="D75" s="80"/>
      <c r="E75" s="81"/>
      <c r="F75" s="81"/>
      <c r="G75" s="81"/>
      <c r="H75" s="81"/>
      <c r="I75" s="83"/>
      <c r="J75" s="83"/>
    </row>
    <row r="76" spans="1:10">
      <c r="A76" s="99"/>
      <c r="B76" s="98"/>
      <c r="C76" s="79"/>
      <c r="D76" s="80"/>
      <c r="E76" s="81"/>
      <c r="F76" s="81"/>
      <c r="G76" s="81"/>
      <c r="H76" s="81"/>
      <c r="I76" s="83"/>
      <c r="J76" s="83"/>
    </row>
    <row r="77" spans="1:10">
      <c r="A77" s="99"/>
      <c r="B77" s="98"/>
      <c r="C77" s="79"/>
      <c r="D77" s="80"/>
      <c r="E77" s="81"/>
      <c r="F77" s="81"/>
      <c r="G77" s="81"/>
      <c r="H77" s="81"/>
      <c r="I77" s="83"/>
      <c r="J77" s="83"/>
    </row>
    <row r="78" spans="1:10">
      <c r="A78" s="99"/>
      <c r="B78" s="98"/>
      <c r="C78" s="79"/>
      <c r="D78" s="80"/>
      <c r="E78" s="81"/>
      <c r="F78" s="81"/>
      <c r="G78" s="81"/>
      <c r="H78" s="81"/>
      <c r="I78" s="83"/>
      <c r="J78" s="83"/>
    </row>
    <row r="79" spans="1:10">
      <c r="A79" s="99"/>
      <c r="B79" s="98"/>
      <c r="C79" s="79"/>
      <c r="D79" s="80"/>
      <c r="E79" s="81"/>
      <c r="F79" s="81"/>
      <c r="G79" s="81"/>
      <c r="H79" s="81"/>
      <c r="I79" s="83"/>
      <c r="J79" s="83"/>
    </row>
    <row r="80" spans="1:10">
      <c r="A80" s="99"/>
      <c r="B80" s="98"/>
      <c r="C80" s="79"/>
      <c r="D80" s="80"/>
      <c r="E80" s="81"/>
      <c r="F80" s="81"/>
      <c r="G80" s="81"/>
      <c r="H80" s="81"/>
      <c r="I80" s="83"/>
      <c r="J80" s="83"/>
    </row>
    <row r="81" spans="1:10">
      <c r="A81" s="99"/>
      <c r="B81" s="98"/>
      <c r="C81" s="79"/>
      <c r="D81" s="80"/>
      <c r="E81" s="81"/>
      <c r="F81" s="81"/>
      <c r="G81" s="81"/>
      <c r="H81" s="81"/>
      <c r="I81" s="83"/>
      <c r="J81" s="83"/>
    </row>
    <row r="82" spans="1:10">
      <c r="A82" s="99"/>
      <c r="B82" s="98"/>
      <c r="C82" s="79"/>
      <c r="D82" s="80"/>
      <c r="E82" s="81"/>
      <c r="F82" s="81"/>
      <c r="G82" s="81"/>
      <c r="H82" s="81"/>
      <c r="I82" s="83"/>
      <c r="J82" s="83"/>
    </row>
    <row r="83" spans="1:10">
      <c r="A83" s="99"/>
      <c r="B83" s="98"/>
      <c r="C83" s="79"/>
      <c r="D83" s="80"/>
      <c r="E83" s="81"/>
      <c r="F83" s="81"/>
      <c r="G83" s="81"/>
      <c r="H83" s="81"/>
      <c r="I83" s="83"/>
      <c r="J83" s="83"/>
    </row>
    <row r="84" spans="1:10">
      <c r="A84" s="99"/>
      <c r="B84" s="98"/>
      <c r="C84" s="79"/>
      <c r="D84" s="80"/>
      <c r="E84" s="81"/>
      <c r="F84" s="81"/>
      <c r="G84" s="81"/>
      <c r="H84" s="81"/>
      <c r="I84" s="83"/>
      <c r="J84" s="83"/>
    </row>
    <row r="85" spans="1:10">
      <c r="A85" s="99"/>
      <c r="B85" s="98"/>
      <c r="C85" s="79"/>
      <c r="D85" s="80"/>
      <c r="E85" s="81"/>
      <c r="F85" s="81"/>
      <c r="G85" s="81"/>
      <c r="H85" s="81"/>
      <c r="I85" s="83"/>
      <c r="J85" s="83"/>
    </row>
    <row r="86" spans="1:10">
      <c r="A86" s="100"/>
      <c r="B86" s="101"/>
      <c r="C86" s="90"/>
      <c r="D86" s="91"/>
      <c r="E86" s="92"/>
      <c r="F86" s="93"/>
      <c r="G86" s="93"/>
      <c r="H86" s="94"/>
      <c r="I86" s="95"/>
      <c r="J86" s="93"/>
    </row>
    <row r="87" spans="1:10">
      <c r="A87" s="100"/>
      <c r="B87" s="101"/>
      <c r="C87" s="90"/>
      <c r="D87" s="91"/>
      <c r="E87" s="92"/>
      <c r="F87" s="93"/>
      <c r="G87" s="93"/>
      <c r="H87" s="94"/>
      <c r="I87" s="95"/>
      <c r="J87" s="93"/>
    </row>
    <row r="88" spans="1:10">
      <c r="A88" s="100"/>
      <c r="B88" s="101"/>
      <c r="C88" s="90"/>
      <c r="D88" s="91"/>
      <c r="E88" s="92"/>
      <c r="F88" s="93"/>
      <c r="G88" s="93"/>
      <c r="H88" s="94"/>
      <c r="I88" s="95"/>
      <c r="J88" s="93"/>
    </row>
    <row r="89" spans="1:10">
      <c r="A89" s="100"/>
      <c r="B89" s="101"/>
      <c r="C89" s="90"/>
      <c r="D89" s="91"/>
      <c r="E89" s="92"/>
      <c r="F89" s="93"/>
      <c r="G89" s="93"/>
      <c r="H89" s="94"/>
      <c r="I89" s="95"/>
      <c r="J89" s="93"/>
    </row>
    <row r="90" spans="1:10">
      <c r="A90" s="100"/>
      <c r="B90" s="101"/>
      <c r="C90" s="90"/>
      <c r="D90" s="91"/>
      <c r="E90" s="92"/>
      <c r="F90" s="93"/>
      <c r="G90" s="93"/>
      <c r="H90" s="94"/>
      <c r="I90" s="95"/>
      <c r="J90" s="93"/>
    </row>
    <row r="91" spans="1:10">
      <c r="A91" s="100"/>
      <c r="B91" s="101"/>
      <c r="C91" s="90"/>
      <c r="D91" s="91"/>
      <c r="E91" s="92"/>
      <c r="F91" s="93"/>
      <c r="G91" s="93"/>
      <c r="H91" s="94"/>
      <c r="I91" s="95"/>
      <c r="J91" s="93"/>
    </row>
    <row r="92" spans="1:10">
      <c r="A92" s="100"/>
      <c r="B92" s="101"/>
      <c r="C92" s="90"/>
      <c r="D92" s="91"/>
      <c r="E92" s="92"/>
      <c r="F92" s="93"/>
      <c r="G92" s="93"/>
      <c r="H92" s="94"/>
      <c r="I92" s="95"/>
      <c r="J92" s="93"/>
    </row>
    <row r="93" spans="1:10">
      <c r="A93" s="100"/>
      <c r="B93" s="101"/>
      <c r="C93" s="90"/>
      <c r="D93" s="91"/>
      <c r="E93" s="92"/>
      <c r="F93" s="93"/>
      <c r="G93" s="93"/>
      <c r="H93" s="94"/>
      <c r="I93" s="95"/>
      <c r="J93" s="93"/>
    </row>
    <row r="94" spans="1:10">
      <c r="A94" s="100"/>
      <c r="B94" s="101"/>
      <c r="C94" s="90"/>
      <c r="D94" s="91"/>
      <c r="E94" s="92"/>
      <c r="F94" s="93"/>
      <c r="G94" s="93"/>
      <c r="H94" s="94"/>
      <c r="I94" s="95"/>
      <c r="J94" s="93"/>
    </row>
    <row r="95" spans="1:10">
      <c r="A95" s="100"/>
      <c r="B95" s="101"/>
      <c r="C95" s="90"/>
      <c r="D95" s="91"/>
      <c r="E95" s="92"/>
      <c r="F95" s="93"/>
      <c r="G95" s="93"/>
      <c r="H95" s="94"/>
      <c r="I95" s="95"/>
      <c r="J95" s="93"/>
    </row>
    <row r="96" spans="1:10">
      <c r="A96" s="100"/>
      <c r="B96" s="101"/>
      <c r="C96" s="90"/>
      <c r="D96" s="91"/>
      <c r="E96" s="92"/>
      <c r="F96" s="93"/>
      <c r="G96" s="93"/>
      <c r="H96" s="94"/>
      <c r="I96" s="95"/>
      <c r="J96" s="93"/>
    </row>
    <row r="97" spans="1:10">
      <c r="A97" s="100"/>
      <c r="B97" s="101"/>
      <c r="C97" s="90"/>
      <c r="D97" s="91"/>
      <c r="E97" s="92"/>
      <c r="F97" s="93"/>
      <c r="G97" s="93"/>
      <c r="H97" s="94"/>
      <c r="I97" s="95"/>
      <c r="J97" s="93"/>
    </row>
    <row r="98" spans="1:10">
      <c r="A98" s="100"/>
      <c r="B98" s="101"/>
      <c r="C98" s="90"/>
      <c r="D98" s="91"/>
      <c r="E98" s="92"/>
      <c r="F98" s="93"/>
      <c r="G98" s="93"/>
      <c r="H98" s="94"/>
      <c r="I98" s="95"/>
      <c r="J98" s="93"/>
    </row>
    <row r="99" spans="1:10">
      <c r="A99" s="100"/>
      <c r="B99" s="101"/>
      <c r="C99" s="90"/>
      <c r="D99" s="91"/>
      <c r="E99" s="92"/>
      <c r="F99" s="93"/>
      <c r="G99" s="93"/>
      <c r="H99" s="94"/>
      <c r="I99" s="95"/>
      <c r="J99" s="93"/>
    </row>
    <row r="100" spans="1:10">
      <c r="A100" s="100"/>
      <c r="B100" s="101"/>
      <c r="C100" s="90"/>
      <c r="D100" s="91"/>
      <c r="E100" s="92"/>
      <c r="F100" s="93"/>
      <c r="G100" s="93"/>
      <c r="H100" s="94"/>
      <c r="I100" s="95"/>
      <c r="J100" s="93"/>
    </row>
    <row r="101" spans="1:10">
      <c r="A101" s="100"/>
      <c r="B101" s="101"/>
      <c r="C101" s="90"/>
      <c r="D101" s="91"/>
      <c r="E101" s="92"/>
      <c r="F101" s="93"/>
      <c r="G101" s="93"/>
      <c r="H101" s="94"/>
      <c r="I101" s="95"/>
      <c r="J101" s="93"/>
    </row>
    <row r="102" spans="1:10">
      <c r="A102" s="100"/>
      <c r="B102" s="101"/>
      <c r="C102" s="90"/>
      <c r="D102" s="91"/>
      <c r="E102" s="92"/>
      <c r="F102" s="93"/>
      <c r="G102" s="93"/>
      <c r="H102" s="94"/>
      <c r="I102" s="95"/>
      <c r="J102" s="93"/>
    </row>
    <row r="103" spans="1:10">
      <c r="A103" s="100"/>
      <c r="B103" s="101"/>
      <c r="C103" s="90"/>
      <c r="D103" s="91"/>
      <c r="E103" s="92"/>
      <c r="F103" s="93"/>
      <c r="G103" s="93"/>
      <c r="H103" s="94"/>
      <c r="I103" s="95"/>
      <c r="J103" s="93"/>
    </row>
    <row r="104" spans="1:10">
      <c r="A104" s="100"/>
      <c r="B104" s="101"/>
      <c r="C104" s="90"/>
      <c r="D104" s="91"/>
      <c r="E104" s="92"/>
      <c r="F104" s="93"/>
      <c r="G104" s="93"/>
      <c r="H104" s="94"/>
      <c r="I104" s="95"/>
      <c r="J104" s="93"/>
    </row>
    <row r="105" spans="1:10">
      <c r="A105" s="100"/>
      <c r="B105" s="101"/>
      <c r="C105" s="90"/>
      <c r="D105" s="91"/>
      <c r="E105" s="92"/>
      <c r="F105" s="93"/>
      <c r="G105" s="93"/>
      <c r="H105" s="94"/>
      <c r="I105" s="95"/>
      <c r="J105" s="93"/>
    </row>
    <row r="106" spans="1:10">
      <c r="A106" s="100"/>
      <c r="B106" s="101"/>
      <c r="C106" s="90"/>
      <c r="D106" s="91"/>
      <c r="E106" s="92"/>
      <c r="F106" s="93"/>
      <c r="G106" s="93"/>
      <c r="H106" s="94"/>
      <c r="I106" s="95"/>
      <c r="J106" s="93"/>
    </row>
    <row r="107" spans="1:10">
      <c r="A107" s="100"/>
      <c r="B107" s="101"/>
      <c r="C107" s="90"/>
      <c r="D107" s="91"/>
      <c r="E107" s="92"/>
      <c r="F107" s="93"/>
      <c r="G107" s="93"/>
      <c r="H107" s="94"/>
      <c r="I107" s="95"/>
      <c r="J107" s="93"/>
    </row>
    <row r="108" spans="1:10">
      <c r="A108" s="100"/>
      <c r="B108" s="101"/>
      <c r="C108" s="90"/>
      <c r="D108" s="91"/>
      <c r="E108" s="92"/>
      <c r="F108" s="93"/>
      <c r="G108" s="93"/>
      <c r="H108" s="94"/>
      <c r="I108" s="95"/>
      <c r="J108" s="93"/>
    </row>
    <row r="109" spans="1:10">
      <c r="A109" s="100"/>
      <c r="B109" s="101"/>
      <c r="C109" s="90"/>
      <c r="D109" s="91"/>
      <c r="E109" s="92"/>
      <c r="F109" s="93"/>
      <c r="G109" s="93"/>
      <c r="H109" s="94"/>
      <c r="I109" s="95"/>
      <c r="J109" s="93"/>
    </row>
    <row r="110" spans="1:10">
      <c r="A110" s="100"/>
      <c r="B110" s="101"/>
      <c r="C110" s="90"/>
      <c r="D110" s="91"/>
      <c r="E110" s="92"/>
      <c r="F110" s="93"/>
      <c r="G110" s="93"/>
      <c r="H110" s="94"/>
      <c r="I110" s="95"/>
      <c r="J110" s="93"/>
    </row>
    <row r="111" spans="1:10">
      <c r="A111" s="100"/>
      <c r="B111" s="101"/>
      <c r="C111" s="90"/>
      <c r="D111" s="91"/>
      <c r="E111" s="92"/>
      <c r="F111" s="93"/>
      <c r="G111" s="93"/>
      <c r="H111" s="94"/>
      <c r="I111" s="95"/>
      <c r="J111" s="93"/>
    </row>
    <row r="112" spans="1:10">
      <c r="A112" s="100"/>
      <c r="B112" s="101"/>
      <c r="C112" s="90"/>
      <c r="D112" s="91"/>
      <c r="E112" s="92"/>
      <c r="F112" s="93"/>
      <c r="G112" s="93"/>
      <c r="H112" s="94"/>
      <c r="I112" s="95"/>
      <c r="J112" s="93"/>
    </row>
    <row r="113" spans="1:10">
      <c r="A113" s="100"/>
      <c r="B113" s="101"/>
      <c r="C113" s="90"/>
      <c r="D113" s="91"/>
      <c r="E113" s="92"/>
      <c r="F113" s="93"/>
      <c r="G113" s="93"/>
      <c r="H113" s="94"/>
      <c r="I113" s="95"/>
      <c r="J113" s="93"/>
    </row>
    <row r="114" spans="1:10">
      <c r="A114" s="100"/>
      <c r="B114" s="101"/>
      <c r="C114" s="90"/>
      <c r="D114" s="91"/>
      <c r="E114" s="92"/>
      <c r="F114" s="93"/>
      <c r="G114" s="93"/>
      <c r="H114" s="94"/>
      <c r="I114" s="95"/>
      <c r="J114" s="93"/>
    </row>
    <row r="115" spans="1:10">
      <c r="A115" s="100"/>
      <c r="B115" s="101"/>
      <c r="C115" s="90"/>
      <c r="D115" s="91"/>
      <c r="E115" s="92"/>
      <c r="F115" s="93"/>
      <c r="G115" s="93"/>
      <c r="H115" s="94"/>
      <c r="I115" s="95"/>
      <c r="J115" s="93"/>
    </row>
    <row r="116" spans="1:10">
      <c r="A116" s="100"/>
      <c r="B116" s="101"/>
      <c r="C116" s="90"/>
      <c r="D116" s="91"/>
      <c r="E116" s="92"/>
      <c r="F116" s="93"/>
      <c r="G116" s="93"/>
      <c r="H116" s="94"/>
      <c r="I116" s="95"/>
      <c r="J116" s="93"/>
    </row>
    <row r="117" spans="1:10">
      <c r="A117" s="100"/>
      <c r="B117" s="101"/>
      <c r="C117" s="90"/>
      <c r="D117" s="91"/>
      <c r="E117" s="92"/>
      <c r="F117" s="93"/>
      <c r="G117" s="93"/>
      <c r="H117" s="94"/>
      <c r="I117" s="95"/>
      <c r="J117" s="93"/>
    </row>
    <row r="118" spans="1:10">
      <c r="A118" s="100"/>
      <c r="B118" s="101"/>
      <c r="C118" s="90"/>
      <c r="D118" s="91"/>
      <c r="E118" s="92"/>
      <c r="F118" s="93"/>
      <c r="G118" s="93"/>
      <c r="H118" s="94"/>
      <c r="I118" s="95"/>
      <c r="J118" s="93"/>
    </row>
    <row r="119" spans="1:10">
      <c r="A119" s="100"/>
      <c r="B119" s="101"/>
      <c r="C119" s="90"/>
      <c r="D119" s="91"/>
      <c r="E119" s="92"/>
      <c r="F119" s="93"/>
      <c r="G119" s="93"/>
      <c r="H119" s="94"/>
      <c r="I119" s="95"/>
      <c r="J119" s="93"/>
    </row>
    <row r="120" spans="1:10">
      <c r="A120" s="100"/>
      <c r="B120" s="101"/>
      <c r="C120" s="90"/>
      <c r="D120" s="91"/>
      <c r="E120" s="92"/>
      <c r="F120" s="93"/>
      <c r="G120" s="93"/>
      <c r="H120" s="94"/>
      <c r="I120" s="95"/>
      <c r="J120" s="93"/>
    </row>
    <row r="121" spans="1:10">
      <c r="A121" s="100"/>
      <c r="B121" s="101"/>
      <c r="C121" s="90"/>
      <c r="D121" s="91"/>
      <c r="E121" s="92"/>
      <c r="F121" s="93"/>
      <c r="G121" s="93"/>
      <c r="H121" s="94"/>
      <c r="I121" s="95"/>
      <c r="J121" s="93"/>
    </row>
    <row r="122" spans="1:10">
      <c r="A122" s="100"/>
      <c r="B122" s="101"/>
      <c r="C122" s="90"/>
      <c r="D122" s="91"/>
      <c r="E122" s="92"/>
      <c r="F122" s="93"/>
      <c r="G122" s="93"/>
      <c r="H122" s="94"/>
      <c r="I122" s="95"/>
      <c r="J122" s="93"/>
    </row>
    <row r="123" spans="1:10">
      <c r="A123" s="100"/>
      <c r="B123" s="101"/>
      <c r="C123" s="90"/>
      <c r="D123" s="91"/>
      <c r="E123" s="92"/>
      <c r="F123" s="93"/>
      <c r="G123" s="93"/>
      <c r="H123" s="94"/>
      <c r="I123" s="95"/>
      <c r="J123" s="93"/>
    </row>
    <row r="124" spans="1:10">
      <c r="A124" s="100"/>
      <c r="B124" s="101"/>
      <c r="C124" s="90"/>
      <c r="D124" s="91"/>
      <c r="E124" s="92"/>
      <c r="F124" s="93"/>
      <c r="G124" s="93"/>
      <c r="H124" s="94"/>
      <c r="I124" s="95"/>
      <c r="J124" s="93"/>
    </row>
    <row r="125" spans="1:10">
      <c r="A125" s="100"/>
      <c r="B125" s="101"/>
      <c r="C125" s="90"/>
      <c r="D125" s="91"/>
      <c r="E125" s="92"/>
      <c r="F125" s="93"/>
      <c r="G125" s="93"/>
      <c r="H125" s="94"/>
      <c r="I125" s="95"/>
      <c r="J125" s="93"/>
    </row>
    <row r="126" spans="1:10">
      <c r="A126" s="100"/>
      <c r="B126" s="101"/>
      <c r="C126" s="90"/>
      <c r="D126" s="91"/>
      <c r="E126" s="92"/>
      <c r="F126" s="93"/>
      <c r="G126" s="93"/>
      <c r="H126" s="94"/>
      <c r="I126" s="95"/>
      <c r="J126" s="93"/>
    </row>
    <row r="127" spans="1:10">
      <c r="A127" s="100"/>
      <c r="B127" s="101"/>
      <c r="C127" s="90"/>
      <c r="D127" s="91"/>
      <c r="E127" s="92"/>
      <c r="F127" s="93"/>
      <c r="G127" s="93"/>
      <c r="H127" s="94"/>
      <c r="I127" s="95"/>
      <c r="J127" s="93"/>
    </row>
    <row r="128" spans="1:10">
      <c r="A128" s="100"/>
      <c r="B128" s="101"/>
      <c r="C128" s="90"/>
      <c r="D128" s="91"/>
      <c r="E128" s="92"/>
      <c r="F128" s="93"/>
      <c r="G128" s="93"/>
      <c r="H128" s="94"/>
      <c r="I128" s="95"/>
      <c r="J128" s="93"/>
    </row>
    <row r="129" spans="1:10">
      <c r="A129" s="100"/>
      <c r="B129" s="101"/>
      <c r="C129" s="90"/>
      <c r="D129" s="91"/>
      <c r="E129" s="92"/>
      <c r="F129" s="93"/>
      <c r="G129" s="93"/>
      <c r="H129" s="94"/>
      <c r="I129" s="95"/>
      <c r="J129" s="93"/>
    </row>
    <row r="130" spans="1:10">
      <c r="A130" s="100"/>
      <c r="B130" s="101"/>
      <c r="C130" s="90"/>
      <c r="D130" s="91"/>
      <c r="E130" s="92"/>
      <c r="F130" s="93"/>
      <c r="G130" s="93"/>
      <c r="H130" s="94"/>
      <c r="I130" s="95"/>
      <c r="J130" s="93"/>
    </row>
    <row r="131" spans="1:10">
      <c r="A131" s="99"/>
      <c r="B131" s="99"/>
      <c r="C131" s="96"/>
      <c r="D131" s="97"/>
      <c r="E131" s="81"/>
      <c r="F131" s="81"/>
      <c r="G131" s="81"/>
      <c r="H131" s="81"/>
      <c r="I131" s="83"/>
      <c r="J131" s="81"/>
    </row>
    <row r="132" spans="1:10">
      <c r="A132" s="99"/>
      <c r="B132" s="99"/>
      <c r="C132" s="96"/>
      <c r="D132" s="97"/>
      <c r="E132" s="81"/>
      <c r="F132" s="81"/>
      <c r="G132" s="81"/>
      <c r="H132" s="81"/>
      <c r="I132" s="83"/>
      <c r="J132" s="81"/>
    </row>
    <row r="133" spans="1:10">
      <c r="A133" s="99"/>
      <c r="B133" s="99"/>
      <c r="C133" s="96"/>
      <c r="D133" s="97"/>
      <c r="E133" s="81"/>
      <c r="F133" s="81"/>
      <c r="G133" s="81"/>
      <c r="H133" s="81"/>
      <c r="I133" s="83"/>
      <c r="J133" s="81"/>
    </row>
    <row r="134" spans="1:10">
      <c r="A134" s="99"/>
      <c r="B134" s="99"/>
      <c r="C134" s="96"/>
      <c r="D134" s="97"/>
      <c r="E134" s="81"/>
      <c r="F134" s="81"/>
      <c r="G134" s="81"/>
      <c r="H134" s="81"/>
      <c r="I134" s="83"/>
      <c r="J134" s="81"/>
    </row>
    <row r="135" spans="1:10">
      <c r="A135" s="99"/>
      <c r="B135" s="99"/>
      <c r="C135" s="89"/>
      <c r="D135" s="97"/>
      <c r="E135" s="81"/>
      <c r="F135" s="81"/>
      <c r="G135" s="81"/>
      <c r="H135" s="81"/>
      <c r="I135" s="83"/>
      <c r="J135" s="81"/>
    </row>
    <row r="136" spans="1:10">
      <c r="A136" s="99"/>
      <c r="B136" s="99"/>
      <c r="C136" s="96"/>
      <c r="D136" s="97"/>
      <c r="E136" s="81"/>
      <c r="F136" s="81"/>
      <c r="G136" s="81"/>
      <c r="H136" s="81"/>
      <c r="I136" s="83"/>
      <c r="J136" s="81"/>
    </row>
    <row r="137" spans="1:10">
      <c r="A137" s="99"/>
      <c r="B137" s="99"/>
      <c r="C137" s="96"/>
      <c r="D137" s="97"/>
      <c r="E137" s="81"/>
      <c r="F137" s="81"/>
      <c r="G137" s="81"/>
      <c r="H137" s="81"/>
      <c r="I137" s="83"/>
      <c r="J137" s="81"/>
    </row>
    <row r="138" spans="1:10">
      <c r="A138" s="99"/>
      <c r="B138" s="99"/>
      <c r="C138" s="96"/>
      <c r="D138" s="97"/>
      <c r="E138" s="81"/>
      <c r="F138" s="81"/>
      <c r="G138" s="81"/>
      <c r="H138" s="81"/>
      <c r="I138" s="83"/>
      <c r="J138" s="81"/>
    </row>
    <row r="139" spans="1:10">
      <c r="A139" s="99"/>
      <c r="B139" s="99"/>
      <c r="C139" s="96"/>
      <c r="D139" s="97"/>
      <c r="E139" s="81"/>
      <c r="F139" s="81"/>
      <c r="G139" s="81"/>
      <c r="H139" s="81"/>
      <c r="I139" s="83"/>
      <c r="J139" s="81"/>
    </row>
    <row r="140" spans="1:10">
      <c r="A140" s="99"/>
      <c r="B140" s="99"/>
      <c r="C140" s="96"/>
      <c r="D140" s="97"/>
      <c r="E140" s="81"/>
      <c r="F140" s="81"/>
      <c r="G140" s="81"/>
      <c r="H140" s="81"/>
      <c r="I140" s="83"/>
      <c r="J140" s="81"/>
    </row>
    <row r="141" spans="1:10">
      <c r="A141" s="99"/>
      <c r="B141" s="99"/>
      <c r="C141" s="96"/>
      <c r="D141" s="97"/>
      <c r="E141" s="81"/>
      <c r="F141" s="81"/>
      <c r="G141" s="81"/>
      <c r="H141" s="81"/>
      <c r="I141" s="83"/>
      <c r="J141" s="81"/>
    </row>
    <row r="142" spans="1:10">
      <c r="A142" s="99"/>
      <c r="B142" s="99"/>
      <c r="C142" s="96"/>
      <c r="D142" s="97"/>
      <c r="E142" s="81"/>
      <c r="F142" s="81"/>
      <c r="G142" s="81"/>
      <c r="H142" s="81"/>
      <c r="I142" s="83"/>
      <c r="J142" s="81"/>
    </row>
    <row r="143" spans="1:10">
      <c r="A143" s="99"/>
      <c r="B143" s="99"/>
      <c r="C143" s="96"/>
      <c r="D143" s="97"/>
      <c r="E143" s="81"/>
      <c r="F143" s="81"/>
      <c r="G143" s="81"/>
      <c r="H143" s="81"/>
      <c r="I143" s="83"/>
      <c r="J143" s="81"/>
    </row>
    <row r="144" spans="1:10">
      <c r="A144" s="99"/>
      <c r="B144" s="99"/>
      <c r="C144" s="96"/>
      <c r="D144" s="97"/>
      <c r="E144" s="81"/>
      <c r="F144" s="81"/>
      <c r="G144" s="81"/>
      <c r="H144" s="81"/>
      <c r="I144" s="83"/>
      <c r="J144" s="81"/>
    </row>
    <row r="145" spans="1:10">
      <c r="A145" s="99"/>
      <c r="B145" s="99"/>
      <c r="C145" s="96"/>
      <c r="D145" s="97"/>
      <c r="E145" s="81"/>
      <c r="F145" s="81"/>
      <c r="G145" s="81"/>
      <c r="H145" s="81"/>
      <c r="I145" s="83"/>
      <c r="J145" s="81"/>
    </row>
    <row r="146" spans="1:10">
      <c r="A146" s="99"/>
      <c r="B146" s="99"/>
      <c r="C146" s="96"/>
      <c r="D146" s="97"/>
      <c r="E146" s="81"/>
      <c r="F146" s="81"/>
      <c r="G146" s="81"/>
      <c r="H146" s="81"/>
      <c r="I146" s="83"/>
      <c r="J146" s="81"/>
    </row>
    <row r="147" spans="1:10">
      <c r="A147" s="99"/>
      <c r="B147" s="99"/>
      <c r="C147" s="89"/>
      <c r="D147" s="97"/>
      <c r="E147" s="81"/>
      <c r="F147" s="81"/>
      <c r="G147" s="81"/>
      <c r="H147" s="81"/>
      <c r="I147" s="83"/>
      <c r="J147" s="81"/>
    </row>
    <row r="148" spans="1:10">
      <c r="A148" s="99"/>
      <c r="B148" s="99"/>
      <c r="C148" s="96"/>
      <c r="D148" s="97"/>
      <c r="E148" s="81"/>
      <c r="F148" s="81"/>
      <c r="G148" s="81"/>
      <c r="H148" s="81"/>
      <c r="I148" s="83"/>
      <c r="J148" s="81"/>
    </row>
    <row r="149" spans="1:10">
      <c r="A149" s="99"/>
      <c r="B149" s="99"/>
      <c r="C149" s="96"/>
      <c r="D149" s="97"/>
      <c r="E149" s="81"/>
      <c r="F149" s="81"/>
      <c r="G149" s="81"/>
      <c r="H149" s="81"/>
      <c r="I149" s="83"/>
      <c r="J149" s="81"/>
    </row>
    <row r="150" spans="1:10">
      <c r="A150" s="99"/>
      <c r="B150" s="99"/>
      <c r="C150" s="96"/>
      <c r="D150" s="97"/>
      <c r="E150" s="81"/>
      <c r="F150" s="81"/>
      <c r="G150" s="81"/>
      <c r="H150" s="81"/>
      <c r="I150" s="83"/>
      <c r="J150" s="81"/>
    </row>
    <row r="151" spans="1:10">
      <c r="A151" s="99"/>
      <c r="B151" s="99"/>
      <c r="C151" s="96"/>
      <c r="D151" s="97"/>
      <c r="E151" s="81"/>
      <c r="F151" s="81"/>
      <c r="G151" s="81"/>
      <c r="H151" s="81"/>
      <c r="I151" s="83"/>
      <c r="J151" s="81"/>
    </row>
    <row r="152" spans="1:10">
      <c r="A152" s="99"/>
      <c r="B152" s="99"/>
      <c r="C152" s="96"/>
      <c r="D152" s="97"/>
      <c r="E152" s="81"/>
      <c r="F152" s="81"/>
      <c r="G152" s="81"/>
      <c r="H152" s="81"/>
      <c r="I152" s="83"/>
      <c r="J152" s="81"/>
    </row>
    <row r="153" spans="1:10">
      <c r="A153" s="99"/>
      <c r="B153" s="99"/>
      <c r="C153" s="96"/>
      <c r="D153" s="97"/>
      <c r="E153" s="81"/>
      <c r="F153" s="81"/>
      <c r="G153" s="81"/>
      <c r="H153" s="81"/>
      <c r="I153" s="83"/>
      <c r="J153" s="81"/>
    </row>
    <row r="154" spans="1:10">
      <c r="A154" s="99"/>
      <c r="B154" s="99"/>
      <c r="C154" s="96"/>
      <c r="D154" s="97"/>
      <c r="E154" s="81"/>
      <c r="F154" s="81"/>
      <c r="G154" s="81"/>
      <c r="H154" s="81"/>
      <c r="I154" s="83"/>
      <c r="J154" s="81"/>
    </row>
    <row r="155" spans="1:10">
      <c r="A155" s="99"/>
      <c r="B155" s="99"/>
      <c r="C155" s="96"/>
      <c r="D155" s="97"/>
      <c r="E155" s="81"/>
      <c r="F155" s="81"/>
      <c r="G155" s="81"/>
      <c r="H155" s="81"/>
      <c r="I155" s="83"/>
      <c r="J155" s="81"/>
    </row>
    <row r="156" spans="1:10">
      <c r="A156" s="99"/>
      <c r="B156" s="99"/>
      <c r="C156" s="96"/>
      <c r="D156" s="97"/>
      <c r="E156" s="81"/>
      <c r="F156" s="81"/>
      <c r="G156" s="81"/>
      <c r="H156" s="81"/>
      <c r="I156" s="83"/>
      <c r="J156" s="81"/>
    </row>
    <row r="157" spans="1:10">
      <c r="A157" s="99"/>
      <c r="B157" s="99"/>
      <c r="C157" s="96"/>
      <c r="D157" s="97"/>
      <c r="E157" s="81"/>
      <c r="F157" s="81"/>
      <c r="G157" s="81"/>
      <c r="H157" s="81"/>
      <c r="I157" s="83"/>
      <c r="J157" s="81"/>
    </row>
  </sheetData>
  <mergeCells count="3">
    <mergeCell ref="C4:D4"/>
    <mergeCell ref="C5:D5"/>
    <mergeCell ref="C6:D6"/>
  </mergeCell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2:L378"/>
  <sheetViews>
    <sheetView tabSelected="1" topLeftCell="A224" zoomScale="86" zoomScaleNormal="86" workbookViewId="0">
      <selection activeCell="I244" sqref="I244"/>
    </sheetView>
  </sheetViews>
  <sheetFormatPr defaultRowHeight="15"/>
  <cols>
    <col min="3" max="3" width="11.85546875" customWidth="1"/>
    <col min="4" max="4" width="11.140625" customWidth="1"/>
    <col min="5" max="5" width="12.42578125" customWidth="1"/>
    <col min="8" max="8" width="14" bestFit="1" customWidth="1"/>
    <col min="9" max="9" width="12.140625" bestFit="1" customWidth="1"/>
    <col min="10" max="10" width="68" customWidth="1"/>
  </cols>
  <sheetData>
    <row r="2" spans="2:12" ht="48.75" customHeight="1">
      <c r="B2" s="66" t="s">
        <v>42</v>
      </c>
      <c r="C2" s="32" t="s">
        <v>43</v>
      </c>
      <c r="D2" s="33" t="s">
        <v>44</v>
      </c>
      <c r="E2" s="33" t="s">
        <v>45</v>
      </c>
      <c r="F2" s="77" t="s">
        <v>742</v>
      </c>
      <c r="G2" s="77" t="s">
        <v>743</v>
      </c>
      <c r="H2" s="77" t="s">
        <v>744</v>
      </c>
      <c r="I2" s="59" t="s">
        <v>745</v>
      </c>
      <c r="J2" s="66" t="s">
        <v>298</v>
      </c>
      <c r="K2" s="14"/>
      <c r="L2" s="14"/>
    </row>
    <row r="3" spans="2:12">
      <c r="B3" s="36">
        <v>1</v>
      </c>
      <c r="C3" s="39" t="s">
        <v>50</v>
      </c>
      <c r="D3" s="45">
        <v>58.27</v>
      </c>
      <c r="E3" s="36" t="s">
        <v>49</v>
      </c>
      <c r="F3" s="36">
        <v>1</v>
      </c>
      <c r="G3" s="36">
        <v>2</v>
      </c>
      <c r="H3" s="63">
        <f>D3*розрахунок!$F$9+розрахунок!$N$12+140000</f>
        <v>308162.36759777286</v>
      </c>
      <c r="I3" s="63">
        <f>H3/40</f>
        <v>7704.0591899443216</v>
      </c>
      <c r="J3" s="65" t="s">
        <v>312</v>
      </c>
      <c r="K3" s="14"/>
      <c r="L3" s="14"/>
    </row>
    <row r="4" spans="2:12">
      <c r="B4" s="36">
        <f>B3+1</f>
        <v>2</v>
      </c>
      <c r="C4" s="39" t="s">
        <v>51</v>
      </c>
      <c r="D4" s="45">
        <v>37.36</v>
      </c>
      <c r="E4" s="36" t="s">
        <v>49</v>
      </c>
      <c r="F4" s="36">
        <v>1</v>
      </c>
      <c r="G4" s="36">
        <v>2</v>
      </c>
      <c r="H4" s="63">
        <f>D4*розрахунок!$F$9+розрахунок!$N$12+140000</f>
        <v>276499.60190999764</v>
      </c>
      <c r="I4" s="63">
        <f t="shared" ref="I4:I19" si="0">H4/40</f>
        <v>6912.4900477499414</v>
      </c>
      <c r="J4" s="65" t="s">
        <v>313</v>
      </c>
      <c r="K4" s="14"/>
      <c r="L4" s="14"/>
    </row>
    <row r="5" spans="2:12">
      <c r="B5" s="36">
        <f t="shared" ref="B5:B68" si="1">B4+1</f>
        <v>3</v>
      </c>
      <c r="C5" s="39" t="s">
        <v>52</v>
      </c>
      <c r="D5" s="45">
        <v>36.57</v>
      </c>
      <c r="E5" s="36" t="s">
        <v>49</v>
      </c>
      <c r="F5" s="36">
        <v>1</v>
      </c>
      <c r="G5" s="36">
        <v>2</v>
      </c>
      <c r="H5" s="63">
        <f>D5*розрахунок!$F$9+розрахунок!$N$12+140000</f>
        <v>275303.35203465848</v>
      </c>
      <c r="I5" s="63">
        <f t="shared" si="0"/>
        <v>6882.5838008664623</v>
      </c>
      <c r="J5" s="65" t="s">
        <v>314</v>
      </c>
      <c r="K5" s="14"/>
      <c r="L5" s="14"/>
    </row>
    <row r="6" spans="2:12">
      <c r="B6" s="36">
        <f t="shared" si="1"/>
        <v>4</v>
      </c>
      <c r="C6" s="39" t="s">
        <v>53</v>
      </c>
      <c r="D6" s="45">
        <v>65.040000000000006</v>
      </c>
      <c r="E6" s="36" t="s">
        <v>49</v>
      </c>
      <c r="F6" s="36">
        <v>1</v>
      </c>
      <c r="G6" s="36">
        <v>2</v>
      </c>
      <c r="H6" s="63">
        <f>D6*розрахунок!$F$9+розрахунок!$N$12+140000</f>
        <v>318413.77475732513</v>
      </c>
      <c r="I6" s="63">
        <f t="shared" si="0"/>
        <v>7960.344368933128</v>
      </c>
      <c r="J6" s="65" t="s">
        <v>315</v>
      </c>
      <c r="K6" s="14"/>
      <c r="L6" s="14"/>
    </row>
    <row r="7" spans="2:12">
      <c r="B7" s="36">
        <f t="shared" si="1"/>
        <v>5</v>
      </c>
      <c r="C7" s="39" t="s">
        <v>54</v>
      </c>
      <c r="D7" s="45">
        <v>79.11</v>
      </c>
      <c r="E7" s="36" t="s">
        <v>49</v>
      </c>
      <c r="F7" s="36">
        <v>1</v>
      </c>
      <c r="G7" s="36">
        <v>2</v>
      </c>
      <c r="H7" s="63">
        <f>D7*розрахунок!$F$9+розрахунок!$N$12+140000</f>
        <v>339719.13646115089</v>
      </c>
      <c r="I7" s="63">
        <f t="shared" si="0"/>
        <v>8492.978411528773</v>
      </c>
      <c r="J7" s="65" t="s">
        <v>316</v>
      </c>
      <c r="K7" s="14"/>
      <c r="L7" s="14"/>
    </row>
    <row r="8" spans="2:12">
      <c r="B8" s="36">
        <f t="shared" si="1"/>
        <v>6</v>
      </c>
      <c r="C8" s="39" t="s">
        <v>55</v>
      </c>
      <c r="D8" s="45">
        <v>58.27</v>
      </c>
      <c r="E8" s="36" t="s">
        <v>49</v>
      </c>
      <c r="F8" s="36">
        <v>1</v>
      </c>
      <c r="G8" s="36">
        <v>3</v>
      </c>
      <c r="H8" s="63">
        <f>D8*розрахунок!$F$9+розрахунок!$N$12+140000</f>
        <v>308162.36759777286</v>
      </c>
      <c r="I8" s="63">
        <f t="shared" si="0"/>
        <v>7704.0591899443216</v>
      </c>
      <c r="J8" s="65" t="s">
        <v>317</v>
      </c>
      <c r="K8" s="14"/>
      <c r="L8" s="14"/>
    </row>
    <row r="9" spans="2:12">
      <c r="B9" s="36">
        <f t="shared" si="1"/>
        <v>7</v>
      </c>
      <c r="C9" s="39" t="s">
        <v>56</v>
      </c>
      <c r="D9" s="45">
        <v>37.36</v>
      </c>
      <c r="E9" s="36" t="s">
        <v>49</v>
      </c>
      <c r="F9" s="36">
        <v>1</v>
      </c>
      <c r="G9" s="36">
        <v>3</v>
      </c>
      <c r="H9" s="63">
        <f>D9*розрахунок!$F$9+розрахунок!$N$12+140000</f>
        <v>276499.60190999764</v>
      </c>
      <c r="I9" s="63">
        <f t="shared" si="0"/>
        <v>6912.4900477499414</v>
      </c>
      <c r="J9" s="65" t="s">
        <v>318</v>
      </c>
      <c r="K9" s="14"/>
      <c r="L9" s="14"/>
    </row>
    <row r="10" spans="2:12">
      <c r="B10" s="36">
        <f t="shared" si="1"/>
        <v>8</v>
      </c>
      <c r="C10" s="39" t="s">
        <v>57</v>
      </c>
      <c r="D10" s="45">
        <v>36.57</v>
      </c>
      <c r="E10" s="36" t="s">
        <v>49</v>
      </c>
      <c r="F10" s="36">
        <v>1</v>
      </c>
      <c r="G10" s="36">
        <v>3</v>
      </c>
      <c r="H10" s="63">
        <f>D10*розрахунок!$F$9+розрахунок!$N$12+140000</f>
        <v>275303.35203465848</v>
      </c>
      <c r="I10" s="63">
        <f t="shared" si="0"/>
        <v>6882.5838008664623</v>
      </c>
      <c r="J10" s="65" t="s">
        <v>319</v>
      </c>
      <c r="K10" s="14"/>
      <c r="L10" s="14"/>
    </row>
    <row r="11" spans="2:12">
      <c r="B11" s="36">
        <f t="shared" si="1"/>
        <v>9</v>
      </c>
      <c r="C11" s="39" t="s">
        <v>58</v>
      </c>
      <c r="D11" s="45">
        <v>65.040000000000006</v>
      </c>
      <c r="E11" s="36" t="s">
        <v>49</v>
      </c>
      <c r="F11" s="36">
        <v>1</v>
      </c>
      <c r="G11" s="36">
        <v>3</v>
      </c>
      <c r="H11" s="63">
        <f>D11*розрахунок!$F$9+розрахунок!$N$12+140000</f>
        <v>318413.77475732513</v>
      </c>
      <c r="I11" s="63">
        <f t="shared" si="0"/>
        <v>7960.344368933128</v>
      </c>
      <c r="J11" s="65" t="s">
        <v>320</v>
      </c>
      <c r="K11" s="14"/>
      <c r="L11" s="14"/>
    </row>
    <row r="12" spans="2:12">
      <c r="B12" s="36">
        <f t="shared" si="1"/>
        <v>10</v>
      </c>
      <c r="C12" s="39" t="s">
        <v>59</v>
      </c>
      <c r="D12" s="45">
        <v>79.11</v>
      </c>
      <c r="E12" s="36" t="s">
        <v>49</v>
      </c>
      <c r="F12" s="36">
        <v>1</v>
      </c>
      <c r="G12" s="36">
        <v>3</v>
      </c>
      <c r="H12" s="63">
        <f>D12*розрахунок!$F$9+розрахунок!$N$12+140000</f>
        <v>339719.13646115089</v>
      </c>
      <c r="I12" s="63">
        <f t="shared" si="0"/>
        <v>8492.978411528773</v>
      </c>
      <c r="J12" s="65" t="s">
        <v>321</v>
      </c>
      <c r="K12" s="14"/>
      <c r="L12" s="14"/>
    </row>
    <row r="13" spans="2:12">
      <c r="B13" s="36">
        <f t="shared" si="1"/>
        <v>11</v>
      </c>
      <c r="C13" s="39" t="s">
        <v>60</v>
      </c>
      <c r="D13" s="45">
        <v>58.27</v>
      </c>
      <c r="E13" s="36" t="s">
        <v>49</v>
      </c>
      <c r="F13" s="36">
        <v>1</v>
      </c>
      <c r="G13" s="36">
        <v>4</v>
      </c>
      <c r="H13" s="63">
        <f>D13*розрахунок!$F$9+розрахунок!$N$12+140000</f>
        <v>308162.36759777286</v>
      </c>
      <c r="I13" s="63">
        <f t="shared" si="0"/>
        <v>7704.0591899443216</v>
      </c>
      <c r="J13" s="46" t="s">
        <v>322</v>
      </c>
      <c r="K13" s="14"/>
      <c r="L13" s="14"/>
    </row>
    <row r="14" spans="2:12">
      <c r="B14" s="36">
        <f t="shared" si="1"/>
        <v>12</v>
      </c>
      <c r="C14" s="39" t="s">
        <v>61</v>
      </c>
      <c r="D14" s="45">
        <v>37.36</v>
      </c>
      <c r="E14" s="36" t="s">
        <v>49</v>
      </c>
      <c r="F14" s="36">
        <v>1</v>
      </c>
      <c r="G14" s="36">
        <v>4</v>
      </c>
      <c r="H14" s="63">
        <f>D14*розрахунок!$F$9+розрахунок!$N$12+140000</f>
        <v>276499.60190999764</v>
      </c>
      <c r="I14" s="63">
        <f t="shared" si="0"/>
        <v>6912.4900477499414</v>
      </c>
      <c r="J14" s="46" t="s">
        <v>323</v>
      </c>
      <c r="K14" s="14"/>
      <c r="L14" s="14"/>
    </row>
    <row r="15" spans="2:12">
      <c r="B15" s="36">
        <f t="shared" si="1"/>
        <v>13</v>
      </c>
      <c r="C15" s="39" t="s">
        <v>62</v>
      </c>
      <c r="D15" s="45">
        <v>36.57</v>
      </c>
      <c r="E15" s="36" t="s">
        <v>49</v>
      </c>
      <c r="F15" s="36">
        <v>1</v>
      </c>
      <c r="G15" s="36">
        <v>4</v>
      </c>
      <c r="H15" s="63">
        <f>D15*розрахунок!$F$9+розрахунок!$N$12+140000</f>
        <v>275303.35203465848</v>
      </c>
      <c r="I15" s="63">
        <f t="shared" si="0"/>
        <v>6882.5838008664623</v>
      </c>
      <c r="J15" s="65" t="s">
        <v>324</v>
      </c>
      <c r="K15" s="14"/>
      <c r="L15" s="14"/>
    </row>
    <row r="16" spans="2:12">
      <c r="B16" s="36">
        <f t="shared" si="1"/>
        <v>14</v>
      </c>
      <c r="C16" s="39" t="s">
        <v>63</v>
      </c>
      <c r="D16" s="45">
        <v>65.040000000000006</v>
      </c>
      <c r="E16" s="36" t="s">
        <v>49</v>
      </c>
      <c r="F16" s="36">
        <v>1</v>
      </c>
      <c r="G16" s="36">
        <v>4</v>
      </c>
      <c r="H16" s="63">
        <f>D16*розрахунок!$F$9+розрахунок!$N$12+140000</f>
        <v>318413.77475732513</v>
      </c>
      <c r="I16" s="63">
        <f t="shared" si="0"/>
        <v>7960.344368933128</v>
      </c>
      <c r="J16" s="65" t="s">
        <v>325</v>
      </c>
      <c r="K16" s="14"/>
      <c r="L16" s="14"/>
    </row>
    <row r="17" spans="2:12">
      <c r="B17" s="36">
        <f t="shared" si="1"/>
        <v>15</v>
      </c>
      <c r="C17" s="39" t="s">
        <v>64</v>
      </c>
      <c r="D17" s="45">
        <v>73.83</v>
      </c>
      <c r="E17" s="36" t="s">
        <v>49</v>
      </c>
      <c r="F17" s="36">
        <v>1</v>
      </c>
      <c r="G17" s="36">
        <v>4</v>
      </c>
      <c r="H17" s="63">
        <f>D17*розрахунок!$F$9+розрахунок!$N$12+140000</f>
        <v>331723.94742090919</v>
      </c>
      <c r="I17" s="63">
        <f t="shared" si="0"/>
        <v>8293.0986855227293</v>
      </c>
      <c r="J17" s="65" t="s">
        <v>326</v>
      </c>
      <c r="K17" s="14"/>
      <c r="L17" s="14"/>
    </row>
    <row r="18" spans="2:12">
      <c r="B18" s="36">
        <f t="shared" si="1"/>
        <v>16</v>
      </c>
      <c r="C18" s="39" t="s">
        <v>65</v>
      </c>
      <c r="D18" s="45">
        <v>58.27</v>
      </c>
      <c r="E18" s="36" t="s">
        <v>49</v>
      </c>
      <c r="F18" s="36">
        <v>1</v>
      </c>
      <c r="G18" s="36">
        <v>5</v>
      </c>
      <c r="H18" s="63">
        <f>D18*розрахунок!$F$9+розрахунок!$N$12+140000</f>
        <v>308162.36759777286</v>
      </c>
      <c r="I18" s="63">
        <f t="shared" si="0"/>
        <v>7704.0591899443216</v>
      </c>
      <c r="J18" s="65" t="s">
        <v>327</v>
      </c>
      <c r="K18" s="14"/>
      <c r="L18" s="14"/>
    </row>
    <row r="19" spans="2:12">
      <c r="B19" s="36">
        <f t="shared" si="1"/>
        <v>17</v>
      </c>
      <c r="C19" s="39" t="s">
        <v>66</v>
      </c>
      <c r="D19" s="45">
        <v>37.36</v>
      </c>
      <c r="E19" s="36" t="s">
        <v>49</v>
      </c>
      <c r="F19" s="36">
        <v>1</v>
      </c>
      <c r="G19" s="36">
        <v>5</v>
      </c>
      <c r="H19" s="63">
        <f>D19*розрахунок!$F$9+розрахунок!$N$12+140000</f>
        <v>276499.60190999764</v>
      </c>
      <c r="I19" s="63">
        <f t="shared" si="0"/>
        <v>6912.4900477499414</v>
      </c>
      <c r="J19" s="65" t="s">
        <v>319</v>
      </c>
      <c r="K19" s="14"/>
      <c r="L19" s="14"/>
    </row>
    <row r="20" spans="2:12">
      <c r="B20" s="36">
        <f t="shared" si="1"/>
        <v>18</v>
      </c>
      <c r="C20" s="39" t="s">
        <v>67</v>
      </c>
      <c r="D20" s="45">
        <v>36.57</v>
      </c>
      <c r="E20" s="36" t="s">
        <v>49</v>
      </c>
      <c r="F20" s="36">
        <v>1</v>
      </c>
      <c r="G20" s="36">
        <v>5</v>
      </c>
      <c r="H20" s="63">
        <f>D20*розрахунок!$F$9+розрахунок!$N$12+140000</f>
        <v>275303.35203465848</v>
      </c>
      <c r="I20" s="63">
        <f t="shared" ref="I20:I67" si="2">H20/40</f>
        <v>6882.5838008664623</v>
      </c>
      <c r="J20" s="47" t="s">
        <v>328</v>
      </c>
      <c r="K20" s="14"/>
      <c r="L20" s="14"/>
    </row>
    <row r="21" spans="2:12">
      <c r="B21" s="36">
        <f t="shared" si="1"/>
        <v>19</v>
      </c>
      <c r="C21" s="39" t="s">
        <v>68</v>
      </c>
      <c r="D21" s="45">
        <v>65.040000000000006</v>
      </c>
      <c r="E21" s="36" t="s">
        <v>49</v>
      </c>
      <c r="F21" s="36">
        <v>1</v>
      </c>
      <c r="G21" s="36">
        <v>5</v>
      </c>
      <c r="H21" s="63">
        <f>D21*розрахунок!$F$9+розрахунок!$N$12+140000</f>
        <v>318413.77475732513</v>
      </c>
      <c r="I21" s="63">
        <f t="shared" si="2"/>
        <v>7960.344368933128</v>
      </c>
      <c r="J21" s="47" t="s">
        <v>329</v>
      </c>
      <c r="K21" s="14"/>
      <c r="L21" s="14"/>
    </row>
    <row r="22" spans="2:12">
      <c r="B22" s="36">
        <f t="shared" si="1"/>
        <v>20</v>
      </c>
      <c r="C22" s="39" t="s">
        <v>69</v>
      </c>
      <c r="D22" s="45">
        <v>79.11</v>
      </c>
      <c r="E22" s="36" t="s">
        <v>49</v>
      </c>
      <c r="F22" s="36">
        <v>1</v>
      </c>
      <c r="G22" s="36">
        <v>5</v>
      </c>
      <c r="H22" s="63">
        <f>D22*розрахунок!$F$9+розрахунок!$N$12+140000</f>
        <v>339719.13646115089</v>
      </c>
      <c r="I22" s="63">
        <f t="shared" si="2"/>
        <v>8492.978411528773</v>
      </c>
      <c r="J22" s="47" t="s">
        <v>330</v>
      </c>
      <c r="K22" s="14"/>
      <c r="L22" s="14"/>
    </row>
    <row r="23" spans="2:12">
      <c r="B23" s="36">
        <f t="shared" si="1"/>
        <v>21</v>
      </c>
      <c r="C23" s="39" t="s">
        <v>70</v>
      </c>
      <c r="D23" s="45">
        <v>64.510000000000005</v>
      </c>
      <c r="E23" s="36" t="s">
        <v>49</v>
      </c>
      <c r="F23" s="36">
        <v>1</v>
      </c>
      <c r="G23" s="36">
        <v>6</v>
      </c>
      <c r="H23" s="63">
        <f>D23*розрахунок!$F$9+розрахунок!$N$12+140000</f>
        <v>317611.2273726039</v>
      </c>
      <c r="I23" s="63">
        <f t="shared" si="2"/>
        <v>7940.2806843150975</v>
      </c>
      <c r="J23" s="65" t="s">
        <v>331</v>
      </c>
      <c r="K23" s="14"/>
      <c r="L23" s="14"/>
    </row>
    <row r="24" spans="2:12">
      <c r="B24" s="36">
        <f t="shared" si="1"/>
        <v>22</v>
      </c>
      <c r="C24" s="39" t="s">
        <v>71</v>
      </c>
      <c r="D24" s="45">
        <v>37.36</v>
      </c>
      <c r="E24" s="36" t="s">
        <v>49</v>
      </c>
      <c r="F24" s="36">
        <v>1</v>
      </c>
      <c r="G24" s="36">
        <v>6</v>
      </c>
      <c r="H24" s="63">
        <f>D24*розрахунок!$F$9+розрахунок!$N$12+140000</f>
        <v>276499.60190999764</v>
      </c>
      <c r="I24" s="63">
        <f t="shared" si="2"/>
        <v>6912.4900477499414</v>
      </c>
      <c r="J24" s="65" t="s">
        <v>332</v>
      </c>
      <c r="K24" s="14"/>
      <c r="L24" s="14"/>
    </row>
    <row r="25" spans="2:12">
      <c r="B25" s="36">
        <f t="shared" si="1"/>
        <v>23</v>
      </c>
      <c r="C25" s="39" t="s">
        <v>72</v>
      </c>
      <c r="D25" s="45">
        <v>36.57</v>
      </c>
      <c r="E25" s="36" t="s">
        <v>49</v>
      </c>
      <c r="F25" s="36">
        <v>1</v>
      </c>
      <c r="G25" s="36">
        <v>6</v>
      </c>
      <c r="H25" s="63">
        <f>D25*розрахунок!$F$9+розрахунок!$N$12+140000</f>
        <v>275303.35203465848</v>
      </c>
      <c r="I25" s="63">
        <f t="shared" si="2"/>
        <v>6882.5838008664623</v>
      </c>
      <c r="J25" s="47" t="s">
        <v>333</v>
      </c>
      <c r="K25" s="14"/>
      <c r="L25" s="14"/>
    </row>
    <row r="26" spans="2:12">
      <c r="B26" s="36">
        <f t="shared" si="1"/>
        <v>24</v>
      </c>
      <c r="C26" s="39" t="s">
        <v>73</v>
      </c>
      <c r="D26" s="45">
        <v>65.040000000000006</v>
      </c>
      <c r="E26" s="36" t="s">
        <v>49</v>
      </c>
      <c r="F26" s="36">
        <v>1</v>
      </c>
      <c r="G26" s="36">
        <v>6</v>
      </c>
      <c r="H26" s="63">
        <f>D26*розрахунок!$F$9+розрахунок!$N$12+140000</f>
        <v>318413.77475732513</v>
      </c>
      <c r="I26" s="63">
        <f t="shared" si="2"/>
        <v>7960.344368933128</v>
      </c>
      <c r="J26" s="47" t="s">
        <v>334</v>
      </c>
      <c r="K26" s="14"/>
      <c r="L26" s="14"/>
    </row>
    <row r="27" spans="2:12">
      <c r="B27" s="36">
        <f t="shared" si="1"/>
        <v>25</v>
      </c>
      <c r="C27" s="39" t="s">
        <v>74</v>
      </c>
      <c r="D27" s="45">
        <v>79.11</v>
      </c>
      <c r="E27" s="36" t="s">
        <v>49</v>
      </c>
      <c r="F27" s="36">
        <v>1</v>
      </c>
      <c r="G27" s="36">
        <v>6</v>
      </c>
      <c r="H27" s="63">
        <f>D27*розрахунок!$F$9+розрахунок!$N$12+140000</f>
        <v>339719.13646115089</v>
      </c>
      <c r="I27" s="63">
        <f t="shared" si="2"/>
        <v>8492.978411528773</v>
      </c>
      <c r="J27" s="47" t="s">
        <v>335</v>
      </c>
      <c r="K27" s="14"/>
      <c r="L27" s="14"/>
    </row>
    <row r="28" spans="2:12">
      <c r="B28" s="36">
        <f t="shared" si="1"/>
        <v>26</v>
      </c>
      <c r="C28" s="39" t="s">
        <v>75</v>
      </c>
      <c r="D28" s="45">
        <v>64.510000000000005</v>
      </c>
      <c r="E28" s="36" t="s">
        <v>49</v>
      </c>
      <c r="F28" s="36">
        <v>1</v>
      </c>
      <c r="G28" s="36">
        <v>7</v>
      </c>
      <c r="H28" s="63">
        <f>D28*розрахунок!$F$9+розрахунок!$N$12+140000</f>
        <v>317611.2273726039</v>
      </c>
      <c r="I28" s="63">
        <f t="shared" si="2"/>
        <v>7940.2806843150975</v>
      </c>
      <c r="J28" s="65" t="s">
        <v>336</v>
      </c>
      <c r="K28" s="14"/>
      <c r="L28" s="14"/>
    </row>
    <row r="29" spans="2:12">
      <c r="B29" s="36">
        <f t="shared" si="1"/>
        <v>27</v>
      </c>
      <c r="C29" s="39" t="s">
        <v>76</v>
      </c>
      <c r="D29" s="45">
        <v>37.36</v>
      </c>
      <c r="E29" s="36" t="s">
        <v>49</v>
      </c>
      <c r="F29" s="36">
        <v>1</v>
      </c>
      <c r="G29" s="36">
        <v>7</v>
      </c>
      <c r="H29" s="63">
        <f>D29*розрахунок!$F$9+розрахунок!$N$12+140000</f>
        <v>276499.60190999764</v>
      </c>
      <c r="I29" s="63">
        <f t="shared" si="2"/>
        <v>6912.4900477499414</v>
      </c>
      <c r="J29" s="65" t="s">
        <v>337</v>
      </c>
      <c r="K29" s="14"/>
      <c r="L29" s="14"/>
    </row>
    <row r="30" spans="2:12">
      <c r="B30" s="36">
        <f t="shared" si="1"/>
        <v>28</v>
      </c>
      <c r="C30" s="39" t="s">
        <v>77</v>
      </c>
      <c r="D30" s="45">
        <v>36.57</v>
      </c>
      <c r="E30" s="36" t="s">
        <v>49</v>
      </c>
      <c r="F30" s="36">
        <v>1</v>
      </c>
      <c r="G30" s="36">
        <v>7</v>
      </c>
      <c r="H30" s="63">
        <f>D30*розрахунок!$F$9+розрахунок!$N$12+140000</f>
        <v>275303.35203465848</v>
      </c>
      <c r="I30" s="63">
        <f t="shared" si="2"/>
        <v>6882.5838008664623</v>
      </c>
      <c r="J30" s="65" t="s">
        <v>338</v>
      </c>
      <c r="K30" s="14"/>
      <c r="L30" s="14"/>
    </row>
    <row r="31" spans="2:12">
      <c r="B31" s="36">
        <f t="shared" si="1"/>
        <v>29</v>
      </c>
      <c r="C31" s="39" t="s">
        <v>78</v>
      </c>
      <c r="D31" s="45">
        <v>65.040000000000006</v>
      </c>
      <c r="E31" s="36" t="s">
        <v>49</v>
      </c>
      <c r="F31" s="36">
        <v>1</v>
      </c>
      <c r="G31" s="36">
        <v>7</v>
      </c>
      <c r="H31" s="63">
        <f>D31*розрахунок!$F$9+розрахунок!$N$12+140000</f>
        <v>318413.77475732513</v>
      </c>
      <c r="I31" s="63">
        <f t="shared" si="2"/>
        <v>7960.344368933128</v>
      </c>
      <c r="J31" s="65" t="s">
        <v>339</v>
      </c>
      <c r="K31" s="14"/>
      <c r="L31" s="14"/>
    </row>
    <row r="32" spans="2:12">
      <c r="B32" s="36">
        <f t="shared" si="1"/>
        <v>30</v>
      </c>
      <c r="C32" s="39" t="s">
        <v>79</v>
      </c>
      <c r="D32" s="45">
        <v>79.11</v>
      </c>
      <c r="E32" s="36" t="s">
        <v>49</v>
      </c>
      <c r="F32" s="36">
        <v>1</v>
      </c>
      <c r="G32" s="36">
        <v>7</v>
      </c>
      <c r="H32" s="63">
        <f>D32*розрахунок!$F$9+розрахунок!$N$12+140000</f>
        <v>339719.13646115089</v>
      </c>
      <c r="I32" s="63">
        <f t="shared" si="2"/>
        <v>8492.978411528773</v>
      </c>
      <c r="J32" s="65" t="s">
        <v>340</v>
      </c>
      <c r="K32" s="14"/>
      <c r="L32" s="14"/>
    </row>
    <row r="33" spans="2:12">
      <c r="B33" s="36">
        <f t="shared" si="1"/>
        <v>31</v>
      </c>
      <c r="C33" s="39" t="s">
        <v>80</v>
      </c>
      <c r="D33" s="45">
        <v>64.510000000000005</v>
      </c>
      <c r="E33" s="36" t="s">
        <v>49</v>
      </c>
      <c r="F33" s="36">
        <v>1</v>
      </c>
      <c r="G33" s="36">
        <v>8</v>
      </c>
      <c r="H33" s="63">
        <f>D33*розрахунок!$F$9+розрахунок!$N$12+140000</f>
        <v>317611.2273726039</v>
      </c>
      <c r="I33" s="63">
        <f t="shared" si="2"/>
        <v>7940.2806843150975</v>
      </c>
      <c r="J33" s="65" t="s">
        <v>341</v>
      </c>
      <c r="K33" s="14"/>
      <c r="L33" s="14"/>
    </row>
    <row r="34" spans="2:12">
      <c r="B34" s="36">
        <f t="shared" si="1"/>
        <v>32</v>
      </c>
      <c r="C34" s="39" t="s">
        <v>81</v>
      </c>
      <c r="D34" s="45">
        <v>37.36</v>
      </c>
      <c r="E34" s="36" t="s">
        <v>49</v>
      </c>
      <c r="F34" s="36">
        <v>1</v>
      </c>
      <c r="G34" s="36">
        <v>8</v>
      </c>
      <c r="H34" s="63">
        <f>D34*розрахунок!$F$9+розрахунок!$N$12+140000</f>
        <v>276499.60190999764</v>
      </c>
      <c r="I34" s="63">
        <f t="shared" si="2"/>
        <v>6912.4900477499414</v>
      </c>
      <c r="J34" s="65" t="s">
        <v>342</v>
      </c>
      <c r="K34" s="14"/>
      <c r="L34" s="14"/>
    </row>
    <row r="35" spans="2:12">
      <c r="B35" s="36">
        <f t="shared" si="1"/>
        <v>33</v>
      </c>
      <c r="C35" s="39" t="s">
        <v>82</v>
      </c>
      <c r="D35" s="45">
        <v>36.57</v>
      </c>
      <c r="E35" s="36" t="s">
        <v>49</v>
      </c>
      <c r="F35" s="36">
        <v>1</v>
      </c>
      <c r="G35" s="36">
        <v>8</v>
      </c>
      <c r="H35" s="63">
        <f>D35*розрахунок!$F$9+розрахунок!$N$12+140000</f>
        <v>275303.35203465848</v>
      </c>
      <c r="I35" s="63">
        <f t="shared" si="2"/>
        <v>6882.5838008664623</v>
      </c>
      <c r="J35" s="47" t="s">
        <v>324</v>
      </c>
      <c r="K35" s="14"/>
      <c r="L35" s="14"/>
    </row>
    <row r="36" spans="2:12">
      <c r="B36" s="36">
        <f t="shared" si="1"/>
        <v>34</v>
      </c>
      <c r="C36" s="39" t="s">
        <v>83</v>
      </c>
      <c r="D36" s="45">
        <v>65.040000000000006</v>
      </c>
      <c r="E36" s="36" t="s">
        <v>49</v>
      </c>
      <c r="F36" s="36">
        <v>1</v>
      </c>
      <c r="G36" s="36">
        <v>8</v>
      </c>
      <c r="H36" s="63">
        <f>D36*розрахунок!$F$9+розрахунок!$N$12+140000</f>
        <v>318413.77475732513</v>
      </c>
      <c r="I36" s="63">
        <f t="shared" si="2"/>
        <v>7960.344368933128</v>
      </c>
      <c r="J36" s="47" t="s">
        <v>343</v>
      </c>
      <c r="K36" s="14"/>
      <c r="L36" s="14"/>
    </row>
    <row r="37" spans="2:12">
      <c r="B37" s="36">
        <f t="shared" si="1"/>
        <v>35</v>
      </c>
      <c r="C37" s="39" t="s">
        <v>84</v>
      </c>
      <c r="D37" s="45">
        <v>79.11</v>
      </c>
      <c r="E37" s="36" t="s">
        <v>49</v>
      </c>
      <c r="F37" s="36">
        <v>1</v>
      </c>
      <c r="G37" s="36">
        <v>8</v>
      </c>
      <c r="H37" s="63">
        <f>D37*розрахунок!$F$9+розрахунок!$N$12+140000</f>
        <v>339719.13646115089</v>
      </c>
      <c r="I37" s="63">
        <f t="shared" si="2"/>
        <v>8492.978411528773</v>
      </c>
      <c r="J37" s="65" t="s">
        <v>344</v>
      </c>
      <c r="K37" s="14"/>
      <c r="L37" s="14"/>
    </row>
    <row r="38" spans="2:12">
      <c r="B38" s="41">
        <f t="shared" si="1"/>
        <v>36</v>
      </c>
      <c r="C38" s="39" t="s">
        <v>85</v>
      </c>
      <c r="D38" s="45">
        <v>64.510000000000005</v>
      </c>
      <c r="E38" s="41" t="s">
        <v>49</v>
      </c>
      <c r="F38" s="41">
        <v>1</v>
      </c>
      <c r="G38" s="41">
        <v>9</v>
      </c>
      <c r="H38" s="67">
        <f>D38*розрахунок!$F$9+розрахунок!$N$12+140000</f>
        <v>317611.2273726039</v>
      </c>
      <c r="I38" s="67">
        <f t="shared" si="2"/>
        <v>7940.2806843150975</v>
      </c>
      <c r="J38" s="65" t="s">
        <v>345</v>
      </c>
      <c r="K38" s="14"/>
      <c r="L38" s="14"/>
    </row>
    <row r="39" spans="2:12">
      <c r="B39" s="36">
        <f t="shared" si="1"/>
        <v>37</v>
      </c>
      <c r="C39" s="39" t="s">
        <v>86</v>
      </c>
      <c r="D39" s="45">
        <v>37.36</v>
      </c>
      <c r="E39" s="36" t="s">
        <v>49</v>
      </c>
      <c r="F39" s="36">
        <v>1</v>
      </c>
      <c r="G39" s="36">
        <v>9</v>
      </c>
      <c r="H39" s="63">
        <f>D39*розрахунок!$F$9+розрахунок!$N$12+140000</f>
        <v>276499.60190999764</v>
      </c>
      <c r="I39" s="63">
        <f t="shared" si="2"/>
        <v>6912.4900477499414</v>
      </c>
      <c r="J39" s="65" t="s">
        <v>346</v>
      </c>
      <c r="K39" s="14"/>
      <c r="L39" s="14"/>
    </row>
    <row r="40" spans="2:12">
      <c r="B40" s="36">
        <f t="shared" si="1"/>
        <v>38</v>
      </c>
      <c r="C40" s="39" t="s">
        <v>87</v>
      </c>
      <c r="D40" s="45">
        <v>36.57</v>
      </c>
      <c r="E40" s="36" t="s">
        <v>49</v>
      </c>
      <c r="F40" s="36">
        <v>1</v>
      </c>
      <c r="G40" s="36">
        <v>9</v>
      </c>
      <c r="H40" s="63">
        <f>D40*розрахунок!$F$9+розрахунок!$N$12+140000</f>
        <v>275303.35203465848</v>
      </c>
      <c r="I40" s="63">
        <f t="shared" si="2"/>
        <v>6882.5838008664623</v>
      </c>
      <c r="J40" s="65" t="s">
        <v>347</v>
      </c>
      <c r="K40" s="14"/>
      <c r="L40" s="14"/>
    </row>
    <row r="41" spans="2:12">
      <c r="B41" s="36">
        <f t="shared" si="1"/>
        <v>39</v>
      </c>
      <c r="C41" s="39" t="s">
        <v>88</v>
      </c>
      <c r="D41" s="45">
        <v>65.040000000000006</v>
      </c>
      <c r="E41" s="36" t="s">
        <v>49</v>
      </c>
      <c r="F41" s="36">
        <v>1</v>
      </c>
      <c r="G41" s="36">
        <v>9</v>
      </c>
      <c r="H41" s="63">
        <f>D41*розрахунок!$F$9+розрахунок!$N$12+140000</f>
        <v>318413.77475732513</v>
      </c>
      <c r="I41" s="63">
        <f t="shared" si="2"/>
        <v>7960.344368933128</v>
      </c>
      <c r="J41" s="40" t="s">
        <v>348</v>
      </c>
      <c r="K41" s="14"/>
      <c r="L41" s="14"/>
    </row>
    <row r="42" spans="2:12">
      <c r="B42" s="36">
        <f t="shared" si="1"/>
        <v>40</v>
      </c>
      <c r="C42" s="39" t="s">
        <v>89</v>
      </c>
      <c r="D42" s="45">
        <v>79.11</v>
      </c>
      <c r="E42" s="36" t="s">
        <v>49</v>
      </c>
      <c r="F42" s="36">
        <v>1</v>
      </c>
      <c r="G42" s="36">
        <v>9</v>
      </c>
      <c r="H42" s="63">
        <f>D42*розрахунок!$F$9+розрахунок!$N$12+140000</f>
        <v>339719.13646115089</v>
      </c>
      <c r="I42" s="63">
        <f t="shared" si="2"/>
        <v>8492.978411528773</v>
      </c>
      <c r="J42" s="65" t="s">
        <v>349</v>
      </c>
      <c r="K42" s="14"/>
      <c r="L42" s="14"/>
    </row>
    <row r="43" spans="2:12">
      <c r="B43" s="36">
        <f t="shared" si="1"/>
        <v>41</v>
      </c>
      <c r="C43" s="39" t="s">
        <v>90</v>
      </c>
      <c r="D43" s="45">
        <v>64.510000000000005</v>
      </c>
      <c r="E43" s="36" t="s">
        <v>33</v>
      </c>
      <c r="F43" s="36">
        <v>1</v>
      </c>
      <c r="G43" s="36">
        <v>10</v>
      </c>
      <c r="H43" s="63">
        <f>D43*розрахунок!$E$9+розрахунок!$M$12+80000</f>
        <v>200662.08217922074</v>
      </c>
      <c r="I43" s="63">
        <f t="shared" si="2"/>
        <v>5016.5520544805186</v>
      </c>
      <c r="J43" s="65" t="s">
        <v>350</v>
      </c>
      <c r="K43" s="14"/>
      <c r="L43" s="14"/>
    </row>
    <row r="44" spans="2:12">
      <c r="B44" s="36">
        <f t="shared" si="1"/>
        <v>42</v>
      </c>
      <c r="C44" s="39" t="s">
        <v>91</v>
      </c>
      <c r="D44" s="45">
        <v>37.36</v>
      </c>
      <c r="E44" s="36" t="s">
        <v>33</v>
      </c>
      <c r="F44" s="36">
        <v>1</v>
      </c>
      <c r="G44" s="36">
        <v>10</v>
      </c>
      <c r="H44" s="63">
        <f>D44*розрахунок!$E$9+розрахунок!$M$12+80000</f>
        <v>172647.04203166527</v>
      </c>
      <c r="I44" s="63">
        <f t="shared" si="2"/>
        <v>4316.1760507916315</v>
      </c>
      <c r="J44" s="65" t="s">
        <v>350</v>
      </c>
      <c r="K44" s="14"/>
      <c r="L44" s="14"/>
    </row>
    <row r="45" spans="2:12">
      <c r="B45" s="36">
        <f t="shared" si="1"/>
        <v>43</v>
      </c>
      <c r="C45" s="39" t="s">
        <v>92</v>
      </c>
      <c r="D45" s="45">
        <v>36.57</v>
      </c>
      <c r="E45" s="36" t="s">
        <v>33</v>
      </c>
      <c r="F45" s="36">
        <v>1</v>
      </c>
      <c r="G45" s="36">
        <v>10</v>
      </c>
      <c r="H45" s="63">
        <f>D45*розрахунок!$E$9+розрахунок!$M$12+80000</f>
        <v>171831.87143436994</v>
      </c>
      <c r="I45" s="63">
        <f t="shared" si="2"/>
        <v>4295.7967858592483</v>
      </c>
      <c r="J45" s="146" t="s">
        <v>351</v>
      </c>
      <c r="K45" s="14"/>
      <c r="L45" s="14"/>
    </row>
    <row r="46" spans="2:12">
      <c r="B46" s="36">
        <f t="shared" si="1"/>
        <v>44</v>
      </c>
      <c r="C46" s="39" t="s">
        <v>93</v>
      </c>
      <c r="D46" s="45">
        <v>65.040000000000006</v>
      </c>
      <c r="E46" s="36" t="s">
        <v>33</v>
      </c>
      <c r="F46" s="36">
        <v>1</v>
      </c>
      <c r="G46" s="36">
        <v>10</v>
      </c>
      <c r="H46" s="63">
        <f>D46*розрахунок!$E$9+розрахунок!$M$12+80000</f>
        <v>201208.96878246954</v>
      </c>
      <c r="I46" s="63">
        <f t="shared" si="2"/>
        <v>5030.2242195617382</v>
      </c>
      <c r="J46" s="147"/>
      <c r="K46" s="14"/>
      <c r="L46" s="14"/>
    </row>
    <row r="47" spans="2:12">
      <c r="B47" s="36">
        <f t="shared" si="1"/>
        <v>45</v>
      </c>
      <c r="C47" s="39" t="s">
        <v>94</v>
      </c>
      <c r="D47" s="45">
        <v>79.11</v>
      </c>
      <c r="E47" s="36" t="s">
        <v>33</v>
      </c>
      <c r="F47" s="36">
        <v>1</v>
      </c>
      <c r="G47" s="36">
        <v>10</v>
      </c>
      <c r="H47" s="63">
        <f>D47*розрахунок!$E$9+розрахунок!$M$12+80000</f>
        <v>215727.26030645132</v>
      </c>
      <c r="I47" s="63">
        <f t="shared" si="2"/>
        <v>5393.1815076612829</v>
      </c>
      <c r="J47" s="65" t="s">
        <v>352</v>
      </c>
      <c r="K47" s="14"/>
      <c r="L47" s="14"/>
    </row>
    <row r="48" spans="2:12">
      <c r="B48" s="36">
        <f t="shared" si="1"/>
        <v>46</v>
      </c>
      <c r="C48" s="39" t="s">
        <v>95</v>
      </c>
      <c r="D48" s="45">
        <v>73.83</v>
      </c>
      <c r="E48" s="36" t="s">
        <v>49</v>
      </c>
      <c r="F48" s="41">
        <v>2</v>
      </c>
      <c r="G48" s="41">
        <v>2</v>
      </c>
      <c r="H48" s="63">
        <f>D48*розрахунок!$F$9+розрахунок!$N$12+140000</f>
        <v>331723.94742090919</v>
      </c>
      <c r="I48" s="63">
        <f t="shared" si="2"/>
        <v>8293.0986855227293</v>
      </c>
      <c r="J48" s="65" t="s">
        <v>353</v>
      </c>
      <c r="K48" s="14"/>
      <c r="L48" s="14"/>
    </row>
    <row r="49" spans="2:12">
      <c r="B49" s="36">
        <f t="shared" si="1"/>
        <v>47</v>
      </c>
      <c r="C49" s="39" t="s">
        <v>96</v>
      </c>
      <c r="D49" s="45">
        <v>58.4</v>
      </c>
      <c r="E49" s="36" t="s">
        <v>49</v>
      </c>
      <c r="F49" s="41">
        <v>2</v>
      </c>
      <c r="G49" s="41">
        <v>2</v>
      </c>
      <c r="H49" s="63">
        <f>D49*розрахунок!$F$9+розрахунок!$N$12+140000</f>
        <v>308359.21884308185</v>
      </c>
      <c r="I49" s="63">
        <f t="shared" si="2"/>
        <v>7708.9804710770459</v>
      </c>
      <c r="J49" s="65" t="s">
        <v>354</v>
      </c>
      <c r="K49" s="14"/>
      <c r="L49" s="14"/>
    </row>
    <row r="50" spans="2:12">
      <c r="B50" s="36">
        <f t="shared" si="1"/>
        <v>48</v>
      </c>
      <c r="C50" s="39" t="s">
        <v>97</v>
      </c>
      <c r="D50" s="45">
        <v>58.4</v>
      </c>
      <c r="E50" s="36" t="s">
        <v>49</v>
      </c>
      <c r="F50" s="41">
        <v>2</v>
      </c>
      <c r="G50" s="41">
        <v>2</v>
      </c>
      <c r="H50" s="63">
        <f>D50*розрахунок!$F$9+розрахунок!$N$12+140000</f>
        <v>308359.21884308185</v>
      </c>
      <c r="I50" s="63">
        <f t="shared" si="2"/>
        <v>7708.9804710770459</v>
      </c>
      <c r="J50" s="65" t="s">
        <v>355</v>
      </c>
      <c r="K50" s="14"/>
      <c r="L50" s="14"/>
    </row>
    <row r="51" spans="2:12">
      <c r="B51" s="36">
        <f t="shared" si="1"/>
        <v>49</v>
      </c>
      <c r="C51" s="39" t="s">
        <v>98</v>
      </c>
      <c r="D51" s="45">
        <v>73.83</v>
      </c>
      <c r="E51" s="36" t="s">
        <v>49</v>
      </c>
      <c r="F51" s="41">
        <v>2</v>
      </c>
      <c r="G51" s="41">
        <v>2</v>
      </c>
      <c r="H51" s="63">
        <f>D51*розрахунок!$F$9+розрахунок!$N$12+140000</f>
        <v>331723.94742090919</v>
      </c>
      <c r="I51" s="63">
        <f t="shared" si="2"/>
        <v>8293.0986855227293</v>
      </c>
      <c r="J51" s="65" t="s">
        <v>356</v>
      </c>
      <c r="K51" s="14"/>
      <c r="L51" s="14"/>
    </row>
    <row r="52" spans="2:12">
      <c r="B52" s="36">
        <f t="shared" si="1"/>
        <v>50</v>
      </c>
      <c r="C52" s="39" t="s">
        <v>99</v>
      </c>
      <c r="D52" s="45">
        <v>73.83</v>
      </c>
      <c r="E52" s="36" t="s">
        <v>49</v>
      </c>
      <c r="F52" s="41">
        <v>2</v>
      </c>
      <c r="G52" s="41">
        <v>3</v>
      </c>
      <c r="H52" s="63">
        <f>D52*розрахунок!$F$9+розрахунок!$N$12+140000</f>
        <v>331723.94742090919</v>
      </c>
      <c r="I52" s="63">
        <f t="shared" si="2"/>
        <v>8293.0986855227293</v>
      </c>
      <c r="J52" s="65" t="s">
        <v>357</v>
      </c>
      <c r="K52" s="14"/>
      <c r="L52" s="14"/>
    </row>
    <row r="53" spans="2:12">
      <c r="B53" s="36">
        <f t="shared" si="1"/>
        <v>51</v>
      </c>
      <c r="C53" s="39" t="s">
        <v>100</v>
      </c>
      <c r="D53" s="45">
        <v>58.4</v>
      </c>
      <c r="E53" s="36" t="s">
        <v>49</v>
      </c>
      <c r="F53" s="41">
        <v>2</v>
      </c>
      <c r="G53" s="41">
        <v>3</v>
      </c>
      <c r="H53" s="63">
        <f>D53*розрахунок!$F$9+розрахунок!$N$12+140000</f>
        <v>308359.21884308185</v>
      </c>
      <c r="I53" s="63">
        <f t="shared" si="2"/>
        <v>7708.9804710770459</v>
      </c>
      <c r="J53" s="65" t="s">
        <v>358</v>
      </c>
      <c r="K53" s="14"/>
      <c r="L53" s="14"/>
    </row>
    <row r="54" spans="2:12">
      <c r="B54" s="36">
        <f t="shared" si="1"/>
        <v>52</v>
      </c>
      <c r="C54" s="39" t="s">
        <v>101</v>
      </c>
      <c r="D54" s="45">
        <v>58.4</v>
      </c>
      <c r="E54" s="36" t="s">
        <v>49</v>
      </c>
      <c r="F54" s="41">
        <v>2</v>
      </c>
      <c r="G54" s="41">
        <v>3</v>
      </c>
      <c r="H54" s="63">
        <f>D54*розрахунок!$F$9+розрахунок!$N$12+140000</f>
        <v>308359.21884308185</v>
      </c>
      <c r="I54" s="63">
        <f t="shared" si="2"/>
        <v>7708.9804710770459</v>
      </c>
      <c r="J54" s="65" t="s">
        <v>359</v>
      </c>
      <c r="K54" s="14"/>
      <c r="L54" s="14"/>
    </row>
    <row r="55" spans="2:12">
      <c r="B55" s="36">
        <f t="shared" si="1"/>
        <v>53</v>
      </c>
      <c r="C55" s="39" t="s">
        <v>102</v>
      </c>
      <c r="D55" s="45">
        <v>73.83</v>
      </c>
      <c r="E55" s="36" t="s">
        <v>49</v>
      </c>
      <c r="F55" s="41">
        <v>2</v>
      </c>
      <c r="G55" s="41">
        <v>3</v>
      </c>
      <c r="H55" s="63">
        <f>D55*розрахунок!$F$9+розрахунок!$N$12+140000</f>
        <v>331723.94742090919</v>
      </c>
      <c r="I55" s="63">
        <f t="shared" si="2"/>
        <v>8293.0986855227293</v>
      </c>
      <c r="J55" s="65" t="s">
        <v>360</v>
      </c>
      <c r="K55" s="14"/>
      <c r="L55" s="14"/>
    </row>
    <row r="56" spans="2:12">
      <c r="B56" s="36">
        <f t="shared" si="1"/>
        <v>54</v>
      </c>
      <c r="C56" s="39" t="s">
        <v>103</v>
      </c>
      <c r="D56" s="45">
        <v>73.83</v>
      </c>
      <c r="E56" s="36" t="s">
        <v>49</v>
      </c>
      <c r="F56" s="41">
        <v>2</v>
      </c>
      <c r="G56" s="41">
        <v>4</v>
      </c>
      <c r="H56" s="63">
        <f>D56*розрахунок!$F$9+розрахунок!$N$12+140000</f>
        <v>331723.94742090919</v>
      </c>
      <c r="I56" s="63">
        <f t="shared" si="2"/>
        <v>8293.0986855227293</v>
      </c>
      <c r="J56" s="65" t="s">
        <v>361</v>
      </c>
      <c r="K56" s="14"/>
      <c r="L56" s="14"/>
    </row>
    <row r="57" spans="2:12">
      <c r="B57" s="36">
        <f t="shared" si="1"/>
        <v>55</v>
      </c>
      <c r="C57" s="39" t="s">
        <v>104</v>
      </c>
      <c r="D57" s="45">
        <v>58.4</v>
      </c>
      <c r="E57" s="36" t="s">
        <v>49</v>
      </c>
      <c r="F57" s="41">
        <v>2</v>
      </c>
      <c r="G57" s="41">
        <v>4</v>
      </c>
      <c r="H57" s="63">
        <f>D57*розрахунок!$F$9+розрахунок!$N$12+140000</f>
        <v>308359.21884308185</v>
      </c>
      <c r="I57" s="63">
        <f t="shared" si="2"/>
        <v>7708.9804710770459</v>
      </c>
      <c r="J57" s="65" t="s">
        <v>362</v>
      </c>
      <c r="K57" s="14"/>
      <c r="L57" s="14"/>
    </row>
    <row r="58" spans="2:12">
      <c r="B58" s="36">
        <f t="shared" si="1"/>
        <v>56</v>
      </c>
      <c r="C58" s="39" t="s">
        <v>105</v>
      </c>
      <c r="D58" s="45">
        <v>58.27</v>
      </c>
      <c r="E58" s="36" t="s">
        <v>49</v>
      </c>
      <c r="F58" s="41">
        <v>2</v>
      </c>
      <c r="G58" s="41">
        <v>4</v>
      </c>
      <c r="H58" s="63">
        <f>D58*розрахунок!$F$9+розрахунок!$N$12+140000</f>
        <v>308162.36759777286</v>
      </c>
      <c r="I58" s="63">
        <f t="shared" si="2"/>
        <v>7704.0591899443216</v>
      </c>
      <c r="J58" s="65" t="s">
        <v>363</v>
      </c>
      <c r="K58" s="14"/>
      <c r="L58" s="14"/>
    </row>
    <row r="59" spans="2:12">
      <c r="B59" s="36">
        <f t="shared" si="1"/>
        <v>57</v>
      </c>
      <c r="C59" s="39" t="s">
        <v>106</v>
      </c>
      <c r="D59" s="45">
        <v>73.83</v>
      </c>
      <c r="E59" s="36" t="s">
        <v>49</v>
      </c>
      <c r="F59" s="41">
        <v>2</v>
      </c>
      <c r="G59" s="41">
        <v>4</v>
      </c>
      <c r="H59" s="63">
        <f>D59*розрахунок!$F$9+розрахунок!$N$12+140000</f>
        <v>331723.94742090919</v>
      </c>
      <c r="I59" s="63">
        <f t="shared" si="2"/>
        <v>8293.0986855227293</v>
      </c>
      <c r="J59" s="41" t="s">
        <v>364</v>
      </c>
      <c r="K59" s="14"/>
      <c r="L59" s="14"/>
    </row>
    <row r="60" spans="2:12">
      <c r="B60" s="36">
        <f t="shared" si="1"/>
        <v>58</v>
      </c>
      <c r="C60" s="39" t="s">
        <v>107</v>
      </c>
      <c r="D60" s="45">
        <v>73.83</v>
      </c>
      <c r="E60" s="36" t="s">
        <v>49</v>
      </c>
      <c r="F60" s="41">
        <v>2</v>
      </c>
      <c r="G60" s="41">
        <v>5</v>
      </c>
      <c r="H60" s="63">
        <f>D60*розрахунок!$F$9+розрахунок!$N$12+140000</f>
        <v>331723.94742090919</v>
      </c>
      <c r="I60" s="63">
        <f t="shared" si="2"/>
        <v>8293.0986855227293</v>
      </c>
      <c r="J60" s="65" t="s">
        <v>365</v>
      </c>
      <c r="K60" s="14"/>
      <c r="L60" s="14"/>
    </row>
    <row r="61" spans="2:12">
      <c r="B61" s="36">
        <f t="shared" si="1"/>
        <v>59</v>
      </c>
      <c r="C61" s="39" t="s">
        <v>108</v>
      </c>
      <c r="D61" s="45">
        <v>60.29</v>
      </c>
      <c r="E61" s="36" t="s">
        <v>49</v>
      </c>
      <c r="F61" s="41">
        <v>2</v>
      </c>
      <c r="G61" s="41">
        <v>5</v>
      </c>
      <c r="H61" s="63">
        <f>D61*розрахунок!$F$9+розрахунок!$N$12+140000</f>
        <v>311221.13310180465</v>
      </c>
      <c r="I61" s="63">
        <f t="shared" si="2"/>
        <v>7780.5283275451166</v>
      </c>
      <c r="J61" s="65" t="s">
        <v>366</v>
      </c>
      <c r="K61" s="14"/>
      <c r="L61" s="14"/>
    </row>
    <row r="62" spans="2:12">
      <c r="B62" s="36">
        <f t="shared" si="1"/>
        <v>60</v>
      </c>
      <c r="C62" s="39" t="s">
        <v>109</v>
      </c>
      <c r="D62" s="45">
        <v>60.62</v>
      </c>
      <c r="E62" s="36" t="s">
        <v>49</v>
      </c>
      <c r="F62" s="41">
        <v>2</v>
      </c>
      <c r="G62" s="41">
        <v>5</v>
      </c>
      <c r="H62" s="63">
        <f>D62*розрахунок!$F$9+розрахунок!$N$12+140000</f>
        <v>311720.83241681976</v>
      </c>
      <c r="I62" s="63">
        <f t="shared" si="2"/>
        <v>7793.0208104204939</v>
      </c>
      <c r="J62" s="65" t="s">
        <v>367</v>
      </c>
      <c r="K62" s="14"/>
      <c r="L62" s="14"/>
    </row>
    <row r="63" spans="2:12">
      <c r="B63" s="36">
        <f t="shared" si="1"/>
        <v>61</v>
      </c>
      <c r="C63" s="39" t="s">
        <v>110</v>
      </c>
      <c r="D63" s="45">
        <v>76.430000000000007</v>
      </c>
      <c r="E63" s="36" t="s">
        <v>49</v>
      </c>
      <c r="F63" s="41">
        <v>2</v>
      </c>
      <c r="G63" s="41">
        <v>5</v>
      </c>
      <c r="H63" s="63">
        <f>D63*розрахунок!$F$9+розрахунок!$N$12+140000</f>
        <v>335660.97232708882</v>
      </c>
      <c r="I63" s="63">
        <f t="shared" si="2"/>
        <v>8391.5243081772205</v>
      </c>
      <c r="J63" s="65" t="s">
        <v>368</v>
      </c>
      <c r="K63" s="14"/>
      <c r="L63" s="14"/>
    </row>
    <row r="64" spans="2:12">
      <c r="B64" s="36">
        <f t="shared" si="1"/>
        <v>62</v>
      </c>
      <c r="C64" s="39" t="s">
        <v>111</v>
      </c>
      <c r="D64" s="45">
        <v>73.83</v>
      </c>
      <c r="E64" s="36" t="s">
        <v>49</v>
      </c>
      <c r="F64" s="41">
        <v>2</v>
      </c>
      <c r="G64" s="41">
        <v>6</v>
      </c>
      <c r="H64" s="63">
        <f>D64*розрахунок!$F$9+розрахунок!$N$12+140000</f>
        <v>331723.94742090919</v>
      </c>
      <c r="I64" s="63">
        <f t="shared" si="2"/>
        <v>8293.0986855227293</v>
      </c>
      <c r="J64" s="65" t="s">
        <v>369</v>
      </c>
      <c r="K64" s="14"/>
      <c r="L64" s="14"/>
    </row>
    <row r="65" spans="2:12">
      <c r="B65" s="36">
        <f t="shared" si="1"/>
        <v>63</v>
      </c>
      <c r="C65" s="39" t="s">
        <v>112</v>
      </c>
      <c r="D65" s="45">
        <v>58.4</v>
      </c>
      <c r="E65" s="36" t="s">
        <v>49</v>
      </c>
      <c r="F65" s="41">
        <v>2</v>
      </c>
      <c r="G65" s="41">
        <v>6</v>
      </c>
      <c r="H65" s="63">
        <f>D65*розрахунок!$F$9+розрахунок!$N$12+140000</f>
        <v>308359.21884308185</v>
      </c>
      <c r="I65" s="63">
        <f t="shared" si="2"/>
        <v>7708.9804710770459</v>
      </c>
      <c r="J65" s="65" t="s">
        <v>370</v>
      </c>
      <c r="K65" s="14"/>
      <c r="L65" s="14"/>
    </row>
    <row r="66" spans="2:12">
      <c r="B66" s="36">
        <f t="shared" si="1"/>
        <v>64</v>
      </c>
      <c r="C66" s="39" t="s">
        <v>113</v>
      </c>
      <c r="D66" s="45">
        <v>58.4</v>
      </c>
      <c r="E66" s="36" t="s">
        <v>49</v>
      </c>
      <c r="F66" s="41">
        <v>2</v>
      </c>
      <c r="G66" s="41">
        <v>6</v>
      </c>
      <c r="H66" s="63">
        <f>D66*розрахунок!$F$9+розрахунок!$N$12+140000</f>
        <v>308359.21884308185</v>
      </c>
      <c r="I66" s="63">
        <f t="shared" si="2"/>
        <v>7708.9804710770459</v>
      </c>
      <c r="J66" s="65" t="s">
        <v>371</v>
      </c>
      <c r="K66" s="14"/>
      <c r="L66" s="14"/>
    </row>
    <row r="67" spans="2:12">
      <c r="B67" s="36">
        <f t="shared" si="1"/>
        <v>65</v>
      </c>
      <c r="C67" s="39" t="s">
        <v>114</v>
      </c>
      <c r="D67" s="45">
        <v>73.83</v>
      </c>
      <c r="E67" s="36" t="s">
        <v>49</v>
      </c>
      <c r="F67" s="41">
        <v>2</v>
      </c>
      <c r="G67" s="41">
        <v>6</v>
      </c>
      <c r="H67" s="63">
        <f>D67*розрахунок!$F$9+розрахунок!$N$12+140000</f>
        <v>331723.94742090919</v>
      </c>
      <c r="I67" s="63">
        <f t="shared" si="2"/>
        <v>8293.0986855227293</v>
      </c>
      <c r="J67" s="65" t="s">
        <v>372</v>
      </c>
      <c r="K67" s="14"/>
      <c r="L67" s="14"/>
    </row>
    <row r="68" spans="2:12">
      <c r="B68" s="36">
        <f t="shared" si="1"/>
        <v>66</v>
      </c>
      <c r="C68" s="39" t="s">
        <v>115</v>
      </c>
      <c r="D68" s="45">
        <v>73.83</v>
      </c>
      <c r="E68" s="36" t="s">
        <v>49</v>
      </c>
      <c r="F68" s="41">
        <v>2</v>
      </c>
      <c r="G68" s="41">
        <v>7</v>
      </c>
      <c r="H68" s="63">
        <f>D68*розрахунок!$F$9+розрахунок!$N$12+140000</f>
        <v>331723.94742090919</v>
      </c>
      <c r="I68" s="63">
        <f t="shared" ref="I68:I131" si="3">H68/40</f>
        <v>8293.0986855227293</v>
      </c>
      <c r="J68" s="65" t="s">
        <v>373</v>
      </c>
      <c r="K68" s="14"/>
      <c r="L68" s="14"/>
    </row>
    <row r="69" spans="2:12">
      <c r="B69" s="36">
        <f t="shared" ref="B69:B132" si="4">B68+1</f>
        <v>67</v>
      </c>
      <c r="C69" s="39" t="s">
        <v>116</v>
      </c>
      <c r="D69" s="45">
        <v>58.4</v>
      </c>
      <c r="E69" s="36" t="s">
        <v>49</v>
      </c>
      <c r="F69" s="41">
        <v>2</v>
      </c>
      <c r="G69" s="41">
        <v>7</v>
      </c>
      <c r="H69" s="63">
        <f>D69*розрахунок!$F$9+розрахунок!$N$12+140000</f>
        <v>308359.21884308185</v>
      </c>
      <c r="I69" s="63">
        <f t="shared" si="3"/>
        <v>7708.9804710770459</v>
      </c>
      <c r="J69" s="65" t="s">
        <v>374</v>
      </c>
      <c r="K69" s="14"/>
      <c r="L69" s="14"/>
    </row>
    <row r="70" spans="2:12">
      <c r="B70" s="36">
        <f t="shared" si="4"/>
        <v>68</v>
      </c>
      <c r="C70" s="39" t="s">
        <v>117</v>
      </c>
      <c r="D70" s="45">
        <v>58.4</v>
      </c>
      <c r="E70" s="36" t="s">
        <v>49</v>
      </c>
      <c r="F70" s="41">
        <v>2</v>
      </c>
      <c r="G70" s="41">
        <v>7</v>
      </c>
      <c r="H70" s="63">
        <f>D70*розрахунок!$F$9+розрахунок!$N$12+140000</f>
        <v>308359.21884308185</v>
      </c>
      <c r="I70" s="63">
        <f t="shared" si="3"/>
        <v>7708.9804710770459</v>
      </c>
      <c r="J70" s="65" t="s">
        <v>375</v>
      </c>
      <c r="K70" s="14"/>
      <c r="L70" s="14"/>
    </row>
    <row r="71" spans="2:12">
      <c r="B71" s="36">
        <f t="shared" si="4"/>
        <v>69</v>
      </c>
      <c r="C71" s="39" t="s">
        <v>118</v>
      </c>
      <c r="D71" s="45">
        <v>73.83</v>
      </c>
      <c r="E71" s="36" t="s">
        <v>49</v>
      </c>
      <c r="F71" s="41">
        <v>2</v>
      </c>
      <c r="G71" s="41">
        <v>7</v>
      </c>
      <c r="H71" s="63">
        <f>D71*розрахунок!$F$9+розрахунок!$N$12+140000</f>
        <v>331723.94742090919</v>
      </c>
      <c r="I71" s="63">
        <f t="shared" si="3"/>
        <v>8293.0986855227293</v>
      </c>
      <c r="J71" s="65" t="s">
        <v>376</v>
      </c>
      <c r="K71" s="14"/>
      <c r="L71" s="14"/>
    </row>
    <row r="72" spans="2:12">
      <c r="B72" s="36">
        <f t="shared" si="4"/>
        <v>70</v>
      </c>
      <c r="C72" s="39" t="s">
        <v>119</v>
      </c>
      <c r="D72" s="45">
        <v>73.83</v>
      </c>
      <c r="E72" s="36" t="s">
        <v>49</v>
      </c>
      <c r="F72" s="41">
        <v>2</v>
      </c>
      <c r="G72" s="41">
        <v>8</v>
      </c>
      <c r="H72" s="63">
        <f>D72*розрахунок!$F$9+розрахунок!$N$12+140000</f>
        <v>331723.94742090919</v>
      </c>
      <c r="I72" s="63">
        <f t="shared" si="3"/>
        <v>8293.0986855227293</v>
      </c>
      <c r="J72" s="65" t="s">
        <v>377</v>
      </c>
      <c r="K72" s="14"/>
      <c r="L72" s="14"/>
    </row>
    <row r="73" spans="2:12">
      <c r="B73" s="36">
        <f t="shared" si="4"/>
        <v>71</v>
      </c>
      <c r="C73" s="39" t="s">
        <v>120</v>
      </c>
      <c r="D73" s="45">
        <v>58.4</v>
      </c>
      <c r="E73" s="36" t="s">
        <v>49</v>
      </c>
      <c r="F73" s="41">
        <v>2</v>
      </c>
      <c r="G73" s="41">
        <v>8</v>
      </c>
      <c r="H73" s="63">
        <f>D73*розрахунок!$F$9+розрахунок!$N$12+140000</f>
        <v>308359.21884308185</v>
      </c>
      <c r="I73" s="63">
        <f t="shared" si="3"/>
        <v>7708.9804710770459</v>
      </c>
      <c r="J73" s="65" t="s">
        <v>378</v>
      </c>
      <c r="K73" s="14"/>
      <c r="L73" s="14"/>
    </row>
    <row r="74" spans="2:12">
      <c r="B74" s="36">
        <f t="shared" si="4"/>
        <v>72</v>
      </c>
      <c r="C74" s="39" t="s">
        <v>121</v>
      </c>
      <c r="D74" s="45">
        <v>58.4</v>
      </c>
      <c r="E74" s="36" t="s">
        <v>49</v>
      </c>
      <c r="F74" s="41">
        <v>2</v>
      </c>
      <c r="G74" s="41">
        <v>8</v>
      </c>
      <c r="H74" s="63">
        <f>D74*розрахунок!$F$9+розрахунок!$N$12+140000</f>
        <v>308359.21884308185</v>
      </c>
      <c r="I74" s="63">
        <f t="shared" si="3"/>
        <v>7708.9804710770459</v>
      </c>
      <c r="J74" s="65" t="s">
        <v>379</v>
      </c>
      <c r="K74" s="14"/>
      <c r="L74" s="14"/>
    </row>
    <row r="75" spans="2:12">
      <c r="B75" s="36">
        <f t="shared" si="4"/>
        <v>73</v>
      </c>
      <c r="C75" s="39" t="s">
        <v>122</v>
      </c>
      <c r="D75" s="45">
        <v>73.83</v>
      </c>
      <c r="E75" s="36" t="s">
        <v>49</v>
      </c>
      <c r="F75" s="41">
        <v>2</v>
      </c>
      <c r="G75" s="41">
        <v>8</v>
      </c>
      <c r="H75" s="63">
        <f>D75*розрахунок!$F$9+розрахунок!$N$12+140000</f>
        <v>331723.94742090919</v>
      </c>
      <c r="I75" s="63">
        <f t="shared" si="3"/>
        <v>8293.0986855227293</v>
      </c>
      <c r="J75" s="65" t="s">
        <v>380</v>
      </c>
      <c r="K75" s="14"/>
      <c r="L75" s="14"/>
    </row>
    <row r="76" spans="2:12">
      <c r="B76" s="36">
        <f t="shared" si="4"/>
        <v>74</v>
      </c>
      <c r="C76" s="39" t="s">
        <v>123</v>
      </c>
      <c r="D76" s="45">
        <v>73.83</v>
      </c>
      <c r="E76" s="36" t="s">
        <v>49</v>
      </c>
      <c r="F76" s="41">
        <v>2</v>
      </c>
      <c r="G76" s="41">
        <v>9</v>
      </c>
      <c r="H76" s="63">
        <f>D76*розрахунок!$F$9+розрахунок!$N$12+140000</f>
        <v>331723.94742090919</v>
      </c>
      <c r="I76" s="63">
        <f t="shared" si="3"/>
        <v>8293.0986855227293</v>
      </c>
      <c r="J76" s="65" t="s">
        <v>381</v>
      </c>
      <c r="K76" s="14"/>
      <c r="L76" s="14"/>
    </row>
    <row r="77" spans="2:12">
      <c r="B77" s="36">
        <f t="shared" si="4"/>
        <v>75</v>
      </c>
      <c r="C77" s="39" t="s">
        <v>124</v>
      </c>
      <c r="D77" s="45">
        <v>58.4</v>
      </c>
      <c r="E77" s="36" t="s">
        <v>49</v>
      </c>
      <c r="F77" s="41">
        <v>2</v>
      </c>
      <c r="G77" s="41">
        <v>9</v>
      </c>
      <c r="H77" s="63">
        <f>D77*розрахунок!$F$9+розрахунок!$N$12+140000</f>
        <v>308359.21884308185</v>
      </c>
      <c r="I77" s="63">
        <f t="shared" si="3"/>
        <v>7708.9804710770459</v>
      </c>
      <c r="J77" s="65" t="s">
        <v>382</v>
      </c>
      <c r="K77" s="14"/>
      <c r="L77" s="14"/>
    </row>
    <row r="78" spans="2:12">
      <c r="B78" s="36">
        <f t="shared" si="4"/>
        <v>76</v>
      </c>
      <c r="C78" s="39" t="s">
        <v>125</v>
      </c>
      <c r="D78" s="45">
        <v>58.4</v>
      </c>
      <c r="E78" s="36" t="s">
        <v>49</v>
      </c>
      <c r="F78" s="41">
        <v>2</v>
      </c>
      <c r="G78" s="41">
        <v>9</v>
      </c>
      <c r="H78" s="63">
        <f>D78*розрахунок!$F$9+розрахунок!$N$12+140000</f>
        <v>308359.21884308185</v>
      </c>
      <c r="I78" s="63">
        <f t="shared" si="3"/>
        <v>7708.9804710770459</v>
      </c>
      <c r="J78" s="65" t="s">
        <v>383</v>
      </c>
      <c r="K78" s="14"/>
      <c r="L78" s="14"/>
    </row>
    <row r="79" spans="2:12">
      <c r="B79" s="36">
        <f t="shared" si="4"/>
        <v>77</v>
      </c>
      <c r="C79" s="39" t="s">
        <v>126</v>
      </c>
      <c r="D79" s="45">
        <v>73.83</v>
      </c>
      <c r="E79" s="36" t="s">
        <v>49</v>
      </c>
      <c r="F79" s="41">
        <v>2</v>
      </c>
      <c r="G79" s="41">
        <v>9</v>
      </c>
      <c r="H79" s="63">
        <f>D79*розрахунок!$F$9+розрахунок!$N$12+140000</f>
        <v>331723.94742090919</v>
      </c>
      <c r="I79" s="63">
        <f t="shared" si="3"/>
        <v>8293.0986855227293</v>
      </c>
      <c r="J79" s="65" t="s">
        <v>384</v>
      </c>
      <c r="K79" s="14"/>
      <c r="L79" s="14"/>
    </row>
    <row r="80" spans="2:12">
      <c r="B80" s="36">
        <f t="shared" si="4"/>
        <v>78</v>
      </c>
      <c r="C80" s="39" t="s">
        <v>127</v>
      </c>
      <c r="D80" s="45">
        <v>73.83</v>
      </c>
      <c r="E80" s="36" t="s">
        <v>33</v>
      </c>
      <c r="F80" s="41">
        <v>2</v>
      </c>
      <c r="G80" s="41">
        <v>10</v>
      </c>
      <c r="H80" s="63">
        <f>D80*розрахунок!$E$9+розрахунок!$M$12+80000</f>
        <v>210279.03150427478</v>
      </c>
      <c r="I80" s="63">
        <f t="shared" si="3"/>
        <v>5256.9757876068697</v>
      </c>
      <c r="J80" s="65" t="s">
        <v>385</v>
      </c>
      <c r="K80" s="14"/>
      <c r="L80" s="14"/>
    </row>
    <row r="81" spans="2:12">
      <c r="B81" s="36">
        <f t="shared" si="4"/>
        <v>79</v>
      </c>
      <c r="C81" s="39" t="s">
        <v>128</v>
      </c>
      <c r="D81" s="45">
        <v>58.4</v>
      </c>
      <c r="E81" s="36" t="s">
        <v>33</v>
      </c>
      <c r="F81" s="41">
        <v>2</v>
      </c>
      <c r="G81" s="41">
        <v>10</v>
      </c>
      <c r="H81" s="63">
        <f>D81*розрахунок!$E$9+розрахунок!$M$12+80000</f>
        <v>194357.40831912632</v>
      </c>
      <c r="I81" s="63">
        <f t="shared" si="3"/>
        <v>4858.9352079781584</v>
      </c>
      <c r="J81" s="65" t="s">
        <v>386</v>
      </c>
      <c r="K81" s="14"/>
      <c r="L81" s="14"/>
    </row>
    <row r="82" spans="2:12">
      <c r="B82" s="36">
        <f t="shared" si="4"/>
        <v>80</v>
      </c>
      <c r="C82" s="39" t="s">
        <v>129</v>
      </c>
      <c r="D82" s="45">
        <v>58.4</v>
      </c>
      <c r="E82" s="36" t="s">
        <v>33</v>
      </c>
      <c r="F82" s="41">
        <v>2</v>
      </c>
      <c r="G82" s="41">
        <v>10</v>
      </c>
      <c r="H82" s="63">
        <f>D82*розрахунок!$E$9+розрахунок!$M$12+80000</f>
        <v>194357.40831912632</v>
      </c>
      <c r="I82" s="63">
        <f t="shared" si="3"/>
        <v>4858.9352079781584</v>
      </c>
      <c r="J82" s="65" t="s">
        <v>387</v>
      </c>
      <c r="K82" s="14"/>
      <c r="L82" s="14"/>
    </row>
    <row r="83" spans="2:12">
      <c r="B83" s="36">
        <f t="shared" si="4"/>
        <v>81</v>
      </c>
      <c r="C83" s="39" t="s">
        <v>130</v>
      </c>
      <c r="D83" s="45">
        <v>73.83</v>
      </c>
      <c r="E83" s="36" t="s">
        <v>33</v>
      </c>
      <c r="F83" s="41">
        <v>2</v>
      </c>
      <c r="G83" s="41">
        <v>10</v>
      </c>
      <c r="H83" s="63">
        <f>D83*розрахунок!$E$9+розрахунок!$M$12+80000</f>
        <v>210279.03150427478</v>
      </c>
      <c r="I83" s="63">
        <f t="shared" si="3"/>
        <v>5256.9757876068697</v>
      </c>
      <c r="J83" s="65" t="s">
        <v>388</v>
      </c>
      <c r="K83" s="14"/>
      <c r="L83" s="14"/>
    </row>
    <row r="84" spans="2:12">
      <c r="B84" s="36">
        <f t="shared" si="4"/>
        <v>82</v>
      </c>
      <c r="C84" s="39" t="s">
        <v>131</v>
      </c>
      <c r="D84" s="48">
        <v>79.11</v>
      </c>
      <c r="E84" s="36" t="s">
        <v>49</v>
      </c>
      <c r="F84" s="41">
        <v>3</v>
      </c>
      <c r="G84" s="41">
        <v>2</v>
      </c>
      <c r="H84" s="63">
        <f>D84*розрахунок!$F$9+розрахунок!$N$12+140000</f>
        <v>339719.13646115089</v>
      </c>
      <c r="I84" s="63">
        <f t="shared" si="3"/>
        <v>8492.978411528773</v>
      </c>
      <c r="J84" s="65" t="s">
        <v>389</v>
      </c>
      <c r="K84" s="14"/>
      <c r="L84" s="14"/>
    </row>
    <row r="85" spans="2:12">
      <c r="B85" s="36">
        <f t="shared" si="4"/>
        <v>83</v>
      </c>
      <c r="C85" s="39" t="s">
        <v>132</v>
      </c>
      <c r="D85" s="48">
        <v>65.040000000000006</v>
      </c>
      <c r="E85" s="36" t="s">
        <v>49</v>
      </c>
      <c r="F85" s="41">
        <v>3</v>
      </c>
      <c r="G85" s="41">
        <v>2</v>
      </c>
      <c r="H85" s="63">
        <f>D85*розрахунок!$F$9+розрахунок!$N$12+140000</f>
        <v>318413.77475732513</v>
      </c>
      <c r="I85" s="63">
        <f t="shared" si="3"/>
        <v>7960.344368933128</v>
      </c>
      <c r="J85" s="65" t="s">
        <v>390</v>
      </c>
      <c r="K85" s="14"/>
      <c r="L85" s="14"/>
    </row>
    <row r="86" spans="2:12">
      <c r="B86" s="36">
        <f t="shared" si="4"/>
        <v>84</v>
      </c>
      <c r="C86" s="39" t="s">
        <v>133</v>
      </c>
      <c r="D86" s="48">
        <v>36.57</v>
      </c>
      <c r="E86" s="36" t="s">
        <v>49</v>
      </c>
      <c r="F86" s="41">
        <v>3</v>
      </c>
      <c r="G86" s="41">
        <v>2</v>
      </c>
      <c r="H86" s="63">
        <f>D86*розрахунок!$F$9+розрахунок!$N$12+140000</f>
        <v>275303.35203465848</v>
      </c>
      <c r="I86" s="63">
        <f t="shared" si="3"/>
        <v>6882.5838008664623</v>
      </c>
      <c r="J86" s="65" t="s">
        <v>391</v>
      </c>
      <c r="K86" s="14"/>
      <c r="L86" s="14"/>
    </row>
    <row r="87" spans="2:12">
      <c r="B87" s="36">
        <f t="shared" si="4"/>
        <v>85</v>
      </c>
      <c r="C87" s="39" t="s">
        <v>134</v>
      </c>
      <c r="D87" s="48">
        <v>37.36</v>
      </c>
      <c r="E87" s="36" t="s">
        <v>49</v>
      </c>
      <c r="F87" s="41">
        <v>3</v>
      </c>
      <c r="G87" s="41">
        <v>2</v>
      </c>
      <c r="H87" s="63">
        <f>D87*розрахунок!$F$9+розрахунок!$N$12+140000</f>
        <v>276499.60190999764</v>
      </c>
      <c r="I87" s="63">
        <f t="shared" si="3"/>
        <v>6912.4900477499414</v>
      </c>
      <c r="J87" s="65" t="s">
        <v>392</v>
      </c>
      <c r="K87" s="14"/>
      <c r="L87" s="14"/>
    </row>
    <row r="88" spans="2:12">
      <c r="B88" s="36">
        <f t="shared" si="4"/>
        <v>86</v>
      </c>
      <c r="C88" s="39" t="s">
        <v>135</v>
      </c>
      <c r="D88" s="48">
        <v>58.27</v>
      </c>
      <c r="E88" s="36" t="s">
        <v>49</v>
      </c>
      <c r="F88" s="41">
        <v>3</v>
      </c>
      <c r="G88" s="41">
        <v>2</v>
      </c>
      <c r="H88" s="63">
        <f>D88*розрахунок!$F$9+розрахунок!$N$12+140000</f>
        <v>308162.36759777286</v>
      </c>
      <c r="I88" s="63">
        <f t="shared" si="3"/>
        <v>7704.0591899443216</v>
      </c>
      <c r="J88" s="65" t="s">
        <v>393</v>
      </c>
      <c r="K88" s="14"/>
      <c r="L88" s="14"/>
    </row>
    <row r="89" spans="2:12">
      <c r="B89" s="36">
        <f t="shared" si="4"/>
        <v>87</v>
      </c>
      <c r="C89" s="39" t="s">
        <v>136</v>
      </c>
      <c r="D89" s="48">
        <v>79.11</v>
      </c>
      <c r="E89" s="36" t="s">
        <v>49</v>
      </c>
      <c r="F89" s="41">
        <v>3</v>
      </c>
      <c r="G89" s="41">
        <v>3</v>
      </c>
      <c r="H89" s="63">
        <f>D89*розрахунок!$F$9+розрахунок!$N$12+140000</f>
        <v>339719.13646115089</v>
      </c>
      <c r="I89" s="63">
        <f t="shared" si="3"/>
        <v>8492.978411528773</v>
      </c>
      <c r="J89" s="65" t="s">
        <v>394</v>
      </c>
      <c r="K89" s="14"/>
      <c r="L89" s="14"/>
    </row>
    <row r="90" spans="2:12">
      <c r="B90" s="36">
        <f t="shared" si="4"/>
        <v>88</v>
      </c>
      <c r="C90" s="39" t="s">
        <v>137</v>
      </c>
      <c r="D90" s="48">
        <v>65.040000000000006</v>
      </c>
      <c r="E90" s="36" t="s">
        <v>49</v>
      </c>
      <c r="F90" s="41">
        <v>3</v>
      </c>
      <c r="G90" s="41">
        <v>3</v>
      </c>
      <c r="H90" s="63">
        <f>D90*розрахунок!$F$9+розрахунок!$N$12+140000</f>
        <v>318413.77475732513</v>
      </c>
      <c r="I90" s="63">
        <f t="shared" si="3"/>
        <v>7960.344368933128</v>
      </c>
      <c r="J90" s="65" t="s">
        <v>360</v>
      </c>
      <c r="K90" s="14"/>
      <c r="L90" s="14"/>
    </row>
    <row r="91" spans="2:12">
      <c r="B91" s="36">
        <f t="shared" si="4"/>
        <v>89</v>
      </c>
      <c r="C91" s="39" t="s">
        <v>138</v>
      </c>
      <c r="D91" s="48">
        <v>36.57</v>
      </c>
      <c r="E91" s="36" t="s">
        <v>49</v>
      </c>
      <c r="F91" s="41">
        <v>3</v>
      </c>
      <c r="G91" s="41">
        <v>3</v>
      </c>
      <c r="H91" s="63">
        <f>D91*розрахунок!$F$9+розрахунок!$N$12+140000</f>
        <v>275303.35203465848</v>
      </c>
      <c r="I91" s="63">
        <f t="shared" si="3"/>
        <v>6882.5838008664623</v>
      </c>
      <c r="J91" s="65" t="s">
        <v>395</v>
      </c>
      <c r="K91" s="14"/>
      <c r="L91" s="14"/>
    </row>
    <row r="92" spans="2:12">
      <c r="B92" s="36">
        <f t="shared" si="4"/>
        <v>90</v>
      </c>
      <c r="C92" s="39" t="s">
        <v>139</v>
      </c>
      <c r="D92" s="48">
        <v>37.36</v>
      </c>
      <c r="E92" s="36" t="s">
        <v>49</v>
      </c>
      <c r="F92" s="41">
        <v>3</v>
      </c>
      <c r="G92" s="41">
        <v>3</v>
      </c>
      <c r="H92" s="63">
        <f>D92*розрахунок!$F$9+розрахунок!$N$12+140000</f>
        <v>276499.60190999764</v>
      </c>
      <c r="I92" s="63">
        <f t="shared" si="3"/>
        <v>6912.4900477499414</v>
      </c>
      <c r="J92" s="65" t="s">
        <v>396</v>
      </c>
      <c r="K92" s="14"/>
      <c r="L92" s="14"/>
    </row>
    <row r="93" spans="2:12">
      <c r="B93" s="36">
        <f t="shared" si="4"/>
        <v>91</v>
      </c>
      <c r="C93" s="39" t="s">
        <v>140</v>
      </c>
      <c r="D93" s="48">
        <v>58.27</v>
      </c>
      <c r="E93" s="36" t="s">
        <v>49</v>
      </c>
      <c r="F93" s="41">
        <v>3</v>
      </c>
      <c r="G93" s="41">
        <v>3</v>
      </c>
      <c r="H93" s="63">
        <f>D93*розрахунок!$F$9+розрахунок!$N$12+140000</f>
        <v>308162.36759777286</v>
      </c>
      <c r="I93" s="63">
        <f t="shared" si="3"/>
        <v>7704.0591899443216</v>
      </c>
      <c r="J93" s="65" t="s">
        <v>397</v>
      </c>
      <c r="K93" s="14"/>
      <c r="L93" s="14"/>
    </row>
    <row r="94" spans="2:12">
      <c r="B94" s="36">
        <f t="shared" si="4"/>
        <v>92</v>
      </c>
      <c r="C94" s="39" t="s">
        <v>141</v>
      </c>
      <c r="D94" s="48">
        <v>84</v>
      </c>
      <c r="E94" s="36" t="s">
        <v>49</v>
      </c>
      <c r="F94" s="41">
        <v>3</v>
      </c>
      <c r="G94" s="41">
        <v>4</v>
      </c>
      <c r="H94" s="63">
        <f>D94*розрахунок!$F$9+розрахунок!$N$12+140000</f>
        <v>347123.77176546562</v>
      </c>
      <c r="I94" s="63">
        <f t="shared" si="3"/>
        <v>8678.0942941366411</v>
      </c>
      <c r="J94" s="65" t="s">
        <v>398</v>
      </c>
      <c r="K94" s="14"/>
      <c r="L94" s="14"/>
    </row>
    <row r="95" spans="2:12">
      <c r="B95" s="36">
        <f t="shared" si="4"/>
        <v>93</v>
      </c>
      <c r="C95" s="39" t="s">
        <v>142</v>
      </c>
      <c r="D95" s="48">
        <v>65.040000000000006</v>
      </c>
      <c r="E95" s="36" t="s">
        <v>49</v>
      </c>
      <c r="F95" s="41">
        <v>3</v>
      </c>
      <c r="G95" s="41">
        <v>4</v>
      </c>
      <c r="H95" s="63">
        <f>D95*розрахунок!$F$9+розрахунок!$N$12+140000</f>
        <v>318413.77475732513</v>
      </c>
      <c r="I95" s="63">
        <f t="shared" si="3"/>
        <v>7960.344368933128</v>
      </c>
      <c r="J95" s="65" t="s">
        <v>399</v>
      </c>
      <c r="K95" s="14"/>
      <c r="L95" s="14"/>
    </row>
    <row r="96" spans="2:12">
      <c r="B96" s="36">
        <f t="shared" si="4"/>
        <v>94</v>
      </c>
      <c r="C96" s="39" t="s">
        <v>143</v>
      </c>
      <c r="D96" s="48">
        <v>36.57</v>
      </c>
      <c r="E96" s="36" t="s">
        <v>49</v>
      </c>
      <c r="F96" s="41">
        <v>3</v>
      </c>
      <c r="G96" s="41">
        <v>4</v>
      </c>
      <c r="H96" s="63">
        <f>D96*розрахунок!$F$9+розрахунок!$N$12+140000</f>
        <v>275303.35203465848</v>
      </c>
      <c r="I96" s="63">
        <f t="shared" si="3"/>
        <v>6882.5838008664623</v>
      </c>
      <c r="J96" s="65" t="s">
        <v>400</v>
      </c>
      <c r="K96" s="14"/>
      <c r="L96" s="14"/>
    </row>
    <row r="97" spans="2:12">
      <c r="B97" s="36">
        <f t="shared" si="4"/>
        <v>95</v>
      </c>
      <c r="C97" s="39" t="s">
        <v>144</v>
      </c>
      <c r="D97" s="48">
        <v>37.36</v>
      </c>
      <c r="E97" s="36" t="s">
        <v>49</v>
      </c>
      <c r="F97" s="41">
        <v>3</v>
      </c>
      <c r="G97" s="41">
        <v>4</v>
      </c>
      <c r="H97" s="63">
        <f>D97*розрахунок!$F$9+розрахунок!$N$12+140000</f>
        <v>276499.60190999764</v>
      </c>
      <c r="I97" s="63">
        <f t="shared" si="3"/>
        <v>6912.4900477499414</v>
      </c>
      <c r="J97" s="65" t="s">
        <v>401</v>
      </c>
      <c r="K97" s="14"/>
      <c r="L97" s="14"/>
    </row>
    <row r="98" spans="2:12">
      <c r="B98" s="36">
        <f t="shared" si="4"/>
        <v>96</v>
      </c>
      <c r="C98" s="39" t="s">
        <v>145</v>
      </c>
      <c r="D98" s="48">
        <v>58.27</v>
      </c>
      <c r="E98" s="36" t="s">
        <v>49</v>
      </c>
      <c r="F98" s="41">
        <v>3</v>
      </c>
      <c r="G98" s="41">
        <v>4</v>
      </c>
      <c r="H98" s="63">
        <f>D98*розрахунок!$F$9+розрахунок!$N$12+140000</f>
        <v>308162.36759777286</v>
      </c>
      <c r="I98" s="63">
        <f t="shared" si="3"/>
        <v>7704.0591899443216</v>
      </c>
      <c r="J98" s="65" t="s">
        <v>402</v>
      </c>
      <c r="K98" s="14"/>
      <c r="L98" s="14"/>
    </row>
    <row r="99" spans="2:12">
      <c r="B99" s="36">
        <f t="shared" si="4"/>
        <v>97</v>
      </c>
      <c r="C99" s="39" t="s">
        <v>146</v>
      </c>
      <c r="D99" s="48">
        <v>79.11</v>
      </c>
      <c r="E99" s="36" t="s">
        <v>49</v>
      </c>
      <c r="F99" s="41">
        <v>3</v>
      </c>
      <c r="G99" s="41">
        <v>5</v>
      </c>
      <c r="H99" s="63">
        <f>D99*розрахунок!$F$9+розрахунок!$N$12+140000</f>
        <v>339719.13646115089</v>
      </c>
      <c r="I99" s="63">
        <f t="shared" si="3"/>
        <v>8492.978411528773</v>
      </c>
      <c r="J99" s="65" t="s">
        <v>403</v>
      </c>
      <c r="K99" s="14"/>
      <c r="L99" s="14"/>
    </row>
    <row r="100" spans="2:12">
      <c r="B100" s="36">
        <f t="shared" si="4"/>
        <v>98</v>
      </c>
      <c r="C100" s="39" t="s">
        <v>147</v>
      </c>
      <c r="D100" s="48">
        <v>65.040000000000006</v>
      </c>
      <c r="E100" s="36" t="s">
        <v>49</v>
      </c>
      <c r="F100" s="41">
        <v>3</v>
      </c>
      <c r="G100" s="41">
        <v>5</v>
      </c>
      <c r="H100" s="63">
        <f>D100*розрахунок!$F$9+розрахунок!$N$12+140000</f>
        <v>318413.77475732513</v>
      </c>
      <c r="I100" s="63">
        <f t="shared" si="3"/>
        <v>7960.344368933128</v>
      </c>
      <c r="J100" s="65" t="s">
        <v>404</v>
      </c>
      <c r="K100" s="14"/>
      <c r="L100" s="14"/>
    </row>
    <row r="101" spans="2:12">
      <c r="B101" s="36">
        <f t="shared" si="4"/>
        <v>99</v>
      </c>
      <c r="C101" s="39" t="s">
        <v>148</v>
      </c>
      <c r="D101" s="48">
        <v>36.57</v>
      </c>
      <c r="E101" s="36" t="s">
        <v>49</v>
      </c>
      <c r="F101" s="41">
        <v>3</v>
      </c>
      <c r="G101" s="41">
        <v>5</v>
      </c>
      <c r="H101" s="63">
        <f>D101*розрахунок!$F$9+розрахунок!$N$12+140000</f>
        <v>275303.35203465848</v>
      </c>
      <c r="I101" s="63">
        <f t="shared" si="3"/>
        <v>6882.5838008664623</v>
      </c>
      <c r="J101" s="47" t="s">
        <v>405</v>
      </c>
      <c r="K101" s="14"/>
      <c r="L101" s="14"/>
    </row>
    <row r="102" spans="2:12">
      <c r="B102" s="36">
        <f t="shared" si="4"/>
        <v>100</v>
      </c>
      <c r="C102" s="39" t="s">
        <v>149</v>
      </c>
      <c r="D102" s="48">
        <v>37.36</v>
      </c>
      <c r="E102" s="36" t="s">
        <v>49</v>
      </c>
      <c r="F102" s="41">
        <v>3</v>
      </c>
      <c r="G102" s="41">
        <v>5</v>
      </c>
      <c r="H102" s="63">
        <f>D102*розрахунок!$F$9+розрахунок!$N$12+140000</f>
        <v>276499.60190999764</v>
      </c>
      <c r="I102" s="63">
        <f t="shared" si="3"/>
        <v>6912.4900477499414</v>
      </c>
      <c r="J102" s="47" t="s">
        <v>405</v>
      </c>
      <c r="K102" s="14"/>
      <c r="L102" s="14"/>
    </row>
    <row r="103" spans="2:12">
      <c r="B103" s="36">
        <f t="shared" si="4"/>
        <v>101</v>
      </c>
      <c r="C103" s="39" t="s">
        <v>150</v>
      </c>
      <c r="D103" s="48">
        <v>58.27</v>
      </c>
      <c r="E103" s="36" t="s">
        <v>49</v>
      </c>
      <c r="F103" s="41">
        <v>3</v>
      </c>
      <c r="G103" s="41">
        <v>5</v>
      </c>
      <c r="H103" s="63">
        <f>D103*розрахунок!$F$9+розрахунок!$N$12+140000</f>
        <v>308162.36759777286</v>
      </c>
      <c r="I103" s="63">
        <f t="shared" si="3"/>
        <v>7704.0591899443216</v>
      </c>
      <c r="J103" s="65" t="s">
        <v>406</v>
      </c>
      <c r="K103" s="14"/>
      <c r="L103" s="14"/>
    </row>
    <row r="104" spans="2:12">
      <c r="B104" s="36">
        <f t="shared" si="4"/>
        <v>102</v>
      </c>
      <c r="C104" s="39" t="s">
        <v>151</v>
      </c>
      <c r="D104" s="48">
        <v>79.11</v>
      </c>
      <c r="E104" s="36" t="s">
        <v>49</v>
      </c>
      <c r="F104" s="41">
        <v>3</v>
      </c>
      <c r="G104" s="41">
        <v>6</v>
      </c>
      <c r="H104" s="63">
        <f>D104*розрахунок!$F$9+розрахунок!$N$12+140000</f>
        <v>339719.13646115089</v>
      </c>
      <c r="I104" s="63">
        <f t="shared" si="3"/>
        <v>8492.978411528773</v>
      </c>
      <c r="J104" s="65" t="s">
        <v>407</v>
      </c>
      <c r="K104" s="14"/>
      <c r="L104" s="14"/>
    </row>
    <row r="105" spans="2:12">
      <c r="B105" s="36">
        <f t="shared" si="4"/>
        <v>103</v>
      </c>
      <c r="C105" s="39" t="s">
        <v>152</v>
      </c>
      <c r="D105" s="48">
        <v>65.040000000000006</v>
      </c>
      <c r="E105" s="36" t="s">
        <v>49</v>
      </c>
      <c r="F105" s="41">
        <v>3</v>
      </c>
      <c r="G105" s="41">
        <v>6</v>
      </c>
      <c r="H105" s="63">
        <f>D105*розрахунок!$F$9+розрахунок!$N$12+140000</f>
        <v>318413.77475732513</v>
      </c>
      <c r="I105" s="63">
        <f t="shared" si="3"/>
        <v>7960.344368933128</v>
      </c>
      <c r="J105" s="41" t="s">
        <v>408</v>
      </c>
      <c r="K105" s="14"/>
      <c r="L105" s="14"/>
    </row>
    <row r="106" spans="2:12">
      <c r="B106" s="36">
        <f t="shared" si="4"/>
        <v>104</v>
      </c>
      <c r="C106" s="39" t="s">
        <v>153</v>
      </c>
      <c r="D106" s="48">
        <v>36.57</v>
      </c>
      <c r="E106" s="36" t="s">
        <v>49</v>
      </c>
      <c r="F106" s="41">
        <v>3</v>
      </c>
      <c r="G106" s="41">
        <v>6</v>
      </c>
      <c r="H106" s="63">
        <f>D106*розрахунок!$F$9+розрахунок!$N$12+140000</f>
        <v>275303.35203465848</v>
      </c>
      <c r="I106" s="63">
        <f t="shared" si="3"/>
        <v>6882.5838008664623</v>
      </c>
      <c r="J106" s="65" t="s">
        <v>409</v>
      </c>
      <c r="K106" s="14"/>
      <c r="L106" s="14"/>
    </row>
    <row r="107" spans="2:12">
      <c r="B107" s="36">
        <f t="shared" si="4"/>
        <v>105</v>
      </c>
      <c r="C107" s="39" t="s">
        <v>154</v>
      </c>
      <c r="D107" s="48">
        <v>37.36</v>
      </c>
      <c r="E107" s="36" t="s">
        <v>49</v>
      </c>
      <c r="F107" s="41">
        <v>3</v>
      </c>
      <c r="G107" s="41">
        <v>6</v>
      </c>
      <c r="H107" s="63">
        <f>D107*розрахунок!$F$9+розрахунок!$N$12+140000</f>
        <v>276499.60190999764</v>
      </c>
      <c r="I107" s="63">
        <f t="shared" si="3"/>
        <v>6912.4900477499414</v>
      </c>
      <c r="J107" s="65" t="s">
        <v>410</v>
      </c>
      <c r="K107" s="14"/>
      <c r="L107" s="14"/>
    </row>
    <row r="108" spans="2:12">
      <c r="B108" s="36">
        <f t="shared" si="4"/>
        <v>106</v>
      </c>
      <c r="C108" s="39" t="s">
        <v>155</v>
      </c>
      <c r="D108" s="48">
        <v>58.27</v>
      </c>
      <c r="E108" s="36" t="s">
        <v>49</v>
      </c>
      <c r="F108" s="41">
        <v>3</v>
      </c>
      <c r="G108" s="41">
        <v>6</v>
      </c>
      <c r="H108" s="63">
        <f>D108*розрахунок!$F$9+розрахунок!$N$12+140000</f>
        <v>308162.36759777286</v>
      </c>
      <c r="I108" s="63">
        <f t="shared" si="3"/>
        <v>7704.0591899443216</v>
      </c>
      <c r="J108" s="65" t="s">
        <v>411</v>
      </c>
      <c r="K108" s="14"/>
      <c r="L108" s="14"/>
    </row>
    <row r="109" spans="2:12">
      <c r="B109" s="36">
        <f t="shared" si="4"/>
        <v>107</v>
      </c>
      <c r="C109" s="39" t="s">
        <v>156</v>
      </c>
      <c r="D109" s="48">
        <v>79.11</v>
      </c>
      <c r="E109" s="36" t="s">
        <v>49</v>
      </c>
      <c r="F109" s="41">
        <v>3</v>
      </c>
      <c r="G109" s="41">
        <v>7</v>
      </c>
      <c r="H109" s="63">
        <f>D109*розрахунок!$F$9+розрахунок!$N$12+140000</f>
        <v>339719.13646115089</v>
      </c>
      <c r="I109" s="63">
        <f t="shared" si="3"/>
        <v>8492.978411528773</v>
      </c>
      <c r="J109" s="65" t="s">
        <v>412</v>
      </c>
      <c r="K109" s="14"/>
      <c r="L109" s="14"/>
    </row>
    <row r="110" spans="2:12" ht="16.5" customHeight="1">
      <c r="B110" s="36">
        <f t="shared" si="4"/>
        <v>108</v>
      </c>
      <c r="C110" s="39" t="s">
        <v>157</v>
      </c>
      <c r="D110" s="48">
        <v>65.040000000000006</v>
      </c>
      <c r="E110" s="36" t="s">
        <v>49</v>
      </c>
      <c r="F110" s="41">
        <v>3</v>
      </c>
      <c r="G110" s="41">
        <v>7</v>
      </c>
      <c r="H110" s="63">
        <f>D110*розрахунок!$F$9+розрахунок!$N$12+140000</f>
        <v>318413.77475732513</v>
      </c>
      <c r="I110" s="63">
        <f t="shared" si="3"/>
        <v>7960.344368933128</v>
      </c>
      <c r="J110" s="65" t="s">
        <v>413</v>
      </c>
      <c r="K110" s="14"/>
      <c r="L110" s="14"/>
    </row>
    <row r="111" spans="2:12" ht="15.75" customHeight="1">
      <c r="B111" s="36">
        <f t="shared" si="4"/>
        <v>109</v>
      </c>
      <c r="C111" s="39" t="s">
        <v>158</v>
      </c>
      <c r="D111" s="48">
        <v>36.57</v>
      </c>
      <c r="E111" s="36" t="s">
        <v>49</v>
      </c>
      <c r="F111" s="41">
        <v>3</v>
      </c>
      <c r="G111" s="41">
        <v>7</v>
      </c>
      <c r="H111" s="63">
        <f>D111*розрахунок!$F$9+розрахунок!$N$12+140000</f>
        <v>275303.35203465848</v>
      </c>
      <c r="I111" s="63">
        <f t="shared" si="3"/>
        <v>6882.5838008664623</v>
      </c>
      <c r="J111" s="65" t="s">
        <v>414</v>
      </c>
      <c r="K111" s="14"/>
      <c r="L111" s="14"/>
    </row>
    <row r="112" spans="2:12">
      <c r="B112" s="36">
        <f t="shared" si="4"/>
        <v>110</v>
      </c>
      <c r="C112" s="39" t="s">
        <v>159</v>
      </c>
      <c r="D112" s="48">
        <v>37.36</v>
      </c>
      <c r="E112" s="36" t="s">
        <v>49</v>
      </c>
      <c r="F112" s="41">
        <v>3</v>
      </c>
      <c r="G112" s="41">
        <v>7</v>
      </c>
      <c r="H112" s="63">
        <f>D112*розрахунок!$F$9+розрахунок!$N$12+140000</f>
        <v>276499.60190999764</v>
      </c>
      <c r="I112" s="63">
        <f t="shared" si="3"/>
        <v>6912.4900477499414</v>
      </c>
      <c r="J112" s="65" t="s">
        <v>415</v>
      </c>
    </row>
    <row r="113" spans="2:10">
      <c r="B113" s="36">
        <f t="shared" si="4"/>
        <v>111</v>
      </c>
      <c r="C113" s="39" t="s">
        <v>160</v>
      </c>
      <c r="D113" s="48">
        <v>60</v>
      </c>
      <c r="E113" s="36" t="s">
        <v>49</v>
      </c>
      <c r="F113" s="41">
        <v>3</v>
      </c>
      <c r="G113" s="41">
        <v>7</v>
      </c>
      <c r="H113" s="63">
        <f>D113*розрахунок!$F$9+розрахунок!$N$12+140000</f>
        <v>310782.00340073078</v>
      </c>
      <c r="I113" s="63">
        <f t="shared" si="3"/>
        <v>7769.5500850182698</v>
      </c>
      <c r="J113" s="65" t="s">
        <v>416</v>
      </c>
    </row>
    <row r="114" spans="2:10">
      <c r="B114" s="36">
        <f t="shared" si="4"/>
        <v>112</v>
      </c>
      <c r="C114" s="39" t="s">
        <v>161</v>
      </c>
      <c r="D114" s="48">
        <v>79.11</v>
      </c>
      <c r="E114" s="36" t="s">
        <v>49</v>
      </c>
      <c r="F114" s="41">
        <v>3</v>
      </c>
      <c r="G114" s="41">
        <v>8</v>
      </c>
      <c r="H114" s="63">
        <f>D114*розрахунок!$F$9+розрахунок!$N$12+140000</f>
        <v>339719.13646115089</v>
      </c>
      <c r="I114" s="63">
        <f t="shared" si="3"/>
        <v>8492.978411528773</v>
      </c>
      <c r="J114" s="65" t="s">
        <v>417</v>
      </c>
    </row>
    <row r="115" spans="2:10">
      <c r="B115" s="36">
        <f t="shared" si="4"/>
        <v>113</v>
      </c>
      <c r="C115" s="39" t="s">
        <v>162</v>
      </c>
      <c r="D115" s="48">
        <v>65.08</v>
      </c>
      <c r="E115" s="36" t="s">
        <v>49</v>
      </c>
      <c r="F115" s="41">
        <v>3</v>
      </c>
      <c r="G115" s="41">
        <v>8</v>
      </c>
      <c r="H115" s="63">
        <f>D115*розрахунок!$F$9+розрахунок!$N$12+140000</f>
        <v>318474.34437126631</v>
      </c>
      <c r="I115" s="63">
        <f t="shared" si="3"/>
        <v>7961.8586092816577</v>
      </c>
      <c r="J115" s="65" t="s">
        <v>418</v>
      </c>
    </row>
    <row r="116" spans="2:10">
      <c r="B116" s="36">
        <f t="shared" si="4"/>
        <v>114</v>
      </c>
      <c r="C116" s="39" t="s">
        <v>163</v>
      </c>
      <c r="D116" s="48">
        <v>36.57</v>
      </c>
      <c r="E116" s="36" t="s">
        <v>49</v>
      </c>
      <c r="F116" s="41">
        <v>3</v>
      </c>
      <c r="G116" s="41">
        <v>8</v>
      </c>
      <c r="H116" s="63">
        <f>D116*розрахунок!$F$9+розрахунок!$N$12+140000</f>
        <v>275303.35203465848</v>
      </c>
      <c r="I116" s="63">
        <f t="shared" si="3"/>
        <v>6882.5838008664623</v>
      </c>
      <c r="J116" s="65" t="s">
        <v>419</v>
      </c>
    </row>
    <row r="117" spans="2:10">
      <c r="B117" s="36">
        <f t="shared" si="4"/>
        <v>115</v>
      </c>
      <c r="C117" s="39" t="s">
        <v>164</v>
      </c>
      <c r="D117" s="48">
        <v>37.36</v>
      </c>
      <c r="E117" s="36" t="s">
        <v>49</v>
      </c>
      <c r="F117" s="41">
        <v>3</v>
      </c>
      <c r="G117" s="41">
        <v>8</v>
      </c>
      <c r="H117" s="63">
        <f>D117*розрахунок!$F$9+розрахунок!$N$12+140000</f>
        <v>276499.60190999764</v>
      </c>
      <c r="I117" s="63">
        <f t="shared" si="3"/>
        <v>6912.4900477499414</v>
      </c>
      <c r="J117" s="65" t="s">
        <v>420</v>
      </c>
    </row>
    <row r="118" spans="2:10">
      <c r="B118" s="36">
        <f t="shared" si="4"/>
        <v>116</v>
      </c>
      <c r="C118" s="39" t="s">
        <v>165</v>
      </c>
      <c r="D118" s="48">
        <v>58.27</v>
      </c>
      <c r="E118" s="36" t="s">
        <v>49</v>
      </c>
      <c r="F118" s="41">
        <v>3</v>
      </c>
      <c r="G118" s="41">
        <v>8</v>
      </c>
      <c r="H118" s="63">
        <f>D118*розрахунок!$F$9+розрахунок!$N$12+140000</f>
        <v>308162.36759777286</v>
      </c>
      <c r="I118" s="63">
        <f t="shared" si="3"/>
        <v>7704.0591899443216</v>
      </c>
      <c r="J118" s="65" t="s">
        <v>421</v>
      </c>
    </row>
    <row r="119" spans="2:10">
      <c r="B119" s="36">
        <f t="shared" si="4"/>
        <v>117</v>
      </c>
      <c r="C119" s="39" t="s">
        <v>166</v>
      </c>
      <c r="D119" s="48">
        <v>79.11</v>
      </c>
      <c r="E119" s="36" t="s">
        <v>49</v>
      </c>
      <c r="F119" s="41">
        <v>3</v>
      </c>
      <c r="G119" s="41">
        <v>9</v>
      </c>
      <c r="H119" s="63">
        <f>D119*розрахунок!$F$9+розрахунок!$N$12+140000</f>
        <v>339719.13646115089</v>
      </c>
      <c r="I119" s="63">
        <f t="shared" si="3"/>
        <v>8492.978411528773</v>
      </c>
      <c r="J119" s="65" t="s">
        <v>422</v>
      </c>
    </row>
    <row r="120" spans="2:10">
      <c r="B120" s="36">
        <f t="shared" si="4"/>
        <v>118</v>
      </c>
      <c r="C120" s="39" t="s">
        <v>167</v>
      </c>
      <c r="D120" s="48">
        <v>65.040000000000006</v>
      </c>
      <c r="E120" s="36" t="s">
        <v>49</v>
      </c>
      <c r="F120" s="41">
        <v>3</v>
      </c>
      <c r="G120" s="41">
        <v>9</v>
      </c>
      <c r="H120" s="63">
        <f>D120*розрахунок!$F$9+розрахунок!$N$12+140000</f>
        <v>318413.77475732513</v>
      </c>
      <c r="I120" s="63">
        <f t="shared" si="3"/>
        <v>7960.344368933128</v>
      </c>
      <c r="J120" s="65" t="s">
        <v>423</v>
      </c>
    </row>
    <row r="121" spans="2:10">
      <c r="B121" s="36">
        <f t="shared" si="4"/>
        <v>119</v>
      </c>
      <c r="C121" s="39" t="s">
        <v>168</v>
      </c>
      <c r="D121" s="48">
        <v>36.57</v>
      </c>
      <c r="E121" s="36" t="s">
        <v>49</v>
      </c>
      <c r="F121" s="41">
        <v>3</v>
      </c>
      <c r="G121" s="41">
        <v>9</v>
      </c>
      <c r="H121" s="63">
        <f>D121*розрахунок!$F$9+розрахунок!$N$12+140000</f>
        <v>275303.35203465848</v>
      </c>
      <c r="I121" s="63">
        <f t="shared" si="3"/>
        <v>6882.5838008664623</v>
      </c>
      <c r="J121" s="65" t="s">
        <v>424</v>
      </c>
    </row>
    <row r="122" spans="2:10">
      <c r="B122" s="36">
        <f t="shared" si="4"/>
        <v>120</v>
      </c>
      <c r="C122" s="39" t="s">
        <v>169</v>
      </c>
      <c r="D122" s="48">
        <v>37.36</v>
      </c>
      <c r="E122" s="36" t="s">
        <v>49</v>
      </c>
      <c r="F122" s="41">
        <v>3</v>
      </c>
      <c r="G122" s="41">
        <v>9</v>
      </c>
      <c r="H122" s="63">
        <f>D122*розрахунок!$F$9+розрахунок!$N$12+140000</f>
        <v>276499.60190999764</v>
      </c>
      <c r="I122" s="63">
        <f t="shared" si="3"/>
        <v>6912.4900477499414</v>
      </c>
      <c r="J122" s="65" t="s">
        <v>425</v>
      </c>
    </row>
    <row r="123" spans="2:10">
      <c r="B123" s="36">
        <f t="shared" si="4"/>
        <v>121</v>
      </c>
      <c r="C123" s="39" t="s">
        <v>170</v>
      </c>
      <c r="D123" s="48">
        <v>58.27</v>
      </c>
      <c r="E123" s="36" t="s">
        <v>49</v>
      </c>
      <c r="F123" s="41">
        <v>3</v>
      </c>
      <c r="G123" s="41">
        <v>9</v>
      </c>
      <c r="H123" s="63">
        <f>D123*розрахунок!$F$9+розрахунок!$N$12+140000</f>
        <v>308162.36759777286</v>
      </c>
      <c r="I123" s="63">
        <f t="shared" si="3"/>
        <v>7704.0591899443216</v>
      </c>
      <c r="J123" s="65" t="s">
        <v>425</v>
      </c>
    </row>
    <row r="124" spans="2:10">
      <c r="B124" s="36">
        <f t="shared" si="4"/>
        <v>122</v>
      </c>
      <c r="C124" s="39" t="s">
        <v>171</v>
      </c>
      <c r="D124" s="48">
        <v>79.11</v>
      </c>
      <c r="E124" s="36" t="s">
        <v>33</v>
      </c>
      <c r="F124" s="41">
        <v>3</v>
      </c>
      <c r="G124" s="41">
        <v>10</v>
      </c>
      <c r="H124" s="63">
        <f>D124*розрахунок!$E$9+розрахунок!$M$12+80000</f>
        <v>215727.26030645132</v>
      </c>
      <c r="I124" s="63">
        <f t="shared" si="3"/>
        <v>5393.1815076612829</v>
      </c>
      <c r="J124" s="65" t="s">
        <v>426</v>
      </c>
    </row>
    <row r="125" spans="2:10">
      <c r="B125" s="36">
        <f t="shared" si="4"/>
        <v>123</v>
      </c>
      <c r="C125" s="39" t="s">
        <v>172</v>
      </c>
      <c r="D125" s="48">
        <v>65.040000000000006</v>
      </c>
      <c r="E125" s="36" t="s">
        <v>33</v>
      </c>
      <c r="F125" s="41">
        <v>3</v>
      </c>
      <c r="G125" s="41">
        <v>10</v>
      </c>
      <c r="H125" s="63">
        <f>D125*розрахунок!$E$9+розрахунок!$M$12+80000</f>
        <v>201208.96878246954</v>
      </c>
      <c r="I125" s="63">
        <f t="shared" si="3"/>
        <v>5030.2242195617382</v>
      </c>
      <c r="J125" s="65" t="s">
        <v>423</v>
      </c>
    </row>
    <row r="126" spans="2:10">
      <c r="B126" s="36">
        <f t="shared" si="4"/>
        <v>124</v>
      </c>
      <c r="C126" s="39" t="s">
        <v>173</v>
      </c>
      <c r="D126" s="48">
        <v>36.57</v>
      </c>
      <c r="E126" s="36" t="s">
        <v>33</v>
      </c>
      <c r="F126" s="41">
        <v>3</v>
      </c>
      <c r="G126" s="41">
        <v>10</v>
      </c>
      <c r="H126" s="63">
        <f>D126*розрахунок!$E$9+розрахунок!$M$12+80000</f>
        <v>171831.87143436994</v>
      </c>
      <c r="I126" s="63">
        <f t="shared" si="3"/>
        <v>4295.7967858592483</v>
      </c>
      <c r="J126" s="65" t="s">
        <v>427</v>
      </c>
    </row>
    <row r="127" spans="2:10">
      <c r="B127" s="36">
        <f t="shared" si="4"/>
        <v>125</v>
      </c>
      <c r="C127" s="39" t="s">
        <v>174</v>
      </c>
      <c r="D127" s="48">
        <v>37.36</v>
      </c>
      <c r="E127" s="36" t="s">
        <v>33</v>
      </c>
      <c r="F127" s="41">
        <v>3</v>
      </c>
      <c r="G127" s="41">
        <v>10</v>
      </c>
      <c r="H127" s="63">
        <f>D127*розрахунок!$E$9+розрахунок!$M$12+80000</f>
        <v>172647.04203166527</v>
      </c>
      <c r="I127" s="63">
        <f t="shared" si="3"/>
        <v>4316.1760507916315</v>
      </c>
      <c r="J127" s="65" t="s">
        <v>428</v>
      </c>
    </row>
    <row r="128" spans="2:10">
      <c r="B128" s="36">
        <f t="shared" si="4"/>
        <v>126</v>
      </c>
      <c r="C128" s="39" t="s">
        <v>175</v>
      </c>
      <c r="D128" s="48">
        <v>58.27</v>
      </c>
      <c r="E128" s="36" t="s">
        <v>33</v>
      </c>
      <c r="F128" s="41">
        <v>3</v>
      </c>
      <c r="G128" s="41">
        <v>10</v>
      </c>
      <c r="H128" s="63">
        <f>D128*розрахунок!$E$9+розрахунок!$M$12+80000</f>
        <v>194223.26632210304</v>
      </c>
      <c r="I128" s="63">
        <f t="shared" si="3"/>
        <v>4855.5816580525761</v>
      </c>
      <c r="J128" s="65" t="s">
        <v>429</v>
      </c>
    </row>
    <row r="129" spans="2:10">
      <c r="B129" s="36">
        <f t="shared" si="4"/>
        <v>127</v>
      </c>
      <c r="C129" s="39" t="s">
        <v>176</v>
      </c>
      <c r="D129" s="48">
        <v>60.75</v>
      </c>
      <c r="E129" s="36" t="s">
        <v>49</v>
      </c>
      <c r="F129" s="36">
        <v>4</v>
      </c>
      <c r="G129" s="36">
        <v>2</v>
      </c>
      <c r="H129" s="63">
        <f>D129*розрахунок!$F$9+розрахунок!$N$12+140000</f>
        <v>311917.68366212875</v>
      </c>
      <c r="I129" s="63">
        <f t="shared" si="3"/>
        <v>7797.9420915532191</v>
      </c>
      <c r="J129" s="65" t="s">
        <v>430</v>
      </c>
    </row>
    <row r="130" spans="2:10">
      <c r="B130" s="36">
        <f t="shared" si="4"/>
        <v>128</v>
      </c>
      <c r="C130" s="39" t="s">
        <v>177</v>
      </c>
      <c r="D130" s="48">
        <v>54.16</v>
      </c>
      <c r="E130" s="36" t="s">
        <v>49</v>
      </c>
      <c r="F130" s="36">
        <v>4</v>
      </c>
      <c r="G130" s="36">
        <v>2</v>
      </c>
      <c r="H130" s="63">
        <f>D130*розрахунок!$F$9+розрахунок!$N$12+140000</f>
        <v>301938.83976531203</v>
      </c>
      <c r="I130" s="63">
        <f t="shared" si="3"/>
        <v>7548.470994132801</v>
      </c>
      <c r="J130" s="65" t="s">
        <v>373</v>
      </c>
    </row>
    <row r="131" spans="2:10">
      <c r="B131" s="36">
        <f t="shared" si="4"/>
        <v>129</v>
      </c>
      <c r="C131" s="39" t="s">
        <v>178</v>
      </c>
      <c r="D131" s="48">
        <v>75.510000000000005</v>
      </c>
      <c r="E131" s="36" t="s">
        <v>49</v>
      </c>
      <c r="F131" s="36">
        <v>4</v>
      </c>
      <c r="G131" s="36">
        <v>2</v>
      </c>
      <c r="H131" s="63">
        <f>D131*розрахунок!$F$9+розрахунок!$N$12+140000</f>
        <v>334267.87120644067</v>
      </c>
      <c r="I131" s="63">
        <f t="shared" si="3"/>
        <v>8356.6967801610172</v>
      </c>
      <c r="J131" s="65" t="s">
        <v>431</v>
      </c>
    </row>
    <row r="132" spans="2:10">
      <c r="B132" s="36">
        <f t="shared" si="4"/>
        <v>130</v>
      </c>
      <c r="C132" s="39" t="s">
        <v>179</v>
      </c>
      <c r="D132" s="48">
        <v>60</v>
      </c>
      <c r="E132" s="36" t="s">
        <v>49</v>
      </c>
      <c r="F132" s="36">
        <v>4</v>
      </c>
      <c r="G132" s="36">
        <v>3</v>
      </c>
      <c r="H132" s="63">
        <f>D132*розрахунок!$F$9+розрахунок!$N$12+140000</f>
        <v>310782.00340073078</v>
      </c>
      <c r="I132" s="63">
        <f t="shared" ref="I132:I195" si="5">H132/40</f>
        <v>7769.5500850182698</v>
      </c>
      <c r="J132" s="65" t="s">
        <v>432</v>
      </c>
    </row>
    <row r="133" spans="2:10">
      <c r="B133" s="36">
        <f t="shared" ref="B133:B196" si="6">B132+1</f>
        <v>131</v>
      </c>
      <c r="C133" s="39" t="s">
        <v>180</v>
      </c>
      <c r="D133" s="48">
        <v>54</v>
      </c>
      <c r="E133" s="36" t="s">
        <v>49</v>
      </c>
      <c r="F133" s="36">
        <v>4</v>
      </c>
      <c r="G133" s="36">
        <v>3</v>
      </c>
      <c r="H133" s="63">
        <f>D133*розрахунок!$F$9+розрахунок!$N$12+140000</f>
        <v>301696.56130954711</v>
      </c>
      <c r="I133" s="63">
        <f t="shared" si="5"/>
        <v>7542.4140327386776</v>
      </c>
      <c r="J133" s="40" t="s">
        <v>433</v>
      </c>
    </row>
    <row r="134" spans="2:10">
      <c r="B134" s="36">
        <f t="shared" si="6"/>
        <v>132</v>
      </c>
      <c r="C134" s="39" t="s">
        <v>181</v>
      </c>
      <c r="D134" s="48">
        <v>75.510000000000005</v>
      </c>
      <c r="E134" s="36" t="s">
        <v>49</v>
      </c>
      <c r="F134" s="36">
        <v>4</v>
      </c>
      <c r="G134" s="36">
        <v>3</v>
      </c>
      <c r="H134" s="63">
        <f>D134*розрахунок!$F$9+розрахунок!$N$12+140000</f>
        <v>334267.87120644067</v>
      </c>
      <c r="I134" s="63">
        <f t="shared" si="5"/>
        <v>8356.6967801610172</v>
      </c>
      <c r="J134" s="65" t="s">
        <v>434</v>
      </c>
    </row>
    <row r="135" spans="2:10">
      <c r="B135" s="36">
        <f t="shared" si="6"/>
        <v>133</v>
      </c>
      <c r="C135" s="39" t="s">
        <v>182</v>
      </c>
      <c r="D135" s="48">
        <v>60</v>
      </c>
      <c r="E135" s="36" t="s">
        <v>49</v>
      </c>
      <c r="F135" s="36">
        <v>4</v>
      </c>
      <c r="G135" s="36">
        <v>4</v>
      </c>
      <c r="H135" s="63">
        <f>D135*розрахунок!$F$9+розрахунок!$N$12+140000</f>
        <v>310782.00340073078</v>
      </c>
      <c r="I135" s="63">
        <f t="shared" si="5"/>
        <v>7769.5500850182698</v>
      </c>
      <c r="J135" s="65" t="s">
        <v>435</v>
      </c>
    </row>
    <row r="136" spans="2:10">
      <c r="B136" s="36">
        <f t="shared" si="6"/>
        <v>134</v>
      </c>
      <c r="C136" s="39" t="s">
        <v>183</v>
      </c>
      <c r="D136" s="48">
        <v>54.16</v>
      </c>
      <c r="E136" s="36" t="s">
        <v>49</v>
      </c>
      <c r="F136" s="36">
        <v>4</v>
      </c>
      <c r="G136" s="36">
        <v>4</v>
      </c>
      <c r="H136" s="63">
        <f>D136*розрахунок!$F$9+розрахунок!$N$12+140000</f>
        <v>301938.83976531203</v>
      </c>
      <c r="I136" s="63">
        <f t="shared" si="5"/>
        <v>7548.470994132801</v>
      </c>
      <c r="J136" s="65" t="s">
        <v>436</v>
      </c>
    </row>
    <row r="137" spans="2:10">
      <c r="B137" s="36">
        <f t="shared" si="6"/>
        <v>135</v>
      </c>
      <c r="C137" s="39" t="s">
        <v>184</v>
      </c>
      <c r="D137" s="48">
        <v>75.510000000000005</v>
      </c>
      <c r="E137" s="36" t="s">
        <v>49</v>
      </c>
      <c r="F137" s="36">
        <v>4</v>
      </c>
      <c r="G137" s="36">
        <v>4</v>
      </c>
      <c r="H137" s="63">
        <f>D137*розрахунок!$F$9+розрахунок!$N$12+140000</f>
        <v>334267.87120644067</v>
      </c>
      <c r="I137" s="63">
        <f t="shared" si="5"/>
        <v>8356.6967801610172</v>
      </c>
      <c r="J137" s="65" t="s">
        <v>437</v>
      </c>
    </row>
    <row r="138" spans="2:10">
      <c r="B138" s="36">
        <f t="shared" si="6"/>
        <v>136</v>
      </c>
      <c r="C138" s="39" t="s">
        <v>185</v>
      </c>
      <c r="D138" s="48">
        <v>60.75</v>
      </c>
      <c r="E138" s="36" t="s">
        <v>49</v>
      </c>
      <c r="F138" s="36">
        <v>4</v>
      </c>
      <c r="G138" s="36">
        <v>5</v>
      </c>
      <c r="H138" s="63">
        <f>D138*розрахунок!$F$9+розрахунок!$N$12+140000</f>
        <v>311917.68366212875</v>
      </c>
      <c r="I138" s="63">
        <f t="shared" si="5"/>
        <v>7797.9420915532191</v>
      </c>
      <c r="J138" s="65" t="s">
        <v>438</v>
      </c>
    </row>
    <row r="139" spans="2:10">
      <c r="B139" s="36">
        <f t="shared" si="6"/>
        <v>137</v>
      </c>
      <c r="C139" s="39" t="s">
        <v>186</v>
      </c>
      <c r="D139" s="48">
        <v>54.16</v>
      </c>
      <c r="E139" s="36" t="s">
        <v>49</v>
      </c>
      <c r="F139" s="36">
        <v>4</v>
      </c>
      <c r="G139" s="36">
        <v>5</v>
      </c>
      <c r="H139" s="63">
        <f>D139*розрахунок!$F$9+розрахунок!$N$12+140000</f>
        <v>301938.83976531203</v>
      </c>
      <c r="I139" s="63">
        <f t="shared" si="5"/>
        <v>7548.470994132801</v>
      </c>
      <c r="J139" s="65" t="s">
        <v>439</v>
      </c>
    </row>
    <row r="140" spans="2:10">
      <c r="B140" s="36">
        <f t="shared" si="6"/>
        <v>138</v>
      </c>
      <c r="C140" s="39" t="s">
        <v>187</v>
      </c>
      <c r="D140" s="48">
        <v>75.510000000000005</v>
      </c>
      <c r="E140" s="36" t="s">
        <v>49</v>
      </c>
      <c r="F140" s="36">
        <v>4</v>
      </c>
      <c r="G140" s="36">
        <v>5</v>
      </c>
      <c r="H140" s="63">
        <f>D140*розрахунок!$F$9+розрахунок!$N$12+140000</f>
        <v>334267.87120644067</v>
      </c>
      <c r="I140" s="63">
        <f t="shared" si="5"/>
        <v>8356.6967801610172</v>
      </c>
      <c r="J140" s="65" t="s">
        <v>440</v>
      </c>
    </row>
    <row r="141" spans="2:10">
      <c r="B141" s="36">
        <f t="shared" si="6"/>
        <v>139</v>
      </c>
      <c r="C141" s="39" t="s">
        <v>188</v>
      </c>
      <c r="D141" s="48">
        <v>60.75</v>
      </c>
      <c r="E141" s="36" t="s">
        <v>49</v>
      </c>
      <c r="F141" s="36">
        <v>4</v>
      </c>
      <c r="G141" s="36">
        <v>6</v>
      </c>
      <c r="H141" s="63">
        <f>D141*розрахунок!$F$9+розрахунок!$N$12+140000</f>
        <v>311917.68366212875</v>
      </c>
      <c r="I141" s="63">
        <f t="shared" si="5"/>
        <v>7797.9420915532191</v>
      </c>
      <c r="J141" s="65" t="s">
        <v>441</v>
      </c>
    </row>
    <row r="142" spans="2:10">
      <c r="B142" s="36">
        <f t="shared" si="6"/>
        <v>140</v>
      </c>
      <c r="C142" s="39" t="s">
        <v>189</v>
      </c>
      <c r="D142" s="48">
        <v>54.16</v>
      </c>
      <c r="E142" s="36" t="s">
        <v>49</v>
      </c>
      <c r="F142" s="36">
        <v>4</v>
      </c>
      <c r="G142" s="36">
        <v>6</v>
      </c>
      <c r="H142" s="63">
        <f>D142*розрахунок!$F$9+розрахунок!$N$12+140000</f>
        <v>301938.83976531203</v>
      </c>
      <c r="I142" s="63">
        <f t="shared" si="5"/>
        <v>7548.470994132801</v>
      </c>
      <c r="J142" s="65" t="s">
        <v>442</v>
      </c>
    </row>
    <row r="143" spans="2:10">
      <c r="B143" s="36">
        <f t="shared" si="6"/>
        <v>141</v>
      </c>
      <c r="C143" s="39" t="s">
        <v>190</v>
      </c>
      <c r="D143" s="48">
        <v>75.510000000000005</v>
      </c>
      <c r="E143" s="36" t="s">
        <v>49</v>
      </c>
      <c r="F143" s="36">
        <v>4</v>
      </c>
      <c r="G143" s="36">
        <v>6</v>
      </c>
      <c r="H143" s="63">
        <f>D143*розрахунок!$F$9+розрахунок!$N$12+140000</f>
        <v>334267.87120644067</v>
      </c>
      <c r="I143" s="63">
        <f t="shared" si="5"/>
        <v>8356.6967801610172</v>
      </c>
      <c r="J143" s="65" t="s">
        <v>443</v>
      </c>
    </row>
    <row r="144" spans="2:10">
      <c r="B144" s="36">
        <f t="shared" si="6"/>
        <v>142</v>
      </c>
      <c r="C144" s="39" t="s">
        <v>191</v>
      </c>
      <c r="D144" s="48">
        <v>60.73</v>
      </c>
      <c r="E144" s="36" t="s">
        <v>49</v>
      </c>
      <c r="F144" s="36">
        <v>4</v>
      </c>
      <c r="G144" s="36">
        <v>7</v>
      </c>
      <c r="H144" s="63">
        <f>D144*розрахунок!$F$9+розрахунок!$N$12+140000</f>
        <v>311887.39885515813</v>
      </c>
      <c r="I144" s="63">
        <f t="shared" si="5"/>
        <v>7797.1849713789534</v>
      </c>
      <c r="J144" s="65" t="s">
        <v>444</v>
      </c>
    </row>
    <row r="145" spans="2:10">
      <c r="B145" s="36">
        <f t="shared" si="6"/>
        <v>143</v>
      </c>
      <c r="C145" s="39" t="s">
        <v>192</v>
      </c>
      <c r="D145" s="48">
        <v>54.16</v>
      </c>
      <c r="E145" s="36" t="s">
        <v>49</v>
      </c>
      <c r="F145" s="36">
        <v>4</v>
      </c>
      <c r="G145" s="36">
        <v>7</v>
      </c>
      <c r="H145" s="63">
        <f>D145*розрахунок!$F$9+розрахунок!$N$12+140000</f>
        <v>301938.83976531203</v>
      </c>
      <c r="I145" s="63">
        <f t="shared" si="5"/>
        <v>7548.470994132801</v>
      </c>
      <c r="J145" s="40" t="s">
        <v>445</v>
      </c>
    </row>
    <row r="146" spans="2:10">
      <c r="B146" s="36">
        <f t="shared" si="6"/>
        <v>144</v>
      </c>
      <c r="C146" s="39" t="s">
        <v>193</v>
      </c>
      <c r="D146" s="48">
        <v>75.510000000000005</v>
      </c>
      <c r="E146" s="36" t="s">
        <v>49</v>
      </c>
      <c r="F146" s="36">
        <v>4</v>
      </c>
      <c r="G146" s="36">
        <v>7</v>
      </c>
      <c r="H146" s="63">
        <f>D146*розрахунок!$F$9+розрахунок!$N$12+140000</f>
        <v>334267.87120644067</v>
      </c>
      <c r="I146" s="63">
        <f t="shared" si="5"/>
        <v>8356.6967801610172</v>
      </c>
      <c r="J146" s="65" t="s">
        <v>446</v>
      </c>
    </row>
    <row r="147" spans="2:10">
      <c r="B147" s="36">
        <f t="shared" si="6"/>
        <v>145</v>
      </c>
      <c r="C147" s="39" t="s">
        <v>194</v>
      </c>
      <c r="D147" s="48">
        <v>60.75</v>
      </c>
      <c r="E147" s="36" t="s">
        <v>49</v>
      </c>
      <c r="F147" s="36">
        <v>4</v>
      </c>
      <c r="G147" s="36">
        <v>8</v>
      </c>
      <c r="H147" s="63">
        <f>D147*розрахунок!$F$9+розрахунок!$N$12+140000</f>
        <v>311917.68366212875</v>
      </c>
      <c r="I147" s="63">
        <f t="shared" si="5"/>
        <v>7797.9420915532191</v>
      </c>
      <c r="J147" s="65" t="s">
        <v>447</v>
      </c>
    </row>
    <row r="148" spans="2:10">
      <c r="B148" s="36">
        <f t="shared" si="6"/>
        <v>146</v>
      </c>
      <c r="C148" s="39" t="s">
        <v>195</v>
      </c>
      <c r="D148" s="48">
        <v>54.16</v>
      </c>
      <c r="E148" s="36" t="s">
        <v>49</v>
      </c>
      <c r="F148" s="36">
        <v>4</v>
      </c>
      <c r="G148" s="36">
        <v>8</v>
      </c>
      <c r="H148" s="63">
        <f>D148*розрахунок!$F$9+розрахунок!$N$12+140000</f>
        <v>301938.83976531203</v>
      </c>
      <c r="I148" s="63">
        <f t="shared" si="5"/>
        <v>7548.470994132801</v>
      </c>
      <c r="J148" s="65" t="s">
        <v>448</v>
      </c>
    </row>
    <row r="149" spans="2:10">
      <c r="B149" s="36">
        <f t="shared" si="6"/>
        <v>147</v>
      </c>
      <c r="C149" s="39" t="s">
        <v>196</v>
      </c>
      <c r="D149" s="48">
        <v>75.510000000000005</v>
      </c>
      <c r="E149" s="36" t="s">
        <v>49</v>
      </c>
      <c r="F149" s="36">
        <v>4</v>
      </c>
      <c r="G149" s="36">
        <v>8</v>
      </c>
      <c r="H149" s="63">
        <f>D149*розрахунок!$F$9+розрахунок!$N$12+140000</f>
        <v>334267.87120644067</v>
      </c>
      <c r="I149" s="63">
        <f t="shared" si="5"/>
        <v>8356.6967801610172</v>
      </c>
      <c r="J149" s="65" t="s">
        <v>449</v>
      </c>
    </row>
    <row r="150" spans="2:10">
      <c r="B150" s="36">
        <f t="shared" si="6"/>
        <v>148</v>
      </c>
      <c r="C150" s="39" t="s">
        <v>197</v>
      </c>
      <c r="D150" s="48">
        <v>60.75</v>
      </c>
      <c r="E150" s="36" t="s">
        <v>49</v>
      </c>
      <c r="F150" s="36">
        <v>4</v>
      </c>
      <c r="G150" s="36">
        <v>9</v>
      </c>
      <c r="H150" s="63">
        <f>D150*розрахунок!$F$9+розрахунок!$N$12+140000</f>
        <v>311917.68366212875</v>
      </c>
      <c r="I150" s="63">
        <f t="shared" si="5"/>
        <v>7797.9420915532191</v>
      </c>
      <c r="J150" s="65" t="s">
        <v>450</v>
      </c>
    </row>
    <row r="151" spans="2:10">
      <c r="B151" s="36">
        <f t="shared" si="6"/>
        <v>149</v>
      </c>
      <c r="C151" s="39" t="s">
        <v>198</v>
      </c>
      <c r="D151" s="48">
        <v>54.16</v>
      </c>
      <c r="E151" s="36" t="s">
        <v>49</v>
      </c>
      <c r="F151" s="36">
        <v>4</v>
      </c>
      <c r="G151" s="36">
        <v>9</v>
      </c>
      <c r="H151" s="63">
        <f>D151*розрахунок!$F$9+розрахунок!$N$12+140000</f>
        <v>301938.83976531203</v>
      </c>
      <c r="I151" s="63">
        <f t="shared" si="5"/>
        <v>7548.470994132801</v>
      </c>
      <c r="J151" s="65" t="s">
        <v>451</v>
      </c>
    </row>
    <row r="152" spans="2:10">
      <c r="B152" s="36">
        <f t="shared" si="6"/>
        <v>150</v>
      </c>
      <c r="C152" s="39" t="s">
        <v>199</v>
      </c>
      <c r="D152" s="48">
        <v>75.510000000000005</v>
      </c>
      <c r="E152" s="36" t="s">
        <v>49</v>
      </c>
      <c r="F152" s="36">
        <v>4</v>
      </c>
      <c r="G152" s="36">
        <v>9</v>
      </c>
      <c r="H152" s="63">
        <f>D152*розрахунок!$F$9+розрахунок!$N$12+140000</f>
        <v>334267.87120644067</v>
      </c>
      <c r="I152" s="63">
        <f t="shared" si="5"/>
        <v>8356.6967801610172</v>
      </c>
      <c r="J152" s="65" t="s">
        <v>452</v>
      </c>
    </row>
    <row r="153" spans="2:10">
      <c r="B153" s="36">
        <f t="shared" si="6"/>
        <v>151</v>
      </c>
      <c r="C153" s="39" t="s">
        <v>200</v>
      </c>
      <c r="D153" s="48">
        <v>60.75</v>
      </c>
      <c r="E153" s="36" t="s">
        <v>33</v>
      </c>
      <c r="F153" s="36">
        <v>4</v>
      </c>
      <c r="G153" s="36">
        <v>10</v>
      </c>
      <c r="H153" s="63">
        <f>D153*розрахунок!$E$9+розрахунок!$M$12+80000</f>
        <v>196782.2828807011</v>
      </c>
      <c r="I153" s="63">
        <f t="shared" si="5"/>
        <v>4919.5570720175274</v>
      </c>
      <c r="J153" s="65" t="s">
        <v>453</v>
      </c>
    </row>
    <row r="154" spans="2:10">
      <c r="B154" s="36">
        <f t="shared" si="6"/>
        <v>152</v>
      </c>
      <c r="C154" s="39" t="s">
        <v>201</v>
      </c>
      <c r="D154" s="48">
        <v>54.16</v>
      </c>
      <c r="E154" s="36" t="s">
        <v>33</v>
      </c>
      <c r="F154" s="36">
        <v>4</v>
      </c>
      <c r="G154" s="36">
        <v>10</v>
      </c>
      <c r="H154" s="63">
        <f>D154*розрахунок!$E$9+розрахунок!$M$12+80000</f>
        <v>189982.31549313606</v>
      </c>
      <c r="I154" s="63">
        <f t="shared" si="5"/>
        <v>4749.5578873284012</v>
      </c>
      <c r="J154" s="65" t="s">
        <v>454</v>
      </c>
    </row>
    <row r="155" spans="2:10">
      <c r="B155" s="36">
        <f t="shared" si="6"/>
        <v>153</v>
      </c>
      <c r="C155" s="39" t="s">
        <v>202</v>
      </c>
      <c r="D155" s="48">
        <v>75.510000000000005</v>
      </c>
      <c r="E155" s="36" t="s">
        <v>33</v>
      </c>
      <c r="F155" s="36">
        <v>4</v>
      </c>
      <c r="G155" s="36">
        <v>10</v>
      </c>
      <c r="H155" s="63">
        <f>D155*розрахунок!$E$9+розрахунок!$M$12+80000</f>
        <v>212012.55885042186</v>
      </c>
      <c r="I155" s="63">
        <f t="shared" si="5"/>
        <v>5300.3139712605462</v>
      </c>
      <c r="J155" s="65" t="s">
        <v>455</v>
      </c>
    </row>
    <row r="156" spans="2:10">
      <c r="B156" s="36">
        <f t="shared" si="6"/>
        <v>154</v>
      </c>
      <c r="C156" s="39" t="s">
        <v>203</v>
      </c>
      <c r="D156" s="48">
        <v>74.7</v>
      </c>
      <c r="E156" s="36" t="s">
        <v>49</v>
      </c>
      <c r="F156" s="36">
        <v>5</v>
      </c>
      <c r="G156" s="36">
        <v>2</v>
      </c>
      <c r="H156" s="63">
        <f>D156*розрахунок!$F$9+розрахунок!$N$12+140000</f>
        <v>333041.33652413089</v>
      </c>
      <c r="I156" s="63">
        <f t="shared" si="5"/>
        <v>8326.0334131032723</v>
      </c>
      <c r="J156" s="65" t="s">
        <v>456</v>
      </c>
    </row>
    <row r="157" spans="2:10">
      <c r="B157" s="36">
        <f t="shared" si="6"/>
        <v>155</v>
      </c>
      <c r="C157" s="39" t="s">
        <v>204</v>
      </c>
      <c r="D157" s="48">
        <v>36.799999999999997</v>
      </c>
      <c r="E157" s="36" t="s">
        <v>49</v>
      </c>
      <c r="F157" s="36">
        <v>5</v>
      </c>
      <c r="G157" s="36">
        <v>2</v>
      </c>
      <c r="H157" s="63">
        <f>D157*розрахунок!$F$9+розрахунок!$N$12+140000</f>
        <v>275651.62731482054</v>
      </c>
      <c r="I157" s="63">
        <f t="shared" si="5"/>
        <v>6891.2906828705136</v>
      </c>
      <c r="J157" s="65" t="s">
        <v>457</v>
      </c>
    </row>
    <row r="158" spans="2:10">
      <c r="B158" s="36">
        <f t="shared" si="6"/>
        <v>156</v>
      </c>
      <c r="C158" s="39" t="s">
        <v>205</v>
      </c>
      <c r="D158" s="48">
        <v>65</v>
      </c>
      <c r="E158" s="36" t="s">
        <v>49</v>
      </c>
      <c r="F158" s="36">
        <v>5</v>
      </c>
      <c r="G158" s="36">
        <v>2</v>
      </c>
      <c r="H158" s="63">
        <f>D158*розрахунок!$F$9+розрахунок!$N$12+140000</f>
        <v>318353.20514338388</v>
      </c>
      <c r="I158" s="63">
        <f t="shared" si="5"/>
        <v>7958.8301285845973</v>
      </c>
      <c r="J158" s="65" t="s">
        <v>458</v>
      </c>
    </row>
    <row r="159" spans="2:10">
      <c r="B159" s="36">
        <f t="shared" si="6"/>
        <v>157</v>
      </c>
      <c r="C159" s="39" t="s">
        <v>206</v>
      </c>
      <c r="D159" s="48">
        <v>36.6</v>
      </c>
      <c r="E159" s="36" t="s">
        <v>49</v>
      </c>
      <c r="F159" s="36">
        <v>5</v>
      </c>
      <c r="G159" s="36">
        <v>2</v>
      </c>
      <c r="H159" s="63">
        <f>D159*розрахунок!$F$9+розрахунок!$N$12+140000</f>
        <v>275348.77924511442</v>
      </c>
      <c r="I159" s="63">
        <f t="shared" si="5"/>
        <v>6883.7194811278605</v>
      </c>
      <c r="J159" s="65" t="s">
        <v>459</v>
      </c>
    </row>
    <row r="160" spans="2:10">
      <c r="B160" s="36">
        <f t="shared" si="6"/>
        <v>158</v>
      </c>
      <c r="C160" s="39" t="s">
        <v>207</v>
      </c>
      <c r="D160" s="48">
        <v>37.32</v>
      </c>
      <c r="E160" s="36" t="s">
        <v>49</v>
      </c>
      <c r="F160" s="36">
        <v>5</v>
      </c>
      <c r="G160" s="36">
        <v>2</v>
      </c>
      <c r="H160" s="63">
        <f>D160*розрахунок!$F$9+розрахунок!$N$12+140000</f>
        <v>276439.03229605645</v>
      </c>
      <c r="I160" s="63">
        <f t="shared" si="5"/>
        <v>6910.9758074014117</v>
      </c>
      <c r="J160" s="65" t="s">
        <v>457</v>
      </c>
    </row>
    <row r="161" spans="2:10">
      <c r="B161" s="36">
        <f t="shared" si="6"/>
        <v>159</v>
      </c>
      <c r="C161" s="39" t="s">
        <v>208</v>
      </c>
      <c r="D161" s="48">
        <v>58.32</v>
      </c>
      <c r="E161" s="36" t="s">
        <v>49</v>
      </c>
      <c r="F161" s="36">
        <v>5</v>
      </c>
      <c r="G161" s="36">
        <v>2</v>
      </c>
      <c r="H161" s="63">
        <f>D161*розрахунок!$F$9+розрахунок!$N$12+140000</f>
        <v>308238.07961519936</v>
      </c>
      <c r="I161" s="63">
        <f t="shared" si="5"/>
        <v>7705.9519903799837</v>
      </c>
      <c r="J161" s="65" t="s">
        <v>460</v>
      </c>
    </row>
    <row r="162" spans="2:10">
      <c r="B162" s="36">
        <f t="shared" si="6"/>
        <v>160</v>
      </c>
      <c r="C162" s="39" t="s">
        <v>209</v>
      </c>
      <c r="D162" s="48">
        <v>82.21</v>
      </c>
      <c r="E162" s="36" t="s">
        <v>49</v>
      </c>
      <c r="F162" s="36">
        <v>5</v>
      </c>
      <c r="G162" s="36">
        <v>3</v>
      </c>
      <c r="H162" s="63">
        <f>D162*розрахунок!$F$9+розрахунок!$N$12+140000</f>
        <v>344413.28154159576</v>
      </c>
      <c r="I162" s="63">
        <f t="shared" si="5"/>
        <v>8610.3320385398947</v>
      </c>
      <c r="J162" s="65" t="s">
        <v>461</v>
      </c>
    </row>
    <row r="163" spans="2:10">
      <c r="B163" s="36">
        <f t="shared" si="6"/>
        <v>161</v>
      </c>
      <c r="C163" s="39" t="s">
        <v>210</v>
      </c>
      <c r="D163" s="48">
        <v>36.799999999999997</v>
      </c>
      <c r="E163" s="36" t="s">
        <v>49</v>
      </c>
      <c r="F163" s="36">
        <v>5</v>
      </c>
      <c r="G163" s="36">
        <v>3</v>
      </c>
      <c r="H163" s="63">
        <f>D163*розрахунок!$F$9+розрахунок!$N$12+140000</f>
        <v>275651.62731482054</v>
      </c>
      <c r="I163" s="63">
        <f t="shared" si="5"/>
        <v>6891.2906828705136</v>
      </c>
      <c r="J163" s="65" t="s">
        <v>401</v>
      </c>
    </row>
    <row r="164" spans="2:10">
      <c r="B164" s="36">
        <f t="shared" si="6"/>
        <v>162</v>
      </c>
      <c r="C164" s="39" t="s">
        <v>211</v>
      </c>
      <c r="D164" s="48">
        <v>65.08</v>
      </c>
      <c r="E164" s="36" t="s">
        <v>49</v>
      </c>
      <c r="F164" s="36">
        <v>5</v>
      </c>
      <c r="G164" s="36">
        <v>3</v>
      </c>
      <c r="H164" s="63">
        <f>D164*розрахунок!$F$9+розрахунок!$N$12+140000</f>
        <v>318474.34437126631</v>
      </c>
      <c r="I164" s="63">
        <f t="shared" si="5"/>
        <v>7961.8586092816577</v>
      </c>
      <c r="J164" s="65" t="s">
        <v>462</v>
      </c>
    </row>
    <row r="165" spans="2:10">
      <c r="B165" s="36">
        <f t="shared" si="6"/>
        <v>163</v>
      </c>
      <c r="C165" s="39" t="s">
        <v>212</v>
      </c>
      <c r="D165" s="48">
        <v>36.6</v>
      </c>
      <c r="E165" s="36" t="s">
        <v>49</v>
      </c>
      <c r="F165" s="36">
        <v>5</v>
      </c>
      <c r="G165" s="36">
        <v>3</v>
      </c>
      <c r="H165" s="63">
        <f>D165*розрахунок!$F$9+розрахунок!$N$12+140000</f>
        <v>275348.77924511442</v>
      </c>
      <c r="I165" s="63">
        <f t="shared" si="5"/>
        <v>6883.7194811278605</v>
      </c>
      <c r="J165" s="65" t="s">
        <v>463</v>
      </c>
    </row>
    <row r="166" spans="2:10">
      <c r="B166" s="36">
        <f t="shared" si="6"/>
        <v>164</v>
      </c>
      <c r="C166" s="39" t="s">
        <v>213</v>
      </c>
      <c r="D166" s="48">
        <v>37.32</v>
      </c>
      <c r="E166" s="36" t="s">
        <v>49</v>
      </c>
      <c r="F166" s="36">
        <v>5</v>
      </c>
      <c r="G166" s="36">
        <v>3</v>
      </c>
      <c r="H166" s="63">
        <f>D166*розрахунок!$F$9+розрахунок!$N$12+140000</f>
        <v>276439.03229605645</v>
      </c>
      <c r="I166" s="63">
        <f t="shared" si="5"/>
        <v>6910.9758074014117</v>
      </c>
      <c r="J166" s="65" t="s">
        <v>464</v>
      </c>
    </row>
    <row r="167" spans="2:10">
      <c r="B167" s="36">
        <f t="shared" si="6"/>
        <v>165</v>
      </c>
      <c r="C167" s="39" t="s">
        <v>214</v>
      </c>
      <c r="D167" s="48">
        <v>58.32</v>
      </c>
      <c r="E167" s="36" t="s">
        <v>49</v>
      </c>
      <c r="F167" s="36">
        <v>5</v>
      </c>
      <c r="G167" s="36">
        <v>3</v>
      </c>
      <c r="H167" s="63">
        <f>D167*розрахунок!$F$9+розрахунок!$N$12+140000</f>
        <v>308238.07961519936</v>
      </c>
      <c r="I167" s="63">
        <f t="shared" si="5"/>
        <v>7705.9519903799837</v>
      </c>
      <c r="J167" s="65" t="s">
        <v>465</v>
      </c>
    </row>
    <row r="168" spans="2:10">
      <c r="B168" s="36">
        <f t="shared" si="6"/>
        <v>166</v>
      </c>
      <c r="C168" s="39" t="s">
        <v>215</v>
      </c>
      <c r="D168" s="48">
        <v>82.21</v>
      </c>
      <c r="E168" s="36" t="s">
        <v>49</v>
      </c>
      <c r="F168" s="36">
        <v>5</v>
      </c>
      <c r="G168" s="36">
        <v>4</v>
      </c>
      <c r="H168" s="63">
        <f>D168*розрахунок!$F$9+розрахунок!$N$12+140000</f>
        <v>344413.28154159576</v>
      </c>
      <c r="I168" s="63">
        <f t="shared" si="5"/>
        <v>8610.3320385398947</v>
      </c>
      <c r="J168" s="65" t="s">
        <v>466</v>
      </c>
    </row>
    <row r="169" spans="2:10">
      <c r="B169" s="36">
        <f t="shared" si="6"/>
        <v>167</v>
      </c>
      <c r="C169" s="39" t="s">
        <v>216</v>
      </c>
      <c r="D169" s="48">
        <v>36.799999999999997</v>
      </c>
      <c r="E169" s="36" t="s">
        <v>49</v>
      </c>
      <c r="F169" s="36">
        <v>5</v>
      </c>
      <c r="G169" s="36">
        <v>4</v>
      </c>
      <c r="H169" s="63">
        <f>D169*розрахунок!$F$9+розрахунок!$N$12+140000</f>
        <v>275651.62731482054</v>
      </c>
      <c r="I169" s="63">
        <f t="shared" si="5"/>
        <v>6891.2906828705136</v>
      </c>
      <c r="J169" s="42" t="s">
        <v>467</v>
      </c>
    </row>
    <row r="170" spans="2:10">
      <c r="B170" s="36">
        <f t="shared" si="6"/>
        <v>168</v>
      </c>
      <c r="C170" s="39" t="s">
        <v>217</v>
      </c>
      <c r="D170" s="48">
        <v>65.08</v>
      </c>
      <c r="E170" s="36" t="s">
        <v>49</v>
      </c>
      <c r="F170" s="36">
        <v>5</v>
      </c>
      <c r="G170" s="36">
        <v>4</v>
      </c>
      <c r="H170" s="63">
        <f>D170*розрахунок!$F$9+розрахунок!$N$12+140000</f>
        <v>318474.34437126631</v>
      </c>
      <c r="I170" s="63">
        <f t="shared" si="5"/>
        <v>7961.8586092816577</v>
      </c>
      <c r="J170" s="65" t="s">
        <v>468</v>
      </c>
    </row>
    <row r="171" spans="2:10">
      <c r="B171" s="36">
        <f t="shared" si="6"/>
        <v>169</v>
      </c>
      <c r="C171" s="39" t="s">
        <v>218</v>
      </c>
      <c r="D171" s="48">
        <v>36.6</v>
      </c>
      <c r="E171" s="36" t="s">
        <v>49</v>
      </c>
      <c r="F171" s="36">
        <v>5</v>
      </c>
      <c r="G171" s="36">
        <v>4</v>
      </c>
      <c r="H171" s="63">
        <f>D171*розрахунок!$F$9+розрахунок!$N$12+140000</f>
        <v>275348.77924511442</v>
      </c>
      <c r="I171" s="63">
        <f t="shared" si="5"/>
        <v>6883.7194811278605</v>
      </c>
      <c r="J171" s="65" t="s">
        <v>469</v>
      </c>
    </row>
    <row r="172" spans="2:10">
      <c r="B172" s="36">
        <f t="shared" si="6"/>
        <v>170</v>
      </c>
      <c r="C172" s="39" t="s">
        <v>219</v>
      </c>
      <c r="D172" s="48">
        <v>37.32</v>
      </c>
      <c r="E172" s="36" t="s">
        <v>49</v>
      </c>
      <c r="F172" s="36">
        <v>5</v>
      </c>
      <c r="G172" s="36">
        <v>4</v>
      </c>
      <c r="H172" s="63">
        <f>D172*розрахунок!$F$9+розрахунок!$N$12+140000</f>
        <v>276439.03229605645</v>
      </c>
      <c r="I172" s="63">
        <f t="shared" si="5"/>
        <v>6910.9758074014117</v>
      </c>
      <c r="J172" s="65" t="s">
        <v>470</v>
      </c>
    </row>
    <row r="173" spans="2:10">
      <c r="B173" s="36">
        <f t="shared" si="6"/>
        <v>171</v>
      </c>
      <c r="C173" s="39" t="s">
        <v>220</v>
      </c>
      <c r="D173" s="48">
        <v>58.32</v>
      </c>
      <c r="E173" s="36" t="s">
        <v>49</v>
      </c>
      <c r="F173" s="36">
        <v>5</v>
      </c>
      <c r="G173" s="36">
        <v>4</v>
      </c>
      <c r="H173" s="63">
        <f>D173*розрахунок!$F$9+розрахунок!$N$12+140000</f>
        <v>308238.07961519936</v>
      </c>
      <c r="I173" s="63">
        <f t="shared" si="5"/>
        <v>7705.9519903799837</v>
      </c>
      <c r="J173" s="65" t="s">
        <v>471</v>
      </c>
    </row>
    <row r="174" spans="2:10">
      <c r="B174" s="36">
        <f t="shared" si="6"/>
        <v>172</v>
      </c>
      <c r="C174" s="39" t="s">
        <v>221</v>
      </c>
      <c r="D174" s="48">
        <v>82.21</v>
      </c>
      <c r="E174" s="36" t="s">
        <v>49</v>
      </c>
      <c r="F174" s="36">
        <v>5</v>
      </c>
      <c r="G174" s="36">
        <v>5</v>
      </c>
      <c r="H174" s="63">
        <f>D174*розрахунок!$F$9+розрахунок!$N$12+140000</f>
        <v>344413.28154159576</v>
      </c>
      <c r="I174" s="63">
        <f t="shared" si="5"/>
        <v>8610.3320385398947</v>
      </c>
      <c r="J174" s="65" t="s">
        <v>472</v>
      </c>
    </row>
    <row r="175" spans="2:10">
      <c r="B175" s="36">
        <f t="shared" si="6"/>
        <v>173</v>
      </c>
      <c r="C175" s="39" t="s">
        <v>222</v>
      </c>
      <c r="D175" s="48">
        <v>36.799999999999997</v>
      </c>
      <c r="E175" s="36" t="s">
        <v>49</v>
      </c>
      <c r="F175" s="36">
        <v>5</v>
      </c>
      <c r="G175" s="36">
        <v>5</v>
      </c>
      <c r="H175" s="63">
        <f>D175*розрахунок!$F$9+розрахунок!$N$12+140000</f>
        <v>275651.62731482054</v>
      </c>
      <c r="I175" s="63">
        <f t="shared" si="5"/>
        <v>6891.2906828705136</v>
      </c>
      <c r="J175" s="65" t="s">
        <v>473</v>
      </c>
    </row>
    <row r="176" spans="2:10">
      <c r="B176" s="36">
        <f t="shared" si="6"/>
        <v>174</v>
      </c>
      <c r="C176" s="39" t="s">
        <v>223</v>
      </c>
      <c r="D176" s="48">
        <v>65.08</v>
      </c>
      <c r="E176" s="36" t="s">
        <v>49</v>
      </c>
      <c r="F176" s="36">
        <v>5</v>
      </c>
      <c r="G176" s="36">
        <v>5</v>
      </c>
      <c r="H176" s="63">
        <f>D176*розрахунок!$F$9+розрахунок!$N$12+140000</f>
        <v>318474.34437126631</v>
      </c>
      <c r="I176" s="63">
        <f t="shared" si="5"/>
        <v>7961.8586092816577</v>
      </c>
      <c r="J176" s="65" t="s">
        <v>474</v>
      </c>
    </row>
    <row r="177" spans="2:10">
      <c r="B177" s="36">
        <f t="shared" si="6"/>
        <v>175</v>
      </c>
      <c r="C177" s="39" t="s">
        <v>224</v>
      </c>
      <c r="D177" s="48">
        <v>36.6</v>
      </c>
      <c r="E177" s="36" t="s">
        <v>49</v>
      </c>
      <c r="F177" s="36">
        <v>5</v>
      </c>
      <c r="G177" s="36">
        <v>5</v>
      </c>
      <c r="H177" s="63">
        <f>D177*розрахунок!$F$9+розрахунок!$N$12+140000</f>
        <v>275348.77924511442</v>
      </c>
      <c r="I177" s="63">
        <f t="shared" si="5"/>
        <v>6883.7194811278605</v>
      </c>
      <c r="J177" s="65" t="s">
        <v>475</v>
      </c>
    </row>
    <row r="178" spans="2:10">
      <c r="B178" s="36">
        <f t="shared" si="6"/>
        <v>176</v>
      </c>
      <c r="C178" s="39" t="s">
        <v>225</v>
      </c>
      <c r="D178" s="48">
        <v>38</v>
      </c>
      <c r="E178" s="36" t="s">
        <v>49</v>
      </c>
      <c r="F178" s="36">
        <v>5</v>
      </c>
      <c r="G178" s="36">
        <v>5</v>
      </c>
      <c r="H178" s="63">
        <f>D178*розрахунок!$F$9+розрахунок!$N$12+140000</f>
        <v>277468.71573305724</v>
      </c>
      <c r="I178" s="63">
        <f t="shared" si="5"/>
        <v>6936.7178933264313</v>
      </c>
      <c r="J178" s="65" t="s">
        <v>476</v>
      </c>
    </row>
    <row r="179" spans="2:10">
      <c r="B179" s="36">
        <f t="shared" si="6"/>
        <v>177</v>
      </c>
      <c r="C179" s="39" t="s">
        <v>226</v>
      </c>
      <c r="D179" s="48">
        <v>58.32</v>
      </c>
      <c r="E179" s="36" t="s">
        <v>49</v>
      </c>
      <c r="F179" s="36">
        <v>5</v>
      </c>
      <c r="G179" s="36">
        <v>5</v>
      </c>
      <c r="H179" s="63">
        <f>D179*розрахунок!$F$9+розрахунок!$N$12+140000</f>
        <v>308238.07961519936</v>
      </c>
      <c r="I179" s="63">
        <f t="shared" si="5"/>
        <v>7705.9519903799837</v>
      </c>
      <c r="J179" s="65" t="s">
        <v>477</v>
      </c>
    </row>
    <row r="180" spans="2:10">
      <c r="B180" s="36">
        <f t="shared" si="6"/>
        <v>178</v>
      </c>
      <c r="C180" s="39" t="s">
        <v>227</v>
      </c>
      <c r="D180" s="48">
        <v>76.430000000000007</v>
      </c>
      <c r="E180" s="36" t="s">
        <v>49</v>
      </c>
      <c r="F180" s="36">
        <v>5</v>
      </c>
      <c r="G180" s="36">
        <v>6</v>
      </c>
      <c r="H180" s="63">
        <f>D180*розрахунок!$F$9+розрахунок!$N$12+140000</f>
        <v>335660.97232708882</v>
      </c>
      <c r="I180" s="63">
        <f t="shared" si="5"/>
        <v>8391.5243081772205</v>
      </c>
      <c r="J180" s="65" t="s">
        <v>478</v>
      </c>
    </row>
    <row r="181" spans="2:10">
      <c r="B181" s="36">
        <f t="shared" si="6"/>
        <v>179</v>
      </c>
      <c r="C181" s="39" t="s">
        <v>228</v>
      </c>
      <c r="D181" s="48">
        <v>36.799999999999997</v>
      </c>
      <c r="E181" s="36" t="s">
        <v>49</v>
      </c>
      <c r="F181" s="36">
        <v>5</v>
      </c>
      <c r="G181" s="36">
        <v>6</v>
      </c>
      <c r="H181" s="63">
        <f>D181*розрахунок!$F$9+розрахунок!$N$12+140000</f>
        <v>275651.62731482054</v>
      </c>
      <c r="I181" s="63">
        <f t="shared" si="5"/>
        <v>6891.2906828705136</v>
      </c>
      <c r="J181" s="65" t="s">
        <v>479</v>
      </c>
    </row>
    <row r="182" spans="2:10">
      <c r="B182" s="36">
        <f t="shared" si="6"/>
        <v>180</v>
      </c>
      <c r="C182" s="39" t="s">
        <v>229</v>
      </c>
      <c r="D182" s="48">
        <v>65.08</v>
      </c>
      <c r="E182" s="36" t="s">
        <v>49</v>
      </c>
      <c r="F182" s="36">
        <v>5</v>
      </c>
      <c r="G182" s="36">
        <v>6</v>
      </c>
      <c r="H182" s="63">
        <f>D182*розрахунок!$F$9+розрахунок!$N$12+140000</f>
        <v>318474.34437126631</v>
      </c>
      <c r="I182" s="63">
        <f t="shared" si="5"/>
        <v>7961.8586092816577</v>
      </c>
      <c r="J182" s="47" t="s">
        <v>468</v>
      </c>
    </row>
    <row r="183" spans="2:10">
      <c r="B183" s="36">
        <f t="shared" si="6"/>
        <v>181</v>
      </c>
      <c r="C183" s="39" t="s">
        <v>230</v>
      </c>
      <c r="D183" s="48">
        <v>36.6</v>
      </c>
      <c r="E183" s="36" t="s">
        <v>49</v>
      </c>
      <c r="F183" s="36">
        <v>5</v>
      </c>
      <c r="G183" s="36">
        <v>6</v>
      </c>
      <c r="H183" s="63">
        <f>D183*розрахунок!$F$9+розрахунок!$N$12+140000</f>
        <v>275348.77924511442</v>
      </c>
      <c r="I183" s="63">
        <f t="shared" si="5"/>
        <v>6883.7194811278605</v>
      </c>
      <c r="J183" s="47" t="s">
        <v>480</v>
      </c>
    </row>
    <row r="184" spans="2:10">
      <c r="B184" s="36">
        <f t="shared" si="6"/>
        <v>182</v>
      </c>
      <c r="C184" s="39" t="s">
        <v>231</v>
      </c>
      <c r="D184" s="48">
        <v>38</v>
      </c>
      <c r="E184" s="36" t="s">
        <v>49</v>
      </c>
      <c r="F184" s="36">
        <v>5</v>
      </c>
      <c r="G184" s="36">
        <v>6</v>
      </c>
      <c r="H184" s="63">
        <f>D184*розрахунок!$F$9+розрахунок!$N$12+140000</f>
        <v>277468.71573305724</v>
      </c>
      <c r="I184" s="63">
        <f t="shared" si="5"/>
        <v>6936.7178933264313</v>
      </c>
      <c r="J184" s="65" t="s">
        <v>481</v>
      </c>
    </row>
    <row r="185" spans="2:10">
      <c r="B185" s="36">
        <f t="shared" si="6"/>
        <v>183</v>
      </c>
      <c r="C185" s="39" t="s">
        <v>232</v>
      </c>
      <c r="D185" s="48">
        <v>64.510000000000005</v>
      </c>
      <c r="E185" s="36" t="s">
        <v>49</v>
      </c>
      <c r="F185" s="36">
        <v>5</v>
      </c>
      <c r="G185" s="36">
        <v>6</v>
      </c>
      <c r="H185" s="63">
        <f>D185*розрахунок!$F$9+розрахунок!$N$12+140000</f>
        <v>317611.2273726039</v>
      </c>
      <c r="I185" s="63">
        <f t="shared" si="5"/>
        <v>7940.2806843150975</v>
      </c>
      <c r="J185" s="65" t="s">
        <v>482</v>
      </c>
    </row>
    <row r="186" spans="2:10">
      <c r="B186" s="36">
        <f t="shared" si="6"/>
        <v>184</v>
      </c>
      <c r="C186" s="39" t="s">
        <v>233</v>
      </c>
      <c r="D186" s="48">
        <v>76.430000000000007</v>
      </c>
      <c r="E186" s="36" t="s">
        <v>49</v>
      </c>
      <c r="F186" s="36">
        <v>5</v>
      </c>
      <c r="G186" s="36">
        <v>7</v>
      </c>
      <c r="H186" s="63">
        <f>D186*розрахунок!$F$9+розрахунок!$N$12+140000</f>
        <v>335660.97232708882</v>
      </c>
      <c r="I186" s="63">
        <f t="shared" si="5"/>
        <v>8391.5243081772205</v>
      </c>
      <c r="J186" s="65" t="s">
        <v>483</v>
      </c>
    </row>
    <row r="187" spans="2:10">
      <c r="B187" s="36">
        <f t="shared" si="6"/>
        <v>185</v>
      </c>
      <c r="C187" s="39" t="s">
        <v>234</v>
      </c>
      <c r="D187" s="48">
        <v>36.799999999999997</v>
      </c>
      <c r="E187" s="36" t="s">
        <v>49</v>
      </c>
      <c r="F187" s="36">
        <v>5</v>
      </c>
      <c r="G187" s="36">
        <v>7</v>
      </c>
      <c r="H187" s="63">
        <f>D187*розрахунок!$F$9+розрахунок!$N$12+140000</f>
        <v>275651.62731482054</v>
      </c>
      <c r="I187" s="63">
        <f t="shared" si="5"/>
        <v>6891.2906828705136</v>
      </c>
      <c r="J187" s="65" t="s">
        <v>484</v>
      </c>
    </row>
    <row r="188" spans="2:10">
      <c r="B188" s="36">
        <f t="shared" si="6"/>
        <v>186</v>
      </c>
      <c r="C188" s="39" t="s">
        <v>235</v>
      </c>
      <c r="D188" s="48">
        <v>65.08</v>
      </c>
      <c r="E188" s="36" t="s">
        <v>49</v>
      </c>
      <c r="F188" s="36">
        <v>5</v>
      </c>
      <c r="G188" s="36">
        <v>7</v>
      </c>
      <c r="H188" s="63">
        <f>D188*розрахунок!$F$9+розрахунок!$N$12+140000</f>
        <v>318474.34437126631</v>
      </c>
      <c r="I188" s="63">
        <f t="shared" si="5"/>
        <v>7961.8586092816577</v>
      </c>
      <c r="J188" s="65" t="s">
        <v>485</v>
      </c>
    </row>
    <row r="189" spans="2:10">
      <c r="B189" s="36">
        <f t="shared" si="6"/>
        <v>187</v>
      </c>
      <c r="C189" s="39" t="s">
        <v>236</v>
      </c>
      <c r="D189" s="48">
        <v>36.6</v>
      </c>
      <c r="E189" s="36" t="s">
        <v>49</v>
      </c>
      <c r="F189" s="36">
        <v>5</v>
      </c>
      <c r="G189" s="36">
        <v>7</v>
      </c>
      <c r="H189" s="63">
        <f>D189*розрахунок!$F$9+розрахунок!$N$12+140000</f>
        <v>275348.77924511442</v>
      </c>
      <c r="I189" s="63">
        <f t="shared" si="5"/>
        <v>6883.7194811278605</v>
      </c>
      <c r="J189" s="65" t="s">
        <v>486</v>
      </c>
    </row>
    <row r="190" spans="2:10">
      <c r="B190" s="36">
        <f t="shared" si="6"/>
        <v>188</v>
      </c>
      <c r="C190" s="39" t="s">
        <v>237</v>
      </c>
      <c r="D190" s="48">
        <v>37.36</v>
      </c>
      <c r="E190" s="36" t="s">
        <v>49</v>
      </c>
      <c r="F190" s="36">
        <v>5</v>
      </c>
      <c r="G190" s="36">
        <v>7</v>
      </c>
      <c r="H190" s="63">
        <f>D190*розрахунок!$F$9+розрахунок!$N$12+140000</f>
        <v>276499.60190999764</v>
      </c>
      <c r="I190" s="63">
        <f t="shared" si="5"/>
        <v>6912.4900477499414</v>
      </c>
      <c r="J190" s="65" t="s">
        <v>487</v>
      </c>
    </row>
    <row r="191" spans="2:10">
      <c r="B191" s="36">
        <f t="shared" si="6"/>
        <v>189</v>
      </c>
      <c r="C191" s="39" t="s">
        <v>238</v>
      </c>
      <c r="D191" s="48">
        <v>64.510000000000005</v>
      </c>
      <c r="E191" s="36" t="s">
        <v>49</v>
      </c>
      <c r="F191" s="36">
        <v>5</v>
      </c>
      <c r="G191" s="36">
        <v>7</v>
      </c>
      <c r="H191" s="63">
        <f>D191*розрахунок!$F$9+розрахунок!$N$12+140000</f>
        <v>317611.2273726039</v>
      </c>
      <c r="I191" s="63">
        <f t="shared" si="5"/>
        <v>7940.2806843150975</v>
      </c>
      <c r="J191" s="65" t="s">
        <v>488</v>
      </c>
    </row>
    <row r="192" spans="2:10">
      <c r="B192" s="36">
        <f t="shared" si="6"/>
        <v>190</v>
      </c>
      <c r="C192" s="39" t="s">
        <v>239</v>
      </c>
      <c r="D192" s="48">
        <v>76.400000000000006</v>
      </c>
      <c r="E192" s="36" t="s">
        <v>49</v>
      </c>
      <c r="F192" s="36">
        <v>5</v>
      </c>
      <c r="G192" s="36">
        <v>8</v>
      </c>
      <c r="H192" s="63">
        <f>D192*розрахунок!$F$9+розрахунок!$N$12+140000</f>
        <v>335615.54511663294</v>
      </c>
      <c r="I192" s="63">
        <f t="shared" si="5"/>
        <v>8390.3886279158232</v>
      </c>
      <c r="J192" s="65" t="s">
        <v>489</v>
      </c>
    </row>
    <row r="193" spans="2:10">
      <c r="B193" s="36">
        <f t="shared" si="6"/>
        <v>191</v>
      </c>
      <c r="C193" s="39" t="s">
        <v>240</v>
      </c>
      <c r="D193" s="48">
        <v>36.799999999999997</v>
      </c>
      <c r="E193" s="36" t="s">
        <v>49</v>
      </c>
      <c r="F193" s="36">
        <v>5</v>
      </c>
      <c r="G193" s="36">
        <v>8</v>
      </c>
      <c r="H193" s="63">
        <f>D193*розрахунок!$F$9+розрахунок!$N$12+140000</f>
        <v>275651.62731482054</v>
      </c>
      <c r="I193" s="63">
        <f t="shared" si="5"/>
        <v>6891.2906828705136</v>
      </c>
      <c r="J193" s="65" t="s">
        <v>490</v>
      </c>
    </row>
    <row r="194" spans="2:10">
      <c r="B194" s="36">
        <f t="shared" si="6"/>
        <v>192</v>
      </c>
      <c r="C194" s="39" t="s">
        <v>241</v>
      </c>
      <c r="D194" s="48">
        <v>65.08</v>
      </c>
      <c r="E194" s="36" t="s">
        <v>49</v>
      </c>
      <c r="F194" s="36">
        <v>5</v>
      </c>
      <c r="G194" s="36">
        <v>8</v>
      </c>
      <c r="H194" s="63">
        <f>D194*розрахунок!$F$9+розрахунок!$N$12+140000</f>
        <v>318474.34437126631</v>
      </c>
      <c r="I194" s="63">
        <f t="shared" si="5"/>
        <v>7961.8586092816577</v>
      </c>
      <c r="J194" s="65" t="s">
        <v>491</v>
      </c>
    </row>
    <row r="195" spans="2:10">
      <c r="B195" s="36">
        <f t="shared" si="6"/>
        <v>193</v>
      </c>
      <c r="C195" s="39" t="s">
        <v>242</v>
      </c>
      <c r="D195" s="48">
        <v>36.6</v>
      </c>
      <c r="E195" s="36" t="s">
        <v>49</v>
      </c>
      <c r="F195" s="36">
        <v>5</v>
      </c>
      <c r="G195" s="36">
        <v>8</v>
      </c>
      <c r="H195" s="63">
        <f>D195*розрахунок!$F$9+розрахунок!$N$12+140000</f>
        <v>275348.77924511442</v>
      </c>
      <c r="I195" s="63">
        <f t="shared" si="5"/>
        <v>6883.7194811278605</v>
      </c>
      <c r="J195" s="65" t="s">
        <v>492</v>
      </c>
    </row>
    <row r="196" spans="2:10">
      <c r="B196" s="36">
        <f t="shared" si="6"/>
        <v>194</v>
      </c>
      <c r="C196" s="39" t="s">
        <v>243</v>
      </c>
      <c r="D196" s="48">
        <v>37.32</v>
      </c>
      <c r="E196" s="36" t="s">
        <v>49</v>
      </c>
      <c r="F196" s="36">
        <v>5</v>
      </c>
      <c r="G196" s="36">
        <v>8</v>
      </c>
      <c r="H196" s="63">
        <f>D196*розрахунок!$F$9+розрахунок!$N$12+140000</f>
        <v>276439.03229605645</v>
      </c>
      <c r="I196" s="63">
        <f t="shared" ref="I196:I250" si="7">H196/40</f>
        <v>6910.9758074014117</v>
      </c>
      <c r="J196" s="65" t="s">
        <v>493</v>
      </c>
    </row>
    <row r="197" spans="2:10">
      <c r="B197" s="36">
        <f t="shared" ref="B197:B207" si="8">B196+1</f>
        <v>195</v>
      </c>
      <c r="C197" s="39" t="s">
        <v>244</v>
      </c>
      <c r="D197" s="48">
        <v>58.32</v>
      </c>
      <c r="E197" s="36" t="s">
        <v>49</v>
      </c>
      <c r="F197" s="36">
        <v>5</v>
      </c>
      <c r="G197" s="36">
        <v>8</v>
      </c>
      <c r="H197" s="63">
        <f>D197*розрахунок!$F$9+розрахунок!$N$12+140000</f>
        <v>308238.07961519936</v>
      </c>
      <c r="I197" s="63">
        <f t="shared" si="7"/>
        <v>7705.9519903799837</v>
      </c>
      <c r="J197" s="65" t="s">
        <v>494</v>
      </c>
    </row>
    <row r="198" spans="2:10">
      <c r="B198" s="36">
        <f t="shared" si="8"/>
        <v>196</v>
      </c>
      <c r="C198" s="39" t="s">
        <v>245</v>
      </c>
      <c r="D198" s="48">
        <v>76.430000000000007</v>
      </c>
      <c r="E198" s="36" t="s">
        <v>49</v>
      </c>
      <c r="F198" s="36">
        <v>5</v>
      </c>
      <c r="G198" s="36">
        <v>9</v>
      </c>
      <c r="H198" s="63">
        <f>D198*розрахунок!$F$9+розрахунок!$N$12+140000</f>
        <v>335660.97232708882</v>
      </c>
      <c r="I198" s="63">
        <f t="shared" si="7"/>
        <v>8391.5243081772205</v>
      </c>
      <c r="J198" s="65" t="s">
        <v>495</v>
      </c>
    </row>
    <row r="199" spans="2:10">
      <c r="B199" s="36">
        <f t="shared" si="8"/>
        <v>197</v>
      </c>
      <c r="C199" s="39" t="s">
        <v>246</v>
      </c>
      <c r="D199" s="48">
        <v>36.799999999999997</v>
      </c>
      <c r="E199" s="36" t="s">
        <v>49</v>
      </c>
      <c r="F199" s="36">
        <v>5</v>
      </c>
      <c r="G199" s="36">
        <v>9</v>
      </c>
      <c r="H199" s="63">
        <f>D199*розрахунок!$F$9+розрахунок!$N$12+140000</f>
        <v>275651.62731482054</v>
      </c>
      <c r="I199" s="63">
        <f t="shared" si="7"/>
        <v>6891.2906828705136</v>
      </c>
      <c r="J199" s="65" t="s">
        <v>492</v>
      </c>
    </row>
    <row r="200" spans="2:10">
      <c r="B200" s="36">
        <f t="shared" si="8"/>
        <v>198</v>
      </c>
      <c r="C200" s="39" t="s">
        <v>247</v>
      </c>
      <c r="D200" s="48">
        <v>65.040000000000006</v>
      </c>
      <c r="E200" s="36" t="s">
        <v>49</v>
      </c>
      <c r="F200" s="36">
        <v>5</v>
      </c>
      <c r="G200" s="36">
        <v>9</v>
      </c>
      <c r="H200" s="63">
        <f>D200*розрахунок!$F$9+розрахунок!$N$12+140000</f>
        <v>318413.77475732513</v>
      </c>
      <c r="I200" s="63">
        <f t="shared" si="7"/>
        <v>7960.344368933128</v>
      </c>
      <c r="J200" s="65" t="s">
        <v>496</v>
      </c>
    </row>
    <row r="201" spans="2:10">
      <c r="B201" s="36">
        <f t="shared" si="8"/>
        <v>199</v>
      </c>
      <c r="C201" s="39" t="s">
        <v>248</v>
      </c>
      <c r="D201" s="48">
        <v>36.6</v>
      </c>
      <c r="E201" s="36" t="s">
        <v>49</v>
      </c>
      <c r="F201" s="36">
        <v>5</v>
      </c>
      <c r="G201" s="36">
        <v>9</v>
      </c>
      <c r="H201" s="63">
        <f>D201*розрахунок!$F$9+розрахунок!$N$12+140000</f>
        <v>275348.77924511442</v>
      </c>
      <c r="I201" s="63">
        <f t="shared" si="7"/>
        <v>6883.7194811278605</v>
      </c>
      <c r="J201" s="65" t="s">
        <v>497</v>
      </c>
    </row>
    <row r="202" spans="2:10" ht="17.25" customHeight="1">
      <c r="B202" s="36">
        <f t="shared" si="8"/>
        <v>200</v>
      </c>
      <c r="C202" s="39" t="s">
        <v>249</v>
      </c>
      <c r="D202" s="48">
        <v>37.32</v>
      </c>
      <c r="E202" s="36" t="s">
        <v>49</v>
      </c>
      <c r="F202" s="36">
        <v>5</v>
      </c>
      <c r="G202" s="36">
        <v>9</v>
      </c>
      <c r="H202" s="63">
        <f>D202*розрахунок!$F$9+розрахунок!$N$12+140000</f>
        <v>276439.03229605645</v>
      </c>
      <c r="I202" s="63">
        <f t="shared" si="7"/>
        <v>6910.9758074014117</v>
      </c>
      <c r="J202" s="65" t="s">
        <v>498</v>
      </c>
    </row>
    <row r="203" spans="2:10">
      <c r="B203" s="36">
        <f t="shared" si="8"/>
        <v>201</v>
      </c>
      <c r="C203" s="39" t="s">
        <v>250</v>
      </c>
      <c r="D203" s="48">
        <v>64.510000000000005</v>
      </c>
      <c r="E203" s="36" t="s">
        <v>49</v>
      </c>
      <c r="F203" s="36">
        <v>5</v>
      </c>
      <c r="G203" s="36">
        <v>9</v>
      </c>
      <c r="H203" s="63">
        <f>D203*розрахунок!$F$9+розрахунок!$N$12+140000</f>
        <v>317611.2273726039</v>
      </c>
      <c r="I203" s="63">
        <f t="shared" si="7"/>
        <v>7940.2806843150975</v>
      </c>
      <c r="J203" s="65" t="s">
        <v>499</v>
      </c>
    </row>
    <row r="204" spans="2:10">
      <c r="B204" s="36">
        <f t="shared" si="8"/>
        <v>202</v>
      </c>
      <c r="C204" s="39" t="s">
        <v>251</v>
      </c>
      <c r="D204" s="48">
        <v>76.430000000000007</v>
      </c>
      <c r="E204" s="36" t="s">
        <v>33</v>
      </c>
      <c r="F204" s="36">
        <v>5</v>
      </c>
      <c r="G204" s="36">
        <v>10</v>
      </c>
      <c r="H204" s="63">
        <f>D204*розрахунок!$E$9+розрахунок!$M$12+80000</f>
        <v>212961.87144474051</v>
      </c>
      <c r="I204" s="63">
        <f t="shared" si="7"/>
        <v>5324.0467861185125</v>
      </c>
      <c r="J204" s="65" t="s">
        <v>500</v>
      </c>
    </row>
    <row r="205" spans="2:10">
      <c r="B205" s="36">
        <f t="shared" si="8"/>
        <v>203</v>
      </c>
      <c r="C205" s="39" t="s">
        <v>252</v>
      </c>
      <c r="D205" s="48">
        <v>36.799999999999997</v>
      </c>
      <c r="E205" s="36" t="s">
        <v>33</v>
      </c>
      <c r="F205" s="36">
        <v>5</v>
      </c>
      <c r="G205" s="36">
        <v>10</v>
      </c>
      <c r="H205" s="63">
        <f>D205*розрахунок!$E$9+розрахунок!$M$12+80000</f>
        <v>172069.19958294957</v>
      </c>
      <c r="I205" s="63">
        <f t="shared" si="7"/>
        <v>4301.7299895737397</v>
      </c>
      <c r="J205" s="49" t="s">
        <v>501</v>
      </c>
    </row>
    <row r="206" spans="2:10">
      <c r="B206" s="36">
        <f t="shared" si="8"/>
        <v>204</v>
      </c>
      <c r="C206" s="39" t="s">
        <v>253</v>
      </c>
      <c r="D206" s="48">
        <v>65.040000000000006</v>
      </c>
      <c r="E206" s="36" t="s">
        <v>33</v>
      </c>
      <c r="F206" s="36">
        <v>5</v>
      </c>
      <c r="G206" s="36">
        <v>10</v>
      </c>
      <c r="H206" s="63">
        <f>D206*розрахунок!$E$9+розрахунок!$M$12+80000</f>
        <v>201208.96878246954</v>
      </c>
      <c r="I206" s="63">
        <f t="shared" si="7"/>
        <v>5030.2242195617382</v>
      </c>
      <c r="J206" s="65" t="s">
        <v>502</v>
      </c>
    </row>
    <row r="207" spans="2:10">
      <c r="B207" s="36">
        <f t="shared" si="8"/>
        <v>205</v>
      </c>
      <c r="C207" s="39" t="s">
        <v>254</v>
      </c>
      <c r="D207" s="48">
        <v>36.6</v>
      </c>
      <c r="E207" s="36" t="s">
        <v>33</v>
      </c>
      <c r="F207" s="36">
        <v>5</v>
      </c>
      <c r="G207" s="36">
        <v>10</v>
      </c>
      <c r="H207" s="63">
        <f>D207*розрахунок!$E$9+розрахунок!$M$12+80000</f>
        <v>171862.82727983684</v>
      </c>
      <c r="I207" s="63">
        <f t="shared" si="7"/>
        <v>4296.5706819959214</v>
      </c>
      <c r="J207" s="43" t="s">
        <v>503</v>
      </c>
    </row>
    <row r="208" spans="2:10">
      <c r="B208" s="36">
        <f>B207+1</f>
        <v>206</v>
      </c>
      <c r="C208" s="39" t="s">
        <v>255</v>
      </c>
      <c r="D208" s="48">
        <v>37.32</v>
      </c>
      <c r="E208" s="36" t="s">
        <v>33</v>
      </c>
      <c r="F208" s="36">
        <v>5</v>
      </c>
      <c r="G208" s="36">
        <v>10</v>
      </c>
      <c r="H208" s="63">
        <f>D208*розрахунок!$E$9+розрахунок!$M$12+80000</f>
        <v>172605.76757104273</v>
      </c>
      <c r="I208" s="63">
        <f t="shared" si="7"/>
        <v>4315.1441892760686</v>
      </c>
      <c r="J208" s="65" t="s">
        <v>504</v>
      </c>
    </row>
    <row r="209" spans="2:10">
      <c r="B209" s="36">
        <f t="shared" ref="B209:B248" si="9">B208+1</f>
        <v>207</v>
      </c>
      <c r="C209" s="39" t="s">
        <v>256</v>
      </c>
      <c r="D209" s="48">
        <v>64.510000000000005</v>
      </c>
      <c r="E209" s="36" t="s">
        <v>33</v>
      </c>
      <c r="F209" s="36">
        <v>5</v>
      </c>
      <c r="G209" s="36">
        <v>10</v>
      </c>
      <c r="H209" s="63">
        <f>D209*розрахунок!$E$9+розрахунок!$M$12+80000</f>
        <v>200662.08217922074</v>
      </c>
      <c r="I209" s="63">
        <f t="shared" si="7"/>
        <v>5016.5520544805186</v>
      </c>
      <c r="J209" s="65" t="s">
        <v>504</v>
      </c>
    </row>
    <row r="210" spans="2:10">
      <c r="B210" s="36">
        <f t="shared" si="9"/>
        <v>208</v>
      </c>
      <c r="C210" s="39" t="s">
        <v>257</v>
      </c>
      <c r="D210" s="45">
        <v>41.2</v>
      </c>
      <c r="E210" s="41" t="s">
        <v>283</v>
      </c>
      <c r="F210" s="41">
        <v>1</v>
      </c>
      <c r="G210" s="41">
        <v>0</v>
      </c>
      <c r="H210" s="63">
        <f>D210*розрахунок!$H$9+розрахунок!$P$12+60000</f>
        <v>159987.41879149873</v>
      </c>
      <c r="I210" s="63">
        <f t="shared" si="7"/>
        <v>3999.6854697874683</v>
      </c>
      <c r="J210" s="36" t="s">
        <v>420</v>
      </c>
    </row>
    <row r="211" spans="2:10">
      <c r="B211" s="36">
        <f t="shared" si="9"/>
        <v>209</v>
      </c>
      <c r="C211" s="39" t="s">
        <v>258</v>
      </c>
      <c r="D211" s="45">
        <v>41.02</v>
      </c>
      <c r="E211" s="41" t="s">
        <v>283</v>
      </c>
      <c r="F211" s="41">
        <v>1</v>
      </c>
      <c r="G211" s="41">
        <v>0</v>
      </c>
      <c r="H211" s="63">
        <f>D211*розрахунок!$H$9+розрахунок!$P$12+60000</f>
        <v>159750.49850889764</v>
      </c>
      <c r="I211" s="63">
        <f t="shared" si="7"/>
        <v>3993.7624627224409</v>
      </c>
      <c r="J211" s="36" t="s">
        <v>505</v>
      </c>
    </row>
    <row r="212" spans="2:10">
      <c r="B212" s="36">
        <f t="shared" si="9"/>
        <v>210</v>
      </c>
      <c r="C212" s="39" t="s">
        <v>259</v>
      </c>
      <c r="D212" s="45">
        <v>39.99</v>
      </c>
      <c r="E212" s="41" t="s">
        <v>283</v>
      </c>
      <c r="F212" s="41">
        <v>2</v>
      </c>
      <c r="G212" s="41">
        <v>0</v>
      </c>
      <c r="H212" s="63">
        <f>D212*розрахунок!$H$9+розрахунок!$P$12+60000</f>
        <v>158394.78800290255</v>
      </c>
      <c r="I212" s="63">
        <f t="shared" si="7"/>
        <v>3959.8697000725638</v>
      </c>
      <c r="J212" s="36" t="s">
        <v>506</v>
      </c>
    </row>
    <row r="213" spans="2:10">
      <c r="B213" s="36">
        <f t="shared" si="9"/>
        <v>211</v>
      </c>
      <c r="C213" s="39" t="s">
        <v>260</v>
      </c>
      <c r="D213" s="45">
        <v>39.99</v>
      </c>
      <c r="E213" s="41" t="s">
        <v>283</v>
      </c>
      <c r="F213" s="41">
        <v>2</v>
      </c>
      <c r="G213" s="41">
        <v>0</v>
      </c>
      <c r="H213" s="63">
        <f>D213*розрахунок!$H$9+розрахунок!$P$12+60000</f>
        <v>158394.78800290255</v>
      </c>
      <c r="I213" s="63">
        <f t="shared" si="7"/>
        <v>3959.8697000725638</v>
      </c>
      <c r="J213" s="36" t="s">
        <v>507</v>
      </c>
    </row>
    <row r="214" spans="2:10">
      <c r="B214" s="36">
        <f t="shared" si="9"/>
        <v>212</v>
      </c>
      <c r="C214" s="39" t="s">
        <v>261</v>
      </c>
      <c r="D214" s="45">
        <v>52.52</v>
      </c>
      <c r="E214" s="41" t="s">
        <v>283</v>
      </c>
      <c r="F214" s="41">
        <v>2</v>
      </c>
      <c r="G214" s="41">
        <v>0</v>
      </c>
      <c r="H214" s="63">
        <f>D214*розрахунок!$H$9+розрахунок!$P$12+60000</f>
        <v>174887.07211952226</v>
      </c>
      <c r="I214" s="63">
        <f t="shared" si="7"/>
        <v>4372.1768029880568</v>
      </c>
      <c r="J214" s="36" t="s">
        <v>508</v>
      </c>
    </row>
    <row r="215" spans="2:10">
      <c r="B215" s="36">
        <f t="shared" si="9"/>
        <v>213</v>
      </c>
      <c r="C215" s="39" t="s">
        <v>262</v>
      </c>
      <c r="D215" s="45">
        <v>52.52</v>
      </c>
      <c r="E215" s="41" t="s">
        <v>283</v>
      </c>
      <c r="F215" s="41">
        <v>2</v>
      </c>
      <c r="G215" s="41">
        <v>0</v>
      </c>
      <c r="H215" s="63">
        <f>D215*розрахунок!$H$9+розрахунок!$P$12+60000</f>
        <v>174887.07211952226</v>
      </c>
      <c r="I215" s="63">
        <f t="shared" si="7"/>
        <v>4372.1768029880568</v>
      </c>
      <c r="J215" s="36" t="s">
        <v>509</v>
      </c>
    </row>
    <row r="216" spans="2:10">
      <c r="B216" s="36">
        <f t="shared" si="9"/>
        <v>214</v>
      </c>
      <c r="C216" s="39" t="s">
        <v>263</v>
      </c>
      <c r="D216" s="45">
        <v>40.11</v>
      </c>
      <c r="E216" s="41" t="s">
        <v>283</v>
      </c>
      <c r="F216" s="41">
        <v>2</v>
      </c>
      <c r="G216" s="41">
        <v>0</v>
      </c>
      <c r="H216" s="63">
        <f>D216*розрахунок!$H$9+розрахунок!$P$12+60000</f>
        <v>158552.73485796995</v>
      </c>
      <c r="I216" s="63">
        <f t="shared" si="7"/>
        <v>3963.8183714492488</v>
      </c>
      <c r="J216" s="36" t="s">
        <v>510</v>
      </c>
    </row>
    <row r="217" spans="2:10">
      <c r="B217" s="36">
        <f t="shared" si="9"/>
        <v>215</v>
      </c>
      <c r="C217" s="39" t="s">
        <v>264</v>
      </c>
      <c r="D217" s="45">
        <v>40</v>
      </c>
      <c r="E217" s="41" t="s">
        <v>283</v>
      </c>
      <c r="F217" s="41">
        <v>2</v>
      </c>
      <c r="G217" s="41">
        <v>0</v>
      </c>
      <c r="H217" s="63">
        <f>D217*розрахунок!$H$9+розрахунок!$P$12+60000</f>
        <v>158407.95024082484</v>
      </c>
      <c r="I217" s="63">
        <f t="shared" si="7"/>
        <v>3960.1987560206207</v>
      </c>
      <c r="J217" s="36" t="s">
        <v>511</v>
      </c>
    </row>
    <row r="218" spans="2:10">
      <c r="B218" s="36">
        <f t="shared" si="9"/>
        <v>216</v>
      </c>
      <c r="C218" s="39" t="s">
        <v>265</v>
      </c>
      <c r="D218" s="45">
        <v>38.5</v>
      </c>
      <c r="E218" s="41" t="s">
        <v>283</v>
      </c>
      <c r="F218" s="41">
        <v>3</v>
      </c>
      <c r="G218" s="41">
        <v>0</v>
      </c>
      <c r="H218" s="63">
        <f>D218*розрахунок!$H$9+розрахунок!$P$12+60000</f>
        <v>156433.6145524825</v>
      </c>
      <c r="I218" s="63">
        <f t="shared" si="7"/>
        <v>3910.8403638120626</v>
      </c>
      <c r="J218" s="36" t="s">
        <v>509</v>
      </c>
    </row>
    <row r="219" spans="2:10">
      <c r="B219" s="36">
        <f t="shared" si="9"/>
        <v>217</v>
      </c>
      <c r="C219" s="39" t="s">
        <v>266</v>
      </c>
      <c r="D219" s="45">
        <v>43.49</v>
      </c>
      <c r="E219" s="41" t="s">
        <v>283</v>
      </c>
      <c r="F219" s="41">
        <v>3</v>
      </c>
      <c r="G219" s="41">
        <v>0</v>
      </c>
      <c r="H219" s="63">
        <f>D219*розрахунок!$H$9+розрахунок!$P$12+60000</f>
        <v>163001.57127570137</v>
      </c>
      <c r="I219" s="63">
        <f t="shared" si="7"/>
        <v>4075.0392818925343</v>
      </c>
      <c r="J219" s="36" t="s">
        <v>512</v>
      </c>
    </row>
    <row r="220" spans="2:10">
      <c r="B220" s="36">
        <f t="shared" si="9"/>
        <v>218</v>
      </c>
      <c r="C220" s="39" t="s">
        <v>267</v>
      </c>
      <c r="D220" s="45">
        <v>18.670000000000002</v>
      </c>
      <c r="E220" s="41" t="s">
        <v>283</v>
      </c>
      <c r="F220" s="41">
        <v>3</v>
      </c>
      <c r="G220" s="41">
        <v>0</v>
      </c>
      <c r="H220" s="63">
        <f>D220*розрахунок!$H$9+розрахунок!$P$12+60000</f>
        <v>130332.89675259677</v>
      </c>
      <c r="I220" s="63">
        <f t="shared" si="7"/>
        <v>3258.3224188149193</v>
      </c>
      <c r="J220" s="36" t="s">
        <v>513</v>
      </c>
    </row>
    <row r="221" spans="2:10">
      <c r="B221" s="36">
        <f t="shared" si="9"/>
        <v>219</v>
      </c>
      <c r="C221" s="39" t="s">
        <v>268</v>
      </c>
      <c r="D221" s="45">
        <v>18.45</v>
      </c>
      <c r="E221" s="41" t="s">
        <v>283</v>
      </c>
      <c r="F221" s="41">
        <v>3</v>
      </c>
      <c r="G221" s="41">
        <v>0</v>
      </c>
      <c r="H221" s="63">
        <f>D221*розрахунок!$H$9+розрахунок!$P$12+60000</f>
        <v>130043.32751830656</v>
      </c>
      <c r="I221" s="63">
        <f t="shared" si="7"/>
        <v>3251.083187957664</v>
      </c>
      <c r="J221" s="36" t="s">
        <v>330</v>
      </c>
    </row>
    <row r="222" spans="2:10">
      <c r="B222" s="36">
        <f t="shared" si="9"/>
        <v>220</v>
      </c>
      <c r="C222" s="39" t="s">
        <v>269</v>
      </c>
      <c r="D222" s="45">
        <v>40.32</v>
      </c>
      <c r="E222" s="41" t="s">
        <v>283</v>
      </c>
      <c r="F222" s="41">
        <v>3</v>
      </c>
      <c r="G222" s="41">
        <v>0</v>
      </c>
      <c r="H222" s="63">
        <f>D222*розрахунок!$H$9+розрахунок!$P$12+60000</f>
        <v>158829.14185433788</v>
      </c>
      <c r="I222" s="63">
        <f t="shared" si="7"/>
        <v>3970.7285463584471</v>
      </c>
      <c r="J222" s="36" t="s">
        <v>514</v>
      </c>
    </row>
    <row r="223" spans="2:10">
      <c r="B223" s="36">
        <f t="shared" si="9"/>
        <v>221</v>
      </c>
      <c r="C223" s="39" t="s">
        <v>270</v>
      </c>
      <c r="D223" s="45">
        <v>29.25</v>
      </c>
      <c r="E223" s="41" t="s">
        <v>283</v>
      </c>
      <c r="F223" s="41">
        <v>3</v>
      </c>
      <c r="G223" s="41">
        <v>0</v>
      </c>
      <c r="H223" s="63">
        <f>D223*розрахунок!$H$9+розрахунок!$P$12+60000</f>
        <v>144258.54447437142</v>
      </c>
      <c r="I223" s="63">
        <f t="shared" si="7"/>
        <v>3606.4636118592853</v>
      </c>
      <c r="J223" s="36" t="s">
        <v>509</v>
      </c>
    </row>
    <row r="224" spans="2:10">
      <c r="B224" s="36">
        <f t="shared" si="9"/>
        <v>222</v>
      </c>
      <c r="C224" s="39" t="s">
        <v>271</v>
      </c>
      <c r="D224" s="45">
        <v>18.43</v>
      </c>
      <c r="E224" s="41" t="s">
        <v>283</v>
      </c>
      <c r="F224" s="41">
        <v>3</v>
      </c>
      <c r="G224" s="41">
        <v>0</v>
      </c>
      <c r="H224" s="63">
        <f>D224*розрахунок!$H$9+розрахунок!$P$12+60000</f>
        <v>130017.00304246199</v>
      </c>
      <c r="I224" s="63">
        <f t="shared" si="7"/>
        <v>3250.4250760615496</v>
      </c>
      <c r="J224" s="36" t="s">
        <v>386</v>
      </c>
    </row>
    <row r="225" spans="2:10">
      <c r="B225" s="36">
        <f t="shared" si="9"/>
        <v>223</v>
      </c>
      <c r="C225" s="39" t="s">
        <v>272</v>
      </c>
      <c r="D225" s="45">
        <v>18.399999999999999</v>
      </c>
      <c r="E225" s="41" t="s">
        <v>283</v>
      </c>
      <c r="F225" s="41">
        <v>3</v>
      </c>
      <c r="G225" s="41">
        <v>0</v>
      </c>
      <c r="H225" s="63">
        <f>D225*розрахунок!$H$9+розрахунок!$P$12+60000</f>
        <v>129977.51632869514</v>
      </c>
      <c r="I225" s="63">
        <f t="shared" si="7"/>
        <v>3249.4379082173787</v>
      </c>
      <c r="J225" s="36" t="s">
        <v>515</v>
      </c>
    </row>
    <row r="226" spans="2:10">
      <c r="B226" s="36">
        <f t="shared" si="9"/>
        <v>224</v>
      </c>
      <c r="C226" s="39" t="s">
        <v>273</v>
      </c>
      <c r="D226" s="45">
        <v>40.299999999999997</v>
      </c>
      <c r="E226" s="41" t="s">
        <v>283</v>
      </c>
      <c r="F226" s="41">
        <v>3</v>
      </c>
      <c r="G226" s="41">
        <v>0</v>
      </c>
      <c r="H226" s="63">
        <f>D226*розрахунок!$H$9+розрахунок!$P$12+60000</f>
        <v>158802.81737849332</v>
      </c>
      <c r="I226" s="63">
        <f t="shared" si="7"/>
        <v>3970.0704344623327</v>
      </c>
      <c r="J226" s="36" t="s">
        <v>516</v>
      </c>
    </row>
    <row r="227" spans="2:10">
      <c r="B227" s="36">
        <f t="shared" si="9"/>
        <v>225</v>
      </c>
      <c r="C227" s="39" t="s">
        <v>274</v>
      </c>
      <c r="D227" s="45">
        <v>40.18</v>
      </c>
      <c r="E227" s="41" t="s">
        <v>283</v>
      </c>
      <c r="F227" s="41">
        <v>3</v>
      </c>
      <c r="G227" s="41">
        <v>0</v>
      </c>
      <c r="H227" s="63">
        <f>D227*розрахунок!$H$9+розрахунок!$P$12+60000</f>
        <v>158644.87052342593</v>
      </c>
      <c r="I227" s="63">
        <f t="shared" si="7"/>
        <v>3966.1217630856481</v>
      </c>
      <c r="J227" s="64" t="s">
        <v>374</v>
      </c>
    </row>
    <row r="228" spans="2:10">
      <c r="B228" s="36">
        <f t="shared" si="9"/>
        <v>226</v>
      </c>
      <c r="C228" s="39" t="s">
        <v>275</v>
      </c>
      <c r="D228" s="45">
        <v>34.21</v>
      </c>
      <c r="E228" s="41" t="s">
        <v>283</v>
      </c>
      <c r="F228" s="41">
        <v>4</v>
      </c>
      <c r="G228" s="41">
        <v>0</v>
      </c>
      <c r="H228" s="63">
        <f>D228*розрахунок!$H$9+розрахунок!$P$12+60000</f>
        <v>150787.01448382341</v>
      </c>
      <c r="I228" s="63">
        <f t="shared" si="7"/>
        <v>3769.6753620955851</v>
      </c>
      <c r="J228" s="36" t="s">
        <v>518</v>
      </c>
    </row>
    <row r="229" spans="2:10">
      <c r="B229" s="36">
        <f t="shared" si="9"/>
        <v>227</v>
      </c>
      <c r="C229" s="39" t="s">
        <v>276</v>
      </c>
      <c r="D229" s="45">
        <v>39.18</v>
      </c>
      <c r="E229" s="41" t="s">
        <v>283</v>
      </c>
      <c r="F229" s="41">
        <v>4</v>
      </c>
      <c r="G229" s="41">
        <v>0</v>
      </c>
      <c r="H229" s="63">
        <f>D229*розрахунок!$H$9+розрахунок!$P$12+60000</f>
        <v>157328.64673119769</v>
      </c>
      <c r="I229" s="63">
        <f t="shared" si="7"/>
        <v>3933.2161682799424</v>
      </c>
      <c r="J229" s="36" t="s">
        <v>519</v>
      </c>
    </row>
    <row r="230" spans="2:10">
      <c r="B230" s="36">
        <f t="shared" si="9"/>
        <v>228</v>
      </c>
      <c r="C230" s="39" t="s">
        <v>277</v>
      </c>
      <c r="D230" s="45">
        <v>35.200000000000003</v>
      </c>
      <c r="E230" s="41" t="s">
        <v>283</v>
      </c>
      <c r="F230" s="41">
        <v>4</v>
      </c>
      <c r="G230" s="41">
        <v>0</v>
      </c>
      <c r="H230" s="63">
        <f>D230*розрахунок!$H$9+розрахунок!$P$12+60000</f>
        <v>152090.07603812937</v>
      </c>
      <c r="I230" s="63">
        <f t="shared" si="7"/>
        <v>3802.2519009532343</v>
      </c>
      <c r="J230" s="36" t="s">
        <v>323</v>
      </c>
    </row>
    <row r="231" spans="2:10">
      <c r="B231" s="36">
        <f t="shared" si="9"/>
        <v>229</v>
      </c>
      <c r="C231" s="39" t="s">
        <v>278</v>
      </c>
      <c r="D231" s="45">
        <v>41.25</v>
      </c>
      <c r="E231" s="41" t="s">
        <v>283</v>
      </c>
      <c r="F231" s="41">
        <v>4</v>
      </c>
      <c r="G231" s="41">
        <v>0</v>
      </c>
      <c r="H231" s="63">
        <f>D231*розрахунок!$H$9+розрахунок!$P$12+60000</f>
        <v>160053.22998111014</v>
      </c>
      <c r="I231" s="63">
        <f t="shared" si="7"/>
        <v>4001.3307495277536</v>
      </c>
      <c r="J231" s="36" t="s">
        <v>520</v>
      </c>
    </row>
    <row r="232" spans="2:10">
      <c r="B232" s="36">
        <f t="shared" si="9"/>
        <v>230</v>
      </c>
      <c r="C232" s="39" t="s">
        <v>279</v>
      </c>
      <c r="D232" s="45">
        <v>39.369999999999997</v>
      </c>
      <c r="E232" s="41" t="s">
        <v>283</v>
      </c>
      <c r="F232" s="41">
        <v>4</v>
      </c>
      <c r="G232" s="41">
        <v>0</v>
      </c>
      <c r="H232" s="63">
        <f>D232*розрахунок!$H$9+розрахунок!$P$12+60000</f>
        <v>157578.72925172106</v>
      </c>
      <c r="I232" s="63">
        <f t="shared" si="7"/>
        <v>3939.4682312930263</v>
      </c>
      <c r="J232" s="36" t="s">
        <v>521</v>
      </c>
    </row>
    <row r="233" spans="2:10">
      <c r="B233" s="36">
        <f t="shared" si="9"/>
        <v>231</v>
      </c>
      <c r="C233" s="39" t="s">
        <v>280</v>
      </c>
      <c r="D233" s="45">
        <v>39.700000000000003</v>
      </c>
      <c r="E233" s="41" t="s">
        <v>283</v>
      </c>
      <c r="F233" s="41">
        <v>5</v>
      </c>
      <c r="G233" s="41">
        <v>0</v>
      </c>
      <c r="H233" s="63">
        <f>D233*розрахунок!$H$9+розрахунок!$P$12+60000</f>
        <v>158013.08310315639</v>
      </c>
      <c r="I233" s="63">
        <f t="shared" si="7"/>
        <v>3950.3270775789097</v>
      </c>
      <c r="J233" s="36" t="s">
        <v>522</v>
      </c>
    </row>
    <row r="234" spans="2:10">
      <c r="B234" s="36">
        <f t="shared" si="9"/>
        <v>232</v>
      </c>
      <c r="C234" s="39" t="s">
        <v>281</v>
      </c>
      <c r="D234" s="45">
        <v>40.19</v>
      </c>
      <c r="E234" s="41" t="s">
        <v>283</v>
      </c>
      <c r="F234" s="41">
        <v>5</v>
      </c>
      <c r="G234" s="41">
        <v>0</v>
      </c>
      <c r="H234" s="63">
        <f>D234*розрахунок!$H$9+розрахунок!$P$12+60000</f>
        <v>158658.03276134821</v>
      </c>
      <c r="I234" s="63">
        <f t="shared" si="7"/>
        <v>3966.4508190337051</v>
      </c>
      <c r="J234" s="36" t="s">
        <v>523</v>
      </c>
    </row>
    <row r="235" spans="2:10">
      <c r="B235" s="36">
        <f t="shared" si="9"/>
        <v>233</v>
      </c>
      <c r="C235" s="39" t="s">
        <v>282</v>
      </c>
      <c r="D235" s="45">
        <v>39.700000000000003</v>
      </c>
      <c r="E235" s="41" t="s">
        <v>283</v>
      </c>
      <c r="F235" s="41">
        <v>5</v>
      </c>
      <c r="G235" s="41">
        <v>0</v>
      </c>
      <c r="H235" s="63">
        <f>D235*розрахунок!$H$9+розрахунок!$P$12+60000</f>
        <v>158013.08310315639</v>
      </c>
      <c r="I235" s="63">
        <f t="shared" si="7"/>
        <v>3950.3270775789097</v>
      </c>
      <c r="J235" s="36" t="s">
        <v>513</v>
      </c>
    </row>
    <row r="236" spans="2:10">
      <c r="B236" s="36">
        <f t="shared" si="9"/>
        <v>234</v>
      </c>
      <c r="C236" s="39" t="s">
        <v>284</v>
      </c>
      <c r="D236" s="45">
        <v>250</v>
      </c>
      <c r="E236" s="41" t="s">
        <v>31</v>
      </c>
      <c r="F236" s="41">
        <v>1</v>
      </c>
      <c r="G236" s="41">
        <v>0</v>
      </c>
      <c r="H236" s="63">
        <f>D236*розрахунок!$G$9+розрахунок!$O$12+140000</f>
        <v>499162.74561312079</v>
      </c>
      <c r="I236" s="63">
        <f t="shared" si="7"/>
        <v>12479.06864032802</v>
      </c>
      <c r="J236" s="33" t="s">
        <v>299</v>
      </c>
    </row>
    <row r="237" spans="2:10">
      <c r="B237" s="36">
        <f t="shared" si="9"/>
        <v>235</v>
      </c>
      <c r="C237" s="39" t="s">
        <v>285</v>
      </c>
      <c r="D237" s="45">
        <v>130</v>
      </c>
      <c r="E237" s="41" t="s">
        <v>31</v>
      </c>
      <c r="F237" s="41">
        <v>1</v>
      </c>
      <c r="G237" s="41">
        <v>1</v>
      </c>
      <c r="H237" s="63">
        <f>D237*розрахунок!$G$9+розрахунок!$O$12+140000</f>
        <v>338532.45009659819</v>
      </c>
      <c r="I237" s="63">
        <f t="shared" si="7"/>
        <v>8463.3112524149547</v>
      </c>
      <c r="J237" s="34" t="s">
        <v>309</v>
      </c>
    </row>
    <row r="238" spans="2:10">
      <c r="B238" s="36">
        <f t="shared" si="9"/>
        <v>236</v>
      </c>
      <c r="C238" s="39" t="s">
        <v>286</v>
      </c>
      <c r="D238" s="45">
        <v>50</v>
      </c>
      <c r="E238" s="41" t="s">
        <v>31</v>
      </c>
      <c r="F238" s="41">
        <v>1</v>
      </c>
      <c r="G238" s="41">
        <v>1</v>
      </c>
      <c r="H238" s="63">
        <f>D238*розрахунок!$G$9+розрахунок!$O$12+140000</f>
        <v>231445.58641891641</v>
      </c>
      <c r="I238" s="63">
        <f t="shared" si="7"/>
        <v>5786.1396604729107</v>
      </c>
      <c r="J238" s="35" t="s">
        <v>300</v>
      </c>
    </row>
    <row r="239" spans="2:10">
      <c r="B239" s="36">
        <f t="shared" si="9"/>
        <v>237</v>
      </c>
      <c r="C239" s="39" t="s">
        <v>287</v>
      </c>
      <c r="D239" s="45">
        <v>410</v>
      </c>
      <c r="E239" s="41" t="s">
        <v>31</v>
      </c>
      <c r="F239" s="44" t="s">
        <v>297</v>
      </c>
      <c r="G239" s="41">
        <v>1</v>
      </c>
      <c r="H239" s="63">
        <f>D239*розрахунок!$G$9+розрахунок!$O$12+140000</f>
        <v>713336.47296848439</v>
      </c>
      <c r="I239" s="63">
        <f t="shared" si="7"/>
        <v>17833.411824212111</v>
      </c>
      <c r="J239" s="36" t="s">
        <v>301</v>
      </c>
    </row>
    <row r="240" spans="2:10">
      <c r="B240" s="36">
        <f t="shared" si="9"/>
        <v>238</v>
      </c>
      <c r="C240" s="39" t="s">
        <v>288</v>
      </c>
      <c r="D240" s="45">
        <v>170</v>
      </c>
      <c r="E240" s="41" t="s">
        <v>31</v>
      </c>
      <c r="F240" s="41">
        <v>3</v>
      </c>
      <c r="G240" s="41">
        <v>1</v>
      </c>
      <c r="H240" s="63">
        <f>D240*розрахунок!$G$9+розрахунок!$O$12+140000</f>
        <v>392075.88193543901</v>
      </c>
      <c r="I240" s="63">
        <f t="shared" si="7"/>
        <v>9801.8970483859757</v>
      </c>
      <c r="J240" s="36" t="s">
        <v>302</v>
      </c>
    </row>
    <row r="241" spans="2:10">
      <c r="B241" s="36">
        <f t="shared" si="9"/>
        <v>239</v>
      </c>
      <c r="C241" s="39" t="s">
        <v>289</v>
      </c>
      <c r="D241" s="45">
        <v>86</v>
      </c>
      <c r="E241" s="41" t="s">
        <v>31</v>
      </c>
      <c r="F241" s="41">
        <v>3</v>
      </c>
      <c r="G241" s="41">
        <v>1</v>
      </c>
      <c r="H241" s="63">
        <f>D241*розрахунок!$G$9+розрахунок!$O$12+140000</f>
        <v>279634.67507387319</v>
      </c>
      <c r="I241" s="63">
        <f t="shared" si="7"/>
        <v>6990.8668768468297</v>
      </c>
      <c r="J241" s="36" t="s">
        <v>303</v>
      </c>
    </row>
    <row r="242" spans="2:10">
      <c r="B242" s="36">
        <f t="shared" si="9"/>
        <v>240</v>
      </c>
      <c r="C242" s="39" t="s">
        <v>290</v>
      </c>
      <c r="D242" s="45">
        <v>77.98</v>
      </c>
      <c r="E242" s="41" t="s">
        <v>31</v>
      </c>
      <c r="F242" s="41">
        <v>4</v>
      </c>
      <c r="G242" s="41">
        <v>1</v>
      </c>
      <c r="H242" s="63">
        <f>D242*розрахунок!$G$9+розрахунок!$O$12+140000</f>
        <v>268899.21699018561</v>
      </c>
      <c r="I242" s="63">
        <f t="shared" si="7"/>
        <v>6722.4804247546399</v>
      </c>
      <c r="J242" s="36" t="s">
        <v>310</v>
      </c>
    </row>
    <row r="243" spans="2:10">
      <c r="B243" s="36">
        <f t="shared" si="9"/>
        <v>241</v>
      </c>
      <c r="C243" s="39" t="s">
        <v>291</v>
      </c>
      <c r="D243" s="45">
        <v>37</v>
      </c>
      <c r="E243" s="41" t="s">
        <v>31</v>
      </c>
      <c r="F243" s="41">
        <v>4</v>
      </c>
      <c r="G243" s="41">
        <v>1</v>
      </c>
      <c r="H243" s="63">
        <f>D243*розрахунок!$G$9+розрахунок!$O$12+140000</f>
        <v>214043.97107129311</v>
      </c>
      <c r="I243" s="63">
        <f t="shared" si="7"/>
        <v>5351.0992767823282</v>
      </c>
      <c r="J243" s="36" t="s">
        <v>304</v>
      </c>
    </row>
    <row r="244" spans="2:10">
      <c r="B244" s="36">
        <f t="shared" si="9"/>
        <v>242</v>
      </c>
      <c r="C244" s="39" t="s">
        <v>292</v>
      </c>
      <c r="D244" s="45">
        <v>115</v>
      </c>
      <c r="E244" s="41" t="s">
        <v>31</v>
      </c>
      <c r="F244" s="41">
        <v>4</v>
      </c>
      <c r="G244" s="41">
        <v>1</v>
      </c>
      <c r="H244" s="63">
        <f>D244*розрахунок!$G$9+розрахунок!$O$12+140000</f>
        <v>318453.66315703286</v>
      </c>
      <c r="I244" s="63">
        <f t="shared" si="7"/>
        <v>7961.3415789258215</v>
      </c>
      <c r="J244" s="37" t="s">
        <v>305</v>
      </c>
    </row>
    <row r="245" spans="2:10">
      <c r="B245" s="36">
        <f t="shared" si="9"/>
        <v>243</v>
      </c>
      <c r="C245" s="39" t="s">
        <v>293</v>
      </c>
      <c r="D245" s="45">
        <v>250</v>
      </c>
      <c r="E245" s="41" t="s">
        <v>31</v>
      </c>
      <c r="F245" s="41">
        <v>5</v>
      </c>
      <c r="G245" s="36">
        <v>0</v>
      </c>
      <c r="H245" s="63">
        <f>D245*розрахунок!$G$9+розрахунок!$O$12+140000</f>
        <v>499162.74561312079</v>
      </c>
      <c r="I245" s="63">
        <f t="shared" si="7"/>
        <v>12479.06864032802</v>
      </c>
      <c r="J245" s="38" t="s">
        <v>306</v>
      </c>
    </row>
    <row r="246" spans="2:10">
      <c r="B246" s="36">
        <f t="shared" si="9"/>
        <v>244</v>
      </c>
      <c r="C246" s="39" t="s">
        <v>294</v>
      </c>
      <c r="D246" s="45">
        <v>150</v>
      </c>
      <c r="E246" s="41" t="s">
        <v>31</v>
      </c>
      <c r="F246" s="41">
        <v>5</v>
      </c>
      <c r="G246" s="36">
        <v>1</v>
      </c>
      <c r="H246" s="63">
        <f>D246*розрахунок!$G$9+розрахунок!$O$12+140000</f>
        <v>365304.1660160186</v>
      </c>
      <c r="I246" s="63">
        <f t="shared" si="7"/>
        <v>9132.6041504004643</v>
      </c>
      <c r="J246" s="34" t="s">
        <v>311</v>
      </c>
    </row>
    <row r="247" spans="2:10">
      <c r="B247" s="36">
        <f t="shared" si="9"/>
        <v>245</v>
      </c>
      <c r="C247" s="39" t="s">
        <v>295</v>
      </c>
      <c r="D247" s="45">
        <v>145</v>
      </c>
      <c r="E247" s="41" t="s">
        <v>31</v>
      </c>
      <c r="F247" s="41">
        <v>5</v>
      </c>
      <c r="G247" s="36">
        <v>1</v>
      </c>
      <c r="H247" s="63">
        <f>D247*розрахунок!$G$9+розрахунок!$O$12+140000</f>
        <v>358611.23703616351</v>
      </c>
      <c r="I247" s="63">
        <f t="shared" si="7"/>
        <v>8965.2809259040878</v>
      </c>
      <c r="J247" s="35" t="s">
        <v>307</v>
      </c>
    </row>
    <row r="248" spans="2:10">
      <c r="B248" s="36">
        <f t="shared" si="9"/>
        <v>246</v>
      </c>
      <c r="C248" s="39" t="s">
        <v>296</v>
      </c>
      <c r="D248" s="45">
        <v>100</v>
      </c>
      <c r="E248" s="41" t="s">
        <v>31</v>
      </c>
      <c r="F248" s="41">
        <v>5</v>
      </c>
      <c r="G248" s="36">
        <v>1</v>
      </c>
      <c r="H248" s="63">
        <f>D248*розрахунок!$G$9+розрахунок!$O$12+140000</f>
        <v>298374.87621746748</v>
      </c>
      <c r="I248" s="63">
        <f t="shared" si="7"/>
        <v>7459.3719054366866</v>
      </c>
      <c r="J248" s="36" t="s">
        <v>308</v>
      </c>
    </row>
    <row r="249" spans="2:10">
      <c r="B249" s="36">
        <v>247</v>
      </c>
      <c r="C249" s="68" t="s">
        <v>611</v>
      </c>
      <c r="D249" s="45">
        <v>2.5</v>
      </c>
      <c r="E249" s="69" t="s">
        <v>610</v>
      </c>
      <c r="F249" s="69">
        <v>1</v>
      </c>
      <c r="G249" s="70" t="s">
        <v>297</v>
      </c>
      <c r="H249" s="3">
        <v>0</v>
      </c>
      <c r="I249" s="63">
        <f t="shared" si="7"/>
        <v>0</v>
      </c>
      <c r="J249" s="64" t="s">
        <v>584</v>
      </c>
    </row>
    <row r="250" spans="2:10">
      <c r="B250" s="36">
        <v>248</v>
      </c>
      <c r="C250" s="68" t="s">
        <v>612</v>
      </c>
      <c r="D250" s="3">
        <v>2.5</v>
      </c>
      <c r="E250" s="69" t="s">
        <v>610</v>
      </c>
      <c r="F250" s="69">
        <v>1</v>
      </c>
      <c r="G250" s="69">
        <v>2</v>
      </c>
      <c r="H250" s="3">
        <f>D250*(розрахунок!$F$9+304+297+38.39)</f>
        <v>5384.0758713265395</v>
      </c>
      <c r="I250" s="63">
        <f t="shared" si="7"/>
        <v>134.60189678316348</v>
      </c>
      <c r="J250" s="1" t="s">
        <v>595</v>
      </c>
    </row>
    <row r="251" spans="2:10">
      <c r="B251" s="36">
        <v>249</v>
      </c>
      <c r="C251" s="68" t="s">
        <v>613</v>
      </c>
      <c r="D251" s="3">
        <v>2.5</v>
      </c>
      <c r="E251" s="69" t="s">
        <v>610</v>
      </c>
      <c r="F251" s="69">
        <v>1</v>
      </c>
      <c r="G251" s="69">
        <v>2</v>
      </c>
      <c r="H251" s="3">
        <f>D251*(розрахунок!$F$9+304+297+38.39)</f>
        <v>5384.0758713265395</v>
      </c>
      <c r="I251" s="63">
        <f t="shared" ref="I251:I253" si="10">H251/40</f>
        <v>134.60189678316348</v>
      </c>
      <c r="J251" s="1"/>
    </row>
    <row r="252" spans="2:10">
      <c r="B252" s="36">
        <v>250</v>
      </c>
      <c r="C252" s="68" t="s">
        <v>614</v>
      </c>
      <c r="D252" s="3">
        <v>2.5</v>
      </c>
      <c r="E252" s="69" t="s">
        <v>610</v>
      </c>
      <c r="F252" s="69">
        <v>1</v>
      </c>
      <c r="G252" s="69">
        <v>2</v>
      </c>
      <c r="H252" s="3">
        <f>D252*(розрахунок!$F$9+304+297+38.39)</f>
        <v>5384.0758713265395</v>
      </c>
      <c r="I252" s="63">
        <f t="shared" si="10"/>
        <v>134.60189678316348</v>
      </c>
      <c r="J252" s="1" t="s">
        <v>596</v>
      </c>
    </row>
    <row r="253" spans="2:10">
      <c r="B253" s="36">
        <v>251</v>
      </c>
      <c r="C253" s="68" t="s">
        <v>615</v>
      </c>
      <c r="D253" s="3">
        <v>2.5</v>
      </c>
      <c r="E253" s="69" t="s">
        <v>610</v>
      </c>
      <c r="F253" s="69">
        <v>1</v>
      </c>
      <c r="G253" s="70" t="s">
        <v>562</v>
      </c>
      <c r="H253" s="3">
        <f>D253*(розрахунок!$F$9+304+297+38.39)</f>
        <v>5384.0758713265395</v>
      </c>
      <c r="I253" s="63">
        <f t="shared" si="10"/>
        <v>134.60189678316348</v>
      </c>
      <c r="J253" s="1"/>
    </row>
    <row r="254" spans="2:10">
      <c r="B254" s="36">
        <v>252</v>
      </c>
      <c r="C254" s="68" t="s">
        <v>616</v>
      </c>
      <c r="D254" s="3">
        <v>2.5</v>
      </c>
      <c r="E254" s="69" t="s">
        <v>610</v>
      </c>
      <c r="F254" s="69">
        <v>1</v>
      </c>
      <c r="G254" s="69">
        <v>3</v>
      </c>
      <c r="H254" s="3">
        <f>D254*розрахунок!$F$9</f>
        <v>3785.6008713265396</v>
      </c>
      <c r="I254" s="63">
        <f t="shared" ref="I254:I257" si="11">H254/40</f>
        <v>94.64002178316349</v>
      </c>
      <c r="J254" s="1" t="s">
        <v>321</v>
      </c>
    </row>
    <row r="255" spans="2:10">
      <c r="B255" s="36">
        <v>253</v>
      </c>
      <c r="C255" s="68" t="s">
        <v>617</v>
      </c>
      <c r="D255" s="3">
        <v>2.5</v>
      </c>
      <c r="E255" s="69" t="s">
        <v>610</v>
      </c>
      <c r="F255" s="69">
        <v>1</v>
      </c>
      <c r="G255" s="69">
        <v>3</v>
      </c>
      <c r="H255" s="3">
        <f>D255*(розрахунок!$F$9+304+297+38.39)</f>
        <v>5384.0758713265395</v>
      </c>
      <c r="I255" s="63">
        <f t="shared" si="11"/>
        <v>134.60189678316348</v>
      </c>
      <c r="J255" s="1" t="s">
        <v>597</v>
      </c>
    </row>
    <row r="256" spans="2:10">
      <c r="B256" s="36">
        <v>254</v>
      </c>
      <c r="C256" s="68" t="s">
        <v>618</v>
      </c>
      <c r="D256" s="3">
        <v>2.5</v>
      </c>
      <c r="E256" s="69" t="s">
        <v>610</v>
      </c>
      <c r="F256" s="69">
        <v>1</v>
      </c>
      <c r="G256" s="69">
        <v>3</v>
      </c>
      <c r="H256" s="3">
        <f>D256*(розрахунок!$F$9+304+297+38.39)</f>
        <v>5384.0758713265395</v>
      </c>
      <c r="I256" s="63">
        <f t="shared" si="11"/>
        <v>134.60189678316348</v>
      </c>
      <c r="J256" s="1" t="s">
        <v>605</v>
      </c>
    </row>
    <row r="257" spans="2:10">
      <c r="B257" s="36">
        <v>255</v>
      </c>
      <c r="C257" s="68" t="s">
        <v>619</v>
      </c>
      <c r="D257" s="3">
        <v>2.5</v>
      </c>
      <c r="E257" s="69" t="s">
        <v>610</v>
      </c>
      <c r="F257" s="69">
        <v>1</v>
      </c>
      <c r="G257" s="70" t="s">
        <v>563</v>
      </c>
      <c r="H257" s="3">
        <f>D257*(розрахунок!$F$9+304+297+38.39)</f>
        <v>5384.0758713265395</v>
      </c>
      <c r="I257" s="63">
        <f t="shared" si="11"/>
        <v>134.60189678316348</v>
      </c>
      <c r="J257" s="1"/>
    </row>
    <row r="258" spans="2:10">
      <c r="B258" s="36">
        <v>256</v>
      </c>
      <c r="C258" s="68" t="s">
        <v>620</v>
      </c>
      <c r="D258" s="3">
        <v>2.5</v>
      </c>
      <c r="E258" s="69" t="s">
        <v>610</v>
      </c>
      <c r="F258" s="69">
        <v>1</v>
      </c>
      <c r="G258" s="69">
        <v>4</v>
      </c>
      <c r="H258" s="3">
        <f>D258*розрахунок!$F$9</f>
        <v>3785.6008713265396</v>
      </c>
      <c r="I258" s="63">
        <f t="shared" ref="I258:I261" si="12">H258/40</f>
        <v>94.64002178316349</v>
      </c>
      <c r="J258" s="1" t="s">
        <v>326</v>
      </c>
    </row>
    <row r="259" spans="2:10">
      <c r="B259" s="36">
        <v>257</v>
      </c>
      <c r="C259" s="68" t="s">
        <v>621</v>
      </c>
      <c r="D259" s="3">
        <v>2.5</v>
      </c>
      <c r="E259" s="69" t="s">
        <v>610</v>
      </c>
      <c r="F259" s="69">
        <v>1</v>
      </c>
      <c r="G259" s="69">
        <v>4</v>
      </c>
      <c r="H259" s="3">
        <f>D259*(розрахунок!$F$9+304+297+38.39)</f>
        <v>5384.0758713265395</v>
      </c>
      <c r="I259" s="63">
        <f t="shared" si="12"/>
        <v>134.60189678316348</v>
      </c>
      <c r="J259" s="1" t="s">
        <v>598</v>
      </c>
    </row>
    <row r="260" spans="2:10">
      <c r="B260" s="36">
        <v>258</v>
      </c>
      <c r="C260" s="68" t="s">
        <v>622</v>
      </c>
      <c r="D260" s="3">
        <v>2.5</v>
      </c>
      <c r="E260" s="69" t="s">
        <v>610</v>
      </c>
      <c r="F260" s="69">
        <v>1</v>
      </c>
      <c r="G260" s="69">
        <v>4</v>
      </c>
      <c r="H260" s="3">
        <f>D260*розрахунок!$F$9</f>
        <v>3785.6008713265396</v>
      </c>
      <c r="I260" s="63">
        <f t="shared" si="12"/>
        <v>94.64002178316349</v>
      </c>
      <c r="J260" s="1" t="s">
        <v>325</v>
      </c>
    </row>
    <row r="261" spans="2:10">
      <c r="B261" s="36">
        <v>259</v>
      </c>
      <c r="C261" s="68" t="s">
        <v>623</v>
      </c>
      <c r="D261" s="3">
        <v>2.5</v>
      </c>
      <c r="E261" s="69" t="s">
        <v>610</v>
      </c>
      <c r="F261" s="69">
        <v>1</v>
      </c>
      <c r="G261" s="70" t="s">
        <v>564</v>
      </c>
      <c r="H261" s="3">
        <f>D261*(розрахунок!$F$9+304+297+38.39)</f>
        <v>5384.0758713265395</v>
      </c>
      <c r="I261" s="63">
        <f t="shared" si="12"/>
        <v>134.60189678316348</v>
      </c>
      <c r="J261" s="1"/>
    </row>
    <row r="262" spans="2:10">
      <c r="B262" s="36">
        <v>260</v>
      </c>
      <c r="C262" s="68" t="s">
        <v>624</v>
      </c>
      <c r="D262" s="3">
        <v>2.5</v>
      </c>
      <c r="E262" s="69" t="s">
        <v>610</v>
      </c>
      <c r="F262" s="69">
        <v>1</v>
      </c>
      <c r="G262" s="69">
        <v>5</v>
      </c>
      <c r="H262" s="3">
        <f>D262*(розрахунок!$F$9+304+297+38.39)</f>
        <v>5384.0758713265395</v>
      </c>
      <c r="I262" s="63">
        <f t="shared" ref="I262:I265" si="13">H262/40</f>
        <v>134.60189678316348</v>
      </c>
      <c r="J262" s="1" t="s">
        <v>606</v>
      </c>
    </row>
    <row r="263" spans="2:10">
      <c r="B263" s="36">
        <v>261</v>
      </c>
      <c r="C263" s="68" t="s">
        <v>625</v>
      </c>
      <c r="D263" s="3">
        <v>2.5</v>
      </c>
      <c r="E263" s="69" t="s">
        <v>610</v>
      </c>
      <c r="F263" s="69">
        <v>1</v>
      </c>
      <c r="G263" s="69">
        <v>5</v>
      </c>
      <c r="H263" s="3">
        <f>D263*(розрахунок!$F$9+304+297+38.39)</f>
        <v>5384.0758713265395</v>
      </c>
      <c r="I263" s="63">
        <f t="shared" si="13"/>
        <v>134.60189678316348</v>
      </c>
      <c r="J263" s="1"/>
    </row>
    <row r="264" spans="2:10">
      <c r="B264" s="36">
        <v>262</v>
      </c>
      <c r="C264" s="68" t="s">
        <v>626</v>
      </c>
      <c r="D264" s="3">
        <v>2.5</v>
      </c>
      <c r="E264" s="69" t="s">
        <v>610</v>
      </c>
      <c r="F264" s="69">
        <v>1</v>
      </c>
      <c r="G264" s="69">
        <v>5</v>
      </c>
      <c r="H264" s="3">
        <f>D264*(розрахунок!$F$9+304+297+38.39)</f>
        <v>5384.0758713265395</v>
      </c>
      <c r="I264" s="63">
        <f t="shared" si="13"/>
        <v>134.60189678316348</v>
      </c>
      <c r="J264" s="1" t="s">
        <v>600</v>
      </c>
    </row>
    <row r="265" spans="2:10">
      <c r="B265" s="36">
        <v>263</v>
      </c>
      <c r="C265" s="68" t="s">
        <v>627</v>
      </c>
      <c r="D265" s="3">
        <v>2.5</v>
      </c>
      <c r="E265" s="69" t="s">
        <v>610</v>
      </c>
      <c r="F265" s="69">
        <v>1</v>
      </c>
      <c r="G265" s="70" t="s">
        <v>565</v>
      </c>
      <c r="H265" s="3">
        <f>D265*(розрахунок!$F$9+304+297+38.39)</f>
        <v>5384.0758713265395</v>
      </c>
      <c r="I265" s="63">
        <f t="shared" si="13"/>
        <v>134.60189678316348</v>
      </c>
      <c r="J265" s="1" t="s">
        <v>599</v>
      </c>
    </row>
    <row r="266" spans="2:10">
      <c r="B266" s="36">
        <v>264</v>
      </c>
      <c r="C266" s="68" t="s">
        <v>628</v>
      </c>
      <c r="D266" s="3">
        <v>2.5</v>
      </c>
      <c r="E266" s="69" t="s">
        <v>610</v>
      </c>
      <c r="F266" s="69">
        <v>1</v>
      </c>
      <c r="G266" s="69">
        <v>6</v>
      </c>
      <c r="H266" s="3">
        <f>D266*розрахунок!$F$9</f>
        <v>3785.6008713265396</v>
      </c>
      <c r="I266" s="63">
        <f t="shared" ref="I266:I269" si="14">H266/40</f>
        <v>94.64002178316349</v>
      </c>
      <c r="J266" s="1" t="s">
        <v>335</v>
      </c>
    </row>
    <row r="267" spans="2:10">
      <c r="B267" s="36">
        <v>265</v>
      </c>
      <c r="C267" s="68" t="s">
        <v>629</v>
      </c>
      <c r="D267" s="3">
        <v>2.5</v>
      </c>
      <c r="E267" s="69" t="s">
        <v>610</v>
      </c>
      <c r="F267" s="69">
        <v>1</v>
      </c>
      <c r="G267" s="69">
        <v>6</v>
      </c>
      <c r="H267" s="3">
        <f>D267*розрахунок!$F$9</f>
        <v>3785.6008713265396</v>
      </c>
      <c r="I267" s="63">
        <f t="shared" si="14"/>
        <v>94.64002178316349</v>
      </c>
      <c r="J267" s="1" t="s">
        <v>331</v>
      </c>
    </row>
    <row r="268" spans="2:10">
      <c r="B268" s="36">
        <v>266</v>
      </c>
      <c r="C268" s="68" t="s">
        <v>630</v>
      </c>
      <c r="D268" s="3">
        <v>2.5</v>
      </c>
      <c r="E268" s="69" t="s">
        <v>610</v>
      </c>
      <c r="F268" s="69">
        <v>1</v>
      </c>
      <c r="G268" s="69">
        <v>6</v>
      </c>
      <c r="H268" s="3">
        <f>D268*(розрахунок!$F$9+304+297+38.39)</f>
        <v>5384.0758713265395</v>
      </c>
      <c r="I268" s="63">
        <f t="shared" si="14"/>
        <v>134.60189678316348</v>
      </c>
      <c r="J268" s="1"/>
    </row>
    <row r="269" spans="2:10">
      <c r="B269" s="36">
        <v>267</v>
      </c>
      <c r="C269" s="68" t="s">
        <v>631</v>
      </c>
      <c r="D269" s="3">
        <v>2.5</v>
      </c>
      <c r="E269" s="69" t="s">
        <v>610</v>
      </c>
      <c r="F269" s="69">
        <v>1</v>
      </c>
      <c r="G269" s="70" t="s">
        <v>566</v>
      </c>
      <c r="H269" s="3">
        <f>D269*(розрахунок!$F$9+304+297+38.39)</f>
        <v>5384.0758713265395</v>
      </c>
      <c r="I269" s="63">
        <f t="shared" si="14"/>
        <v>134.60189678316348</v>
      </c>
      <c r="J269" s="1"/>
    </row>
    <row r="270" spans="2:10">
      <c r="B270" s="36">
        <v>268</v>
      </c>
      <c r="C270" s="68" t="s">
        <v>632</v>
      </c>
      <c r="D270" s="3">
        <v>2.5</v>
      </c>
      <c r="E270" s="69" t="s">
        <v>610</v>
      </c>
      <c r="F270" s="69">
        <v>1</v>
      </c>
      <c r="G270" s="69">
        <v>7</v>
      </c>
      <c r="H270" s="3">
        <f>D270*розрахунок!$F$9</f>
        <v>3785.6008713265396</v>
      </c>
      <c r="I270" s="63">
        <f t="shared" ref="I270:I273" si="15">H270/40</f>
        <v>94.64002178316349</v>
      </c>
      <c r="J270" s="1" t="s">
        <v>571</v>
      </c>
    </row>
    <row r="271" spans="2:10">
      <c r="B271" s="36">
        <v>269</v>
      </c>
      <c r="C271" s="68" t="s">
        <v>633</v>
      </c>
      <c r="D271" s="3">
        <v>2.5</v>
      </c>
      <c r="E271" s="69" t="s">
        <v>610</v>
      </c>
      <c r="F271" s="69">
        <v>1</v>
      </c>
      <c r="G271" s="69">
        <v>7</v>
      </c>
      <c r="H271" s="3">
        <f>D271*(розрахунок!$F$9+304+297+38.39)</f>
        <v>5384.0758713265395</v>
      </c>
      <c r="I271" s="63">
        <f t="shared" si="15"/>
        <v>134.60189678316348</v>
      </c>
      <c r="J271" s="1"/>
    </row>
    <row r="272" spans="2:10">
      <c r="B272" s="36">
        <v>270</v>
      </c>
      <c r="C272" s="68" t="s">
        <v>634</v>
      </c>
      <c r="D272" s="3">
        <v>2.5</v>
      </c>
      <c r="E272" s="69" t="s">
        <v>610</v>
      </c>
      <c r="F272" s="69">
        <v>1</v>
      </c>
      <c r="G272" s="69">
        <v>7</v>
      </c>
      <c r="H272" s="3">
        <f>D272*(розрахунок!$F$9+304+297+38.39)</f>
        <v>5384.0758713265395</v>
      </c>
      <c r="I272" s="63">
        <f t="shared" si="15"/>
        <v>134.60189678316348</v>
      </c>
      <c r="J272" s="1"/>
    </row>
    <row r="273" spans="2:10">
      <c r="B273" s="36">
        <v>271</v>
      </c>
      <c r="C273" s="68" t="s">
        <v>635</v>
      </c>
      <c r="D273" s="3">
        <v>2.5</v>
      </c>
      <c r="E273" s="69" t="s">
        <v>610</v>
      </c>
      <c r="F273" s="69">
        <v>1</v>
      </c>
      <c r="G273" s="70" t="s">
        <v>567</v>
      </c>
      <c r="H273" s="3">
        <f>D273*(розрахунок!$F$9+304+297+38.39)</f>
        <v>5384.0758713265395</v>
      </c>
      <c r="I273" s="63">
        <f t="shared" si="15"/>
        <v>134.60189678316348</v>
      </c>
      <c r="J273" s="1"/>
    </row>
    <row r="274" spans="2:10">
      <c r="B274" s="36">
        <v>272</v>
      </c>
      <c r="C274" s="68" t="s">
        <v>636</v>
      </c>
      <c r="D274" s="3">
        <v>2.5</v>
      </c>
      <c r="E274" s="69" t="s">
        <v>610</v>
      </c>
      <c r="F274" s="69">
        <v>1</v>
      </c>
      <c r="G274" s="69">
        <v>8</v>
      </c>
      <c r="H274" s="3">
        <f>D274*(розрахунок!$F$9+304+297+38.39)</f>
        <v>5384.0758713265395</v>
      </c>
      <c r="I274" s="63">
        <f t="shared" ref="I274:I277" si="16">H274/40</f>
        <v>134.60189678316348</v>
      </c>
      <c r="J274" s="1" t="s">
        <v>601</v>
      </c>
    </row>
    <row r="275" spans="2:10">
      <c r="B275" s="36">
        <v>273</v>
      </c>
      <c r="C275" s="68" t="s">
        <v>637</v>
      </c>
      <c r="D275" s="3">
        <v>2.5</v>
      </c>
      <c r="E275" s="69" t="s">
        <v>610</v>
      </c>
      <c r="F275" s="69">
        <v>1</v>
      </c>
      <c r="G275" s="69">
        <v>8</v>
      </c>
      <c r="H275" s="3">
        <f>D275*(розрахунок!$F$9+304+297+38.39)</f>
        <v>5384.0758713265395</v>
      </c>
      <c r="I275" s="63">
        <f t="shared" si="16"/>
        <v>134.60189678316348</v>
      </c>
      <c r="J275" s="1" t="s">
        <v>602</v>
      </c>
    </row>
    <row r="276" spans="2:10">
      <c r="B276" s="36">
        <v>274</v>
      </c>
      <c r="C276" s="68" t="s">
        <v>638</v>
      </c>
      <c r="D276" s="3">
        <v>2.5</v>
      </c>
      <c r="E276" s="69" t="s">
        <v>610</v>
      </c>
      <c r="F276" s="69">
        <v>1</v>
      </c>
      <c r="G276" s="69">
        <v>8</v>
      </c>
      <c r="H276" s="3">
        <f>D276*(розрахунок!$F$9+304+297+38.39)</f>
        <v>5384.0758713265395</v>
      </c>
      <c r="I276" s="63">
        <f t="shared" si="16"/>
        <v>134.60189678316348</v>
      </c>
      <c r="J276" s="1" t="s">
        <v>603</v>
      </c>
    </row>
    <row r="277" spans="2:10">
      <c r="B277" s="36">
        <v>275</v>
      </c>
      <c r="C277" s="68" t="s">
        <v>639</v>
      </c>
      <c r="D277" s="3">
        <v>2.5</v>
      </c>
      <c r="E277" s="69" t="s">
        <v>610</v>
      </c>
      <c r="F277" s="69">
        <v>1</v>
      </c>
      <c r="G277" s="70" t="s">
        <v>568</v>
      </c>
      <c r="H277" s="3">
        <f>D277*розрахунок!$F$9</f>
        <v>3785.6008713265396</v>
      </c>
      <c r="I277" s="63">
        <f t="shared" si="16"/>
        <v>94.64002178316349</v>
      </c>
      <c r="J277" s="1" t="s">
        <v>348</v>
      </c>
    </row>
    <row r="278" spans="2:10">
      <c r="B278" s="36">
        <v>276</v>
      </c>
      <c r="C278" s="68" t="s">
        <v>640</v>
      </c>
      <c r="D278" s="3">
        <v>2.5</v>
      </c>
      <c r="E278" s="69" t="s">
        <v>610</v>
      </c>
      <c r="F278" s="69">
        <v>1</v>
      </c>
      <c r="G278" s="69">
        <v>9</v>
      </c>
      <c r="H278" s="3">
        <f>D278*розрахунок!$F$9</f>
        <v>3785.6008713265396</v>
      </c>
      <c r="I278" s="63">
        <f t="shared" ref="I278:I281" si="17">H278/40</f>
        <v>94.64002178316349</v>
      </c>
      <c r="J278" s="1" t="s">
        <v>349</v>
      </c>
    </row>
    <row r="279" spans="2:10">
      <c r="B279" s="36">
        <v>277</v>
      </c>
      <c r="C279" s="68" t="s">
        <v>641</v>
      </c>
      <c r="D279" s="3">
        <v>2.5</v>
      </c>
      <c r="E279" s="69" t="s">
        <v>610</v>
      </c>
      <c r="F279" s="69">
        <v>1</v>
      </c>
      <c r="G279" s="69">
        <v>9</v>
      </c>
      <c r="H279" s="3">
        <f>D279*(розрахунок!$F$9+304+297+38.39)</f>
        <v>5384.0758713265395</v>
      </c>
      <c r="I279" s="63">
        <f t="shared" si="17"/>
        <v>134.60189678316348</v>
      </c>
      <c r="J279" s="1" t="s">
        <v>609</v>
      </c>
    </row>
    <row r="280" spans="2:10">
      <c r="B280" s="36">
        <v>278</v>
      </c>
      <c r="C280" s="68" t="s">
        <v>642</v>
      </c>
      <c r="D280" s="3">
        <v>2.5</v>
      </c>
      <c r="E280" s="69" t="s">
        <v>610</v>
      </c>
      <c r="F280" s="69">
        <v>1</v>
      </c>
      <c r="G280" s="69">
        <v>9</v>
      </c>
      <c r="H280" s="3">
        <f>D280*(розрахунок!$F$9+304+297+38.39)</f>
        <v>5384.0758713265395</v>
      </c>
      <c r="I280" s="63">
        <f t="shared" si="17"/>
        <v>134.60189678316348</v>
      </c>
    </row>
    <row r="281" spans="2:10">
      <c r="B281" s="36">
        <v>279</v>
      </c>
      <c r="C281" s="68" t="s">
        <v>643</v>
      </c>
      <c r="D281" s="3">
        <v>2.5</v>
      </c>
      <c r="E281" s="69" t="s">
        <v>610</v>
      </c>
      <c r="F281" s="69">
        <v>1</v>
      </c>
      <c r="G281" s="70" t="s">
        <v>569</v>
      </c>
      <c r="H281" s="3">
        <f>D281*(розрахунок!$F$9+304+297+38.39)</f>
        <v>5384.0758713265395</v>
      </c>
      <c r="I281" s="63">
        <f t="shared" si="17"/>
        <v>134.60189678316348</v>
      </c>
      <c r="J281" s="1"/>
    </row>
    <row r="282" spans="2:10">
      <c r="B282" s="36">
        <v>280</v>
      </c>
      <c r="C282" s="68" t="s">
        <v>644</v>
      </c>
      <c r="D282" s="3">
        <v>2.5</v>
      </c>
      <c r="E282" s="69" t="s">
        <v>610</v>
      </c>
      <c r="F282" s="69">
        <v>1</v>
      </c>
      <c r="G282" s="69">
        <v>10</v>
      </c>
      <c r="H282" s="3">
        <f>D282*(розрахунок!$F$9+304+297+38.39)</f>
        <v>5384.0758713265395</v>
      </c>
      <c r="I282" s="63">
        <f t="shared" ref="I282:I285" si="18">H282/40</f>
        <v>134.60189678316348</v>
      </c>
      <c r="J282" s="1" t="s">
        <v>607</v>
      </c>
    </row>
    <row r="283" spans="2:10">
      <c r="B283" s="36">
        <v>281</v>
      </c>
      <c r="C283" s="68" t="s">
        <v>645</v>
      </c>
      <c r="D283" s="3">
        <v>2.5</v>
      </c>
      <c r="E283" s="69" t="s">
        <v>610</v>
      </c>
      <c r="F283" s="69">
        <v>1</v>
      </c>
      <c r="G283" s="69">
        <v>10</v>
      </c>
      <c r="H283" s="3">
        <f>D283*(розрахунок!$F$9+304+297+38.39)</f>
        <v>5384.0758713265395</v>
      </c>
      <c r="I283" s="63">
        <f t="shared" si="18"/>
        <v>134.60189678316348</v>
      </c>
      <c r="J283" s="1" t="s">
        <v>607</v>
      </c>
    </row>
    <row r="284" spans="2:10">
      <c r="B284" s="36">
        <v>282</v>
      </c>
      <c r="C284" s="68" t="s">
        <v>646</v>
      </c>
      <c r="D284" s="3">
        <v>2.5</v>
      </c>
      <c r="E284" s="69" t="s">
        <v>610</v>
      </c>
      <c r="F284" s="69">
        <v>1</v>
      </c>
      <c r="G284" s="69">
        <v>10</v>
      </c>
      <c r="H284" s="3">
        <f>D284*(розрахунок!$F$9+304+297+38.39)</f>
        <v>5384.0758713265395</v>
      </c>
      <c r="I284" s="63">
        <f t="shared" si="18"/>
        <v>134.60189678316348</v>
      </c>
      <c r="J284" s="1" t="s">
        <v>604</v>
      </c>
    </row>
    <row r="285" spans="2:10">
      <c r="B285" s="36">
        <v>283</v>
      </c>
      <c r="C285" s="68" t="s">
        <v>647</v>
      </c>
      <c r="D285" s="3">
        <v>2.5</v>
      </c>
      <c r="E285" s="69" t="s">
        <v>610</v>
      </c>
      <c r="F285" s="69">
        <v>1</v>
      </c>
      <c r="G285" s="70" t="s">
        <v>570</v>
      </c>
      <c r="H285" s="3">
        <f>D285*(розрахунок!$F$9+304+297+38.39)</f>
        <v>5384.0758713265395</v>
      </c>
      <c r="I285" s="63">
        <f t="shared" si="18"/>
        <v>134.60189678316348</v>
      </c>
      <c r="J285" s="1"/>
    </row>
    <row r="286" spans="2:10">
      <c r="B286" s="36">
        <v>284</v>
      </c>
      <c r="C286" s="68" t="s">
        <v>648</v>
      </c>
      <c r="D286" s="62">
        <v>2.5</v>
      </c>
      <c r="E286" s="69" t="s">
        <v>610</v>
      </c>
      <c r="F286" s="69">
        <v>2</v>
      </c>
      <c r="G286" s="70" t="s">
        <v>297</v>
      </c>
      <c r="H286" s="3">
        <f>D286*розрахунок!$F$9</f>
        <v>3785.6008713265396</v>
      </c>
      <c r="I286" s="63">
        <f t="shared" ref="I286" si="19">H286/40</f>
        <v>94.64002178316349</v>
      </c>
      <c r="J286" s="1" t="s">
        <v>355</v>
      </c>
    </row>
    <row r="287" spans="2:10">
      <c r="B287" s="36">
        <v>285</v>
      </c>
      <c r="C287" s="68" t="s">
        <v>649</v>
      </c>
      <c r="D287" s="3">
        <v>2.5</v>
      </c>
      <c r="E287" s="69" t="s">
        <v>610</v>
      </c>
      <c r="F287" s="69">
        <v>2</v>
      </c>
      <c r="G287" s="70" t="s">
        <v>562</v>
      </c>
      <c r="H287" s="3">
        <f>D287*розрахунок!$F$9</f>
        <v>3785.6008713265396</v>
      </c>
      <c r="I287" s="63">
        <f t="shared" ref="I287" si="20">H287/40</f>
        <v>94.64002178316349</v>
      </c>
      <c r="J287" s="1" t="s">
        <v>360</v>
      </c>
    </row>
    <row r="288" spans="2:10">
      <c r="B288" s="36">
        <v>286</v>
      </c>
      <c r="C288" s="68" t="s">
        <v>650</v>
      </c>
      <c r="D288" s="3">
        <v>2.5</v>
      </c>
      <c r="E288" s="69" t="s">
        <v>610</v>
      </c>
      <c r="F288" s="69">
        <v>2</v>
      </c>
      <c r="G288" s="70" t="s">
        <v>563</v>
      </c>
      <c r="H288" s="3">
        <f>D288*розрахунок!$F$9</f>
        <v>3785.6008713265396</v>
      </c>
      <c r="I288" s="63">
        <f t="shared" ref="I288:I300" si="21">H288/40</f>
        <v>94.64002178316349</v>
      </c>
      <c r="J288" s="1" t="s">
        <v>368</v>
      </c>
    </row>
    <row r="289" spans="2:10">
      <c r="B289" s="36">
        <v>287</v>
      </c>
      <c r="C289" s="68" t="s">
        <v>651</v>
      </c>
      <c r="D289" s="3">
        <v>2.5</v>
      </c>
      <c r="E289" s="69" t="s">
        <v>610</v>
      </c>
      <c r="F289" s="69">
        <v>2</v>
      </c>
      <c r="G289" s="70" t="s">
        <v>564</v>
      </c>
      <c r="H289" s="3">
        <f>D289*розрахунок!$F$9</f>
        <v>3785.6008713265396</v>
      </c>
      <c r="I289" s="63">
        <f t="shared" si="21"/>
        <v>94.64002178316349</v>
      </c>
      <c r="J289" s="1" t="s">
        <v>363</v>
      </c>
    </row>
    <row r="290" spans="2:10">
      <c r="B290" s="36">
        <v>288</v>
      </c>
      <c r="C290" s="68" t="s">
        <v>652</v>
      </c>
      <c r="D290" s="3">
        <v>2.5</v>
      </c>
      <c r="E290" s="69" t="s">
        <v>610</v>
      </c>
      <c r="F290" s="69">
        <v>2</v>
      </c>
      <c r="G290" s="70" t="s">
        <v>565</v>
      </c>
      <c r="H290" s="3">
        <f>D290*розрахунок!$F$9</f>
        <v>3785.6008713265396</v>
      </c>
      <c r="I290" s="63">
        <f t="shared" si="21"/>
        <v>94.64002178316349</v>
      </c>
      <c r="J290" s="1" t="s">
        <v>372</v>
      </c>
    </row>
    <row r="291" spans="2:10">
      <c r="B291" s="36">
        <v>289</v>
      </c>
      <c r="C291" s="68" t="s">
        <v>653</v>
      </c>
      <c r="D291" s="3">
        <v>2.5</v>
      </c>
      <c r="E291" s="69" t="s">
        <v>610</v>
      </c>
      <c r="F291" s="69">
        <v>2</v>
      </c>
      <c r="G291" s="70" t="s">
        <v>566</v>
      </c>
      <c r="H291" s="3">
        <f>D291*розрахунок!$F$9</f>
        <v>3785.6008713265396</v>
      </c>
      <c r="I291" s="63">
        <f t="shared" si="21"/>
        <v>94.64002178316349</v>
      </c>
      <c r="J291" s="1" t="s">
        <v>374</v>
      </c>
    </row>
    <row r="292" spans="2:10">
      <c r="B292" s="36">
        <v>290</v>
      </c>
      <c r="C292" s="68" t="s">
        <v>654</v>
      </c>
      <c r="D292" s="3">
        <v>2.5</v>
      </c>
      <c r="E292" s="69" t="s">
        <v>610</v>
      </c>
      <c r="F292" s="69">
        <v>2</v>
      </c>
      <c r="G292" s="70" t="s">
        <v>567</v>
      </c>
      <c r="H292" s="3">
        <f>D292*розрахунок!$F$9</f>
        <v>3785.6008713265396</v>
      </c>
      <c r="I292" s="63">
        <f t="shared" si="21"/>
        <v>94.64002178316349</v>
      </c>
      <c r="J292" s="1" t="s">
        <v>572</v>
      </c>
    </row>
    <row r="293" spans="2:10">
      <c r="B293" s="36">
        <v>291</v>
      </c>
      <c r="C293" s="68" t="s">
        <v>655</v>
      </c>
      <c r="D293" s="3">
        <v>2.5</v>
      </c>
      <c r="E293" s="69" t="s">
        <v>610</v>
      </c>
      <c r="F293" s="69">
        <v>2</v>
      </c>
      <c r="G293" s="70" t="s">
        <v>568</v>
      </c>
      <c r="H293" s="3">
        <f>D293*(розрахунок!$F$9+304+297+38.39)</f>
        <v>5384.0758713265395</v>
      </c>
      <c r="I293" s="63">
        <f t="shared" si="21"/>
        <v>134.60189678316348</v>
      </c>
      <c r="J293" s="61" t="s">
        <v>581</v>
      </c>
    </row>
    <row r="294" spans="2:10">
      <c r="B294" s="36">
        <v>292</v>
      </c>
      <c r="C294" s="68" t="s">
        <v>656</v>
      </c>
      <c r="D294" s="3">
        <v>2.5</v>
      </c>
      <c r="E294" s="69" t="s">
        <v>610</v>
      </c>
      <c r="F294" s="69">
        <v>2</v>
      </c>
      <c r="G294" s="70" t="s">
        <v>569</v>
      </c>
      <c r="H294" s="3">
        <f>D294*розрахунок!$F$9</f>
        <v>3785.6008713265396</v>
      </c>
      <c r="I294" s="63">
        <f t="shared" si="21"/>
        <v>94.64002178316349</v>
      </c>
      <c r="J294" s="1" t="s">
        <v>385</v>
      </c>
    </row>
    <row r="295" spans="2:10">
      <c r="B295" s="36">
        <v>293</v>
      </c>
      <c r="C295" s="68" t="s">
        <v>657</v>
      </c>
      <c r="D295" s="3">
        <v>2.5</v>
      </c>
      <c r="E295" s="69" t="s">
        <v>610</v>
      </c>
      <c r="F295" s="69">
        <v>2</v>
      </c>
      <c r="G295" s="70" t="s">
        <v>570</v>
      </c>
      <c r="H295" s="3">
        <f>D295*(розрахунок!$F$9+304+297+38.39)</f>
        <v>5384.0758713265395</v>
      </c>
      <c r="I295" s="63">
        <f t="shared" si="21"/>
        <v>134.60189678316348</v>
      </c>
      <c r="J295" s="61" t="s">
        <v>580</v>
      </c>
    </row>
    <row r="296" spans="2:10">
      <c r="B296" s="36">
        <v>294</v>
      </c>
      <c r="C296" s="68" t="s">
        <v>658</v>
      </c>
      <c r="D296" s="3">
        <v>2.5</v>
      </c>
      <c r="E296" s="69" t="s">
        <v>610</v>
      </c>
      <c r="F296" s="69">
        <v>3</v>
      </c>
      <c r="G296" s="71">
        <v>1</v>
      </c>
      <c r="H296" s="3">
        <v>0</v>
      </c>
      <c r="I296" s="63">
        <f t="shared" si="21"/>
        <v>0</v>
      </c>
      <c r="J296" s="61" t="s">
        <v>584</v>
      </c>
    </row>
    <row r="297" spans="2:10">
      <c r="B297" s="36">
        <v>295</v>
      </c>
      <c r="C297" s="68" t="s">
        <v>659</v>
      </c>
      <c r="D297" s="3">
        <v>2.5</v>
      </c>
      <c r="E297" s="69" t="s">
        <v>610</v>
      </c>
      <c r="F297" s="69">
        <v>3</v>
      </c>
      <c r="G297" s="69">
        <v>2</v>
      </c>
      <c r="H297" s="3">
        <f>D297*розрахунок!$F$9</f>
        <v>3785.6008713265396</v>
      </c>
      <c r="I297" s="63">
        <f t="shared" si="21"/>
        <v>94.64002178316349</v>
      </c>
      <c r="J297" s="1" t="s">
        <v>389</v>
      </c>
    </row>
    <row r="298" spans="2:10">
      <c r="B298" s="36">
        <v>296</v>
      </c>
      <c r="C298" s="68" t="s">
        <v>660</v>
      </c>
      <c r="D298" s="3">
        <v>2.5</v>
      </c>
      <c r="E298" s="69" t="s">
        <v>610</v>
      </c>
      <c r="F298" s="69">
        <v>3</v>
      </c>
      <c r="G298" s="69">
        <v>2</v>
      </c>
      <c r="H298" s="3">
        <f>D298*розрахунок!$F$9</f>
        <v>3785.6008713265396</v>
      </c>
      <c r="I298" s="63">
        <f t="shared" si="21"/>
        <v>94.64002178316349</v>
      </c>
      <c r="J298" s="1" t="s">
        <v>393</v>
      </c>
    </row>
    <row r="299" spans="2:10">
      <c r="B299" s="36">
        <v>297</v>
      </c>
      <c r="C299" s="68" t="s">
        <v>661</v>
      </c>
      <c r="D299" s="3">
        <v>2.5</v>
      </c>
      <c r="E299" s="69" t="s">
        <v>610</v>
      </c>
      <c r="F299" s="69">
        <v>3</v>
      </c>
      <c r="G299" s="69">
        <v>2</v>
      </c>
      <c r="H299" s="3">
        <f>D299*розрахунок!$F$9</f>
        <v>3785.6008713265396</v>
      </c>
      <c r="I299" s="63">
        <f t="shared" si="21"/>
        <v>94.64002178316349</v>
      </c>
      <c r="J299" s="1" t="s">
        <v>391</v>
      </c>
    </row>
    <row r="300" spans="2:10">
      <c r="B300" s="36">
        <v>298</v>
      </c>
      <c r="C300" s="68" t="s">
        <v>662</v>
      </c>
      <c r="D300" s="3">
        <v>2.5</v>
      </c>
      <c r="E300" s="69" t="s">
        <v>610</v>
      </c>
      <c r="F300" s="69">
        <v>3</v>
      </c>
      <c r="G300" s="70" t="s">
        <v>562</v>
      </c>
      <c r="H300" s="3">
        <f>D300*розрахунок!$F$9</f>
        <v>3785.6008713265396</v>
      </c>
      <c r="I300" s="63">
        <f t="shared" si="21"/>
        <v>94.64002178316349</v>
      </c>
      <c r="J300" s="1" t="s">
        <v>395</v>
      </c>
    </row>
    <row r="301" spans="2:10">
      <c r="B301" s="36">
        <v>299</v>
      </c>
      <c r="C301" s="68" t="s">
        <v>663</v>
      </c>
      <c r="D301" s="3">
        <v>2.5</v>
      </c>
      <c r="E301" s="69" t="s">
        <v>610</v>
      </c>
      <c r="F301" s="69">
        <v>3</v>
      </c>
      <c r="G301" s="69">
        <v>3</v>
      </c>
      <c r="H301" s="3">
        <f>D301*(розрахунок!$F$9+304+297+38.39)</f>
        <v>5384.0758713265395</v>
      </c>
      <c r="I301" s="63">
        <f t="shared" ref="I301:I304" si="22">H301/40</f>
        <v>134.60189678316348</v>
      </c>
      <c r="J301" s="1" t="s">
        <v>573</v>
      </c>
    </row>
    <row r="302" spans="2:10">
      <c r="B302" s="36">
        <v>300</v>
      </c>
      <c r="C302" s="68" t="s">
        <v>664</v>
      </c>
      <c r="D302" s="3">
        <v>2.5</v>
      </c>
      <c r="E302" s="69" t="s">
        <v>610</v>
      </c>
      <c r="F302" s="69">
        <v>3</v>
      </c>
      <c r="G302" s="69">
        <v>3</v>
      </c>
      <c r="H302" s="3">
        <f>D302*(розрахунок!$F$9+304+297+38.39)</f>
        <v>5384.0758713265395</v>
      </c>
      <c r="I302" s="63">
        <f t="shared" si="22"/>
        <v>134.60189678316348</v>
      </c>
      <c r="J302" s="1" t="s">
        <v>574</v>
      </c>
    </row>
    <row r="303" spans="2:10">
      <c r="B303" s="36">
        <v>301</v>
      </c>
      <c r="C303" s="68" t="s">
        <v>665</v>
      </c>
      <c r="D303" s="3">
        <v>2.5</v>
      </c>
      <c r="E303" s="69" t="s">
        <v>610</v>
      </c>
      <c r="F303" s="69">
        <v>3</v>
      </c>
      <c r="G303" s="69">
        <v>3</v>
      </c>
      <c r="H303" s="3">
        <f>D303*розрахунок!$F$9</f>
        <v>3785.6008713265396</v>
      </c>
      <c r="I303" s="63">
        <f t="shared" si="22"/>
        <v>94.64002178316349</v>
      </c>
      <c r="J303" s="1" t="s">
        <v>397</v>
      </c>
    </row>
    <row r="304" spans="2:10">
      <c r="B304" s="36">
        <v>302</v>
      </c>
      <c r="C304" s="68" t="s">
        <v>666</v>
      </c>
      <c r="D304" s="3">
        <v>2.5</v>
      </c>
      <c r="E304" s="69" t="s">
        <v>610</v>
      </c>
      <c r="F304" s="69">
        <v>3</v>
      </c>
      <c r="G304" s="70" t="s">
        <v>563</v>
      </c>
      <c r="H304" s="3">
        <f>D304*(розрахунок!$F$9+304+297+38.39)</f>
        <v>5384.0758713265395</v>
      </c>
      <c r="I304" s="63">
        <f t="shared" si="22"/>
        <v>134.60189678316348</v>
      </c>
      <c r="J304" s="1"/>
    </row>
    <row r="305" spans="2:10">
      <c r="B305" s="36">
        <v>303</v>
      </c>
      <c r="C305" s="68" t="s">
        <v>667</v>
      </c>
      <c r="D305" s="3">
        <v>2.5</v>
      </c>
      <c r="E305" s="69" t="s">
        <v>610</v>
      </c>
      <c r="F305" s="69">
        <v>3</v>
      </c>
      <c r="G305" s="69">
        <v>4</v>
      </c>
      <c r="H305" s="3">
        <f>D305*(розрахунок!$F$9+304+297+38.39)</f>
        <v>5384.0758713265395</v>
      </c>
      <c r="I305" s="63">
        <f t="shared" ref="I305:I308" si="23">H305/40</f>
        <v>134.60189678316348</v>
      </c>
      <c r="J305" s="1"/>
    </row>
    <row r="306" spans="2:10">
      <c r="B306" s="36">
        <v>304</v>
      </c>
      <c r="C306" s="68" t="s">
        <v>668</v>
      </c>
      <c r="D306" s="3">
        <v>2.5</v>
      </c>
      <c r="E306" s="69" t="s">
        <v>610</v>
      </c>
      <c r="F306" s="69">
        <v>3</v>
      </c>
      <c r="G306" s="69">
        <v>4</v>
      </c>
      <c r="H306" s="3">
        <f>D306*(розрахунок!$F$9+304+297+38.39)</f>
        <v>5384.0758713265395</v>
      </c>
      <c r="I306" s="63">
        <f t="shared" si="23"/>
        <v>134.60189678316348</v>
      </c>
      <c r="J306" s="1"/>
    </row>
    <row r="307" spans="2:10">
      <c r="B307" s="36">
        <v>305</v>
      </c>
      <c r="C307" s="68" t="s">
        <v>669</v>
      </c>
      <c r="D307" s="3">
        <v>2.5</v>
      </c>
      <c r="E307" s="69" t="s">
        <v>610</v>
      </c>
      <c r="F307" s="69">
        <v>3</v>
      </c>
      <c r="G307" s="69">
        <v>4</v>
      </c>
      <c r="H307" s="3">
        <f>D307*(розрахунок!$F$9+304+297+38.39)</f>
        <v>5384.0758713265395</v>
      </c>
      <c r="I307" s="63">
        <f t="shared" si="23"/>
        <v>134.60189678316348</v>
      </c>
      <c r="J307" s="1"/>
    </row>
    <row r="308" spans="2:10">
      <c r="B308" s="36">
        <v>306</v>
      </c>
      <c r="C308" s="68" t="s">
        <v>670</v>
      </c>
      <c r="D308" s="3">
        <v>2.5</v>
      </c>
      <c r="E308" s="69" t="s">
        <v>610</v>
      </c>
      <c r="F308" s="69">
        <v>3</v>
      </c>
      <c r="G308" s="70" t="s">
        <v>564</v>
      </c>
      <c r="H308" s="3">
        <f>D308*(розрахунок!$F$9+304+297+38.39)</f>
        <v>5384.0758713265395</v>
      </c>
      <c r="I308" s="63">
        <f t="shared" si="23"/>
        <v>134.60189678316348</v>
      </c>
      <c r="J308" s="1"/>
    </row>
    <row r="309" spans="2:10">
      <c r="B309" s="36">
        <v>307</v>
      </c>
      <c r="C309" s="68" t="s">
        <v>671</v>
      </c>
      <c r="D309" s="3">
        <v>2.5</v>
      </c>
      <c r="E309" s="69" t="s">
        <v>610</v>
      </c>
      <c r="F309" s="69">
        <v>3</v>
      </c>
      <c r="G309" s="69">
        <v>5</v>
      </c>
      <c r="H309" s="3">
        <f>D309*(розрахунок!$F$9+304+297+38.39)</f>
        <v>5384.0758713265395</v>
      </c>
      <c r="I309" s="63">
        <f t="shared" ref="I309:I372" si="24">H309/40</f>
        <v>134.60189678316348</v>
      </c>
      <c r="J309" s="1" t="s">
        <v>575</v>
      </c>
    </row>
    <row r="310" spans="2:10">
      <c r="B310" s="36">
        <v>308</v>
      </c>
      <c r="C310" s="68" t="s">
        <v>672</v>
      </c>
      <c r="D310" s="3">
        <v>2.5</v>
      </c>
      <c r="E310" s="69" t="s">
        <v>610</v>
      </c>
      <c r="F310" s="69">
        <v>3</v>
      </c>
      <c r="G310" s="69">
        <v>5</v>
      </c>
      <c r="H310" s="3">
        <f>D310*(розрахунок!$F$9+304+297+38.39)</f>
        <v>5384.0758713265395</v>
      </c>
      <c r="I310" s="63">
        <f t="shared" si="24"/>
        <v>134.60189678316348</v>
      </c>
      <c r="J310" s="1" t="s">
        <v>576</v>
      </c>
    </row>
    <row r="311" spans="2:10">
      <c r="B311" s="36">
        <v>309</v>
      </c>
      <c r="C311" s="68" t="s">
        <v>673</v>
      </c>
      <c r="D311" s="3">
        <v>2.5</v>
      </c>
      <c r="E311" s="69" t="s">
        <v>610</v>
      </c>
      <c r="F311" s="69">
        <v>3</v>
      </c>
      <c r="G311" s="69">
        <v>5</v>
      </c>
      <c r="H311" s="3">
        <f>D311*розрахунок!$F$9</f>
        <v>3785.6008713265396</v>
      </c>
      <c r="I311" s="63">
        <f t="shared" si="24"/>
        <v>94.64002178316349</v>
      </c>
      <c r="J311" s="1" t="s">
        <v>403</v>
      </c>
    </row>
    <row r="312" spans="2:10">
      <c r="B312" s="36">
        <v>310</v>
      </c>
      <c r="C312" s="68" t="s">
        <v>674</v>
      </c>
      <c r="D312" s="3">
        <v>2.5</v>
      </c>
      <c r="E312" s="69" t="s">
        <v>610</v>
      </c>
      <c r="F312" s="69">
        <v>3</v>
      </c>
      <c r="G312" s="70" t="s">
        <v>565</v>
      </c>
      <c r="H312" s="3">
        <f>D312*розрахунок!$F$9</f>
        <v>3785.6008713265396</v>
      </c>
      <c r="I312" s="63">
        <f t="shared" si="24"/>
        <v>94.64002178316349</v>
      </c>
      <c r="J312" s="1" t="s">
        <v>409</v>
      </c>
    </row>
    <row r="313" spans="2:10">
      <c r="B313" s="36">
        <v>311</v>
      </c>
      <c r="C313" s="68" t="s">
        <v>675</v>
      </c>
      <c r="D313" s="3">
        <v>2.5</v>
      </c>
      <c r="E313" s="69" t="s">
        <v>610</v>
      </c>
      <c r="F313" s="69">
        <v>3</v>
      </c>
      <c r="G313" s="69">
        <v>6</v>
      </c>
      <c r="H313" s="3">
        <f>D313*(розрахунок!$F$9+304+297+38.39)</f>
        <v>5384.0758713265395</v>
      </c>
      <c r="I313" s="63">
        <f t="shared" si="24"/>
        <v>134.60189678316348</v>
      </c>
      <c r="J313" s="1" t="s">
        <v>577</v>
      </c>
    </row>
    <row r="314" spans="2:10">
      <c r="B314" s="36">
        <v>312</v>
      </c>
      <c r="C314" s="68" t="s">
        <v>676</v>
      </c>
      <c r="D314" s="3">
        <v>2.5</v>
      </c>
      <c r="E314" s="69" t="s">
        <v>610</v>
      </c>
      <c r="F314" s="69">
        <v>3</v>
      </c>
      <c r="G314" s="69">
        <v>6</v>
      </c>
      <c r="H314" s="3">
        <f>D314*розрахунок!$F$9</f>
        <v>3785.6008713265396</v>
      </c>
      <c r="I314" s="63">
        <f t="shared" si="24"/>
        <v>94.64002178316349</v>
      </c>
      <c r="J314" s="1" t="s">
        <v>410</v>
      </c>
    </row>
    <row r="315" spans="2:10">
      <c r="B315" s="36">
        <v>313</v>
      </c>
      <c r="C315" s="68" t="s">
        <v>677</v>
      </c>
      <c r="D315" s="3">
        <v>2.5</v>
      </c>
      <c r="E315" s="69" t="s">
        <v>610</v>
      </c>
      <c r="F315" s="69">
        <v>3</v>
      </c>
      <c r="G315" s="69">
        <v>6</v>
      </c>
      <c r="H315" s="3">
        <f>D315*(розрахунок!$F$9+304+297+38.39)</f>
        <v>5384.0758713265395</v>
      </c>
      <c r="I315" s="63">
        <f t="shared" si="24"/>
        <v>134.60189678316348</v>
      </c>
      <c r="J315" s="1" t="s">
        <v>578</v>
      </c>
    </row>
    <row r="316" spans="2:10">
      <c r="B316" s="36">
        <v>314</v>
      </c>
      <c r="C316" s="68" t="s">
        <v>678</v>
      </c>
      <c r="D316" s="3">
        <v>2.5</v>
      </c>
      <c r="E316" s="69" t="s">
        <v>610</v>
      </c>
      <c r="F316" s="69">
        <v>3</v>
      </c>
      <c r="G316" s="70" t="s">
        <v>566</v>
      </c>
      <c r="H316" s="3">
        <f>D316*(розрахунок!$F$9+304+297+38.39)</f>
        <v>5384.0758713265395</v>
      </c>
      <c r="I316" s="63">
        <f t="shared" si="24"/>
        <v>134.60189678316348</v>
      </c>
      <c r="J316" s="1"/>
    </row>
    <row r="317" spans="2:10">
      <c r="B317" s="36">
        <v>315</v>
      </c>
      <c r="C317" s="68" t="s">
        <v>679</v>
      </c>
      <c r="D317" s="3">
        <v>2.5</v>
      </c>
      <c r="E317" s="69" t="s">
        <v>610</v>
      </c>
      <c r="F317" s="69">
        <v>3</v>
      </c>
      <c r="G317" s="69">
        <v>7</v>
      </c>
      <c r="H317" s="3">
        <f>D319*(розрахунок!$F$9+304+297+38.39)</f>
        <v>5384.0758713265395</v>
      </c>
      <c r="I317" s="63">
        <f>H317/40</f>
        <v>134.60189678316348</v>
      </c>
      <c r="J317" s="1" t="s">
        <v>579</v>
      </c>
    </row>
    <row r="318" spans="2:10">
      <c r="B318" s="36">
        <v>316</v>
      </c>
      <c r="C318" s="68" t="s">
        <v>680</v>
      </c>
      <c r="D318" s="3">
        <v>2.5</v>
      </c>
      <c r="E318" s="69" t="s">
        <v>610</v>
      </c>
      <c r="F318" s="69">
        <v>3</v>
      </c>
      <c r="G318" s="69">
        <v>7</v>
      </c>
      <c r="H318" s="3">
        <f>D318*(розрахунок!$F$9+304+297+38.39)</f>
        <v>5384.0758713265395</v>
      </c>
      <c r="I318" s="63">
        <f t="shared" si="24"/>
        <v>134.60189678316348</v>
      </c>
      <c r="J318" s="1"/>
    </row>
    <row r="319" spans="2:10">
      <c r="B319" s="36">
        <v>317</v>
      </c>
      <c r="C319" s="68" t="s">
        <v>681</v>
      </c>
      <c r="D319" s="3">
        <v>2.5</v>
      </c>
      <c r="E319" s="69" t="s">
        <v>610</v>
      </c>
      <c r="F319" s="69">
        <v>3</v>
      </c>
      <c r="G319" s="69">
        <v>7</v>
      </c>
      <c r="H319" s="3">
        <f>D317*розрахунок!$F$9</f>
        <v>3785.6008713265396</v>
      </c>
      <c r="I319" s="63">
        <f>H319/40</f>
        <v>94.64002178316349</v>
      </c>
      <c r="J319" s="132" t="s">
        <v>416</v>
      </c>
    </row>
    <row r="320" spans="2:10">
      <c r="B320" s="36">
        <v>318</v>
      </c>
      <c r="C320" s="68" t="s">
        <v>682</v>
      </c>
      <c r="D320" s="3">
        <v>2.5</v>
      </c>
      <c r="E320" s="69" t="s">
        <v>610</v>
      </c>
      <c r="F320" s="69">
        <v>3</v>
      </c>
      <c r="G320" s="70" t="s">
        <v>567</v>
      </c>
      <c r="H320" s="3">
        <f>D320*(розрахунок!$F$9+304+297+38.39)</f>
        <v>5384.0758713265395</v>
      </c>
      <c r="I320" s="63">
        <f t="shared" si="24"/>
        <v>134.60189678316348</v>
      </c>
      <c r="J320" s="1"/>
    </row>
    <row r="321" spans="2:10">
      <c r="B321" s="36">
        <v>319</v>
      </c>
      <c r="C321" s="68" t="s">
        <v>683</v>
      </c>
      <c r="D321" s="3">
        <v>2.5</v>
      </c>
      <c r="E321" s="69" t="s">
        <v>610</v>
      </c>
      <c r="F321" s="69">
        <v>3</v>
      </c>
      <c r="G321" s="69">
        <v>8</v>
      </c>
      <c r="H321" s="3">
        <f>D321*(розрахунок!$F$9+304+297+38.39)</f>
        <v>5384.0758713265395</v>
      </c>
      <c r="I321" s="63">
        <f t="shared" si="24"/>
        <v>134.60189678316348</v>
      </c>
      <c r="J321" s="1"/>
    </row>
    <row r="322" spans="2:10">
      <c r="B322" s="36">
        <v>320</v>
      </c>
      <c r="C322" s="68" t="s">
        <v>684</v>
      </c>
      <c r="D322" s="3">
        <v>2.5</v>
      </c>
      <c r="E322" s="69" t="s">
        <v>610</v>
      </c>
      <c r="F322" s="69">
        <v>3</v>
      </c>
      <c r="G322" s="69">
        <v>8</v>
      </c>
      <c r="H322" s="3">
        <f>D322*(розрахунок!$F$9+304+297+38.39)</f>
        <v>5384.0758713265395</v>
      </c>
      <c r="I322" s="63">
        <f t="shared" si="24"/>
        <v>134.60189678316348</v>
      </c>
      <c r="J322" s="1"/>
    </row>
    <row r="323" spans="2:10">
      <c r="B323" s="36">
        <v>321</v>
      </c>
      <c r="C323" s="68" t="s">
        <v>685</v>
      </c>
      <c r="D323" s="3">
        <v>2.5</v>
      </c>
      <c r="E323" s="69" t="s">
        <v>610</v>
      </c>
      <c r="F323" s="69">
        <v>3</v>
      </c>
      <c r="G323" s="69">
        <v>8</v>
      </c>
      <c r="H323" s="3">
        <f>D323*розрахунок!$F$9</f>
        <v>3785.6008713265396</v>
      </c>
      <c r="I323" s="63">
        <f t="shared" si="24"/>
        <v>94.64002178316349</v>
      </c>
      <c r="J323" s="1" t="s">
        <v>417</v>
      </c>
    </row>
    <row r="324" spans="2:10">
      <c r="B324" s="36">
        <v>322</v>
      </c>
      <c r="C324" s="68" t="s">
        <v>686</v>
      </c>
      <c r="D324" s="3">
        <v>2.5</v>
      </c>
      <c r="E324" s="69" t="s">
        <v>610</v>
      </c>
      <c r="F324" s="69">
        <v>3</v>
      </c>
      <c r="G324" s="70" t="s">
        <v>568</v>
      </c>
      <c r="H324" s="3">
        <f>D324*розрахунок!$F$9</f>
        <v>3785.6008713265396</v>
      </c>
      <c r="I324" s="63">
        <f t="shared" si="24"/>
        <v>94.64002178316349</v>
      </c>
      <c r="J324" s="1" t="s">
        <v>420</v>
      </c>
    </row>
    <row r="325" spans="2:10">
      <c r="B325" s="36">
        <v>323</v>
      </c>
      <c r="C325" s="68" t="s">
        <v>687</v>
      </c>
      <c r="D325" s="3">
        <v>2.5</v>
      </c>
      <c r="E325" s="69" t="s">
        <v>610</v>
      </c>
      <c r="F325" s="69">
        <v>3</v>
      </c>
      <c r="G325" s="69">
        <v>9</v>
      </c>
      <c r="H325" s="3">
        <f>D325*(розрахунок!$F$9+304+297+38.39)</f>
        <v>5384.0758713265395</v>
      </c>
      <c r="I325" s="63">
        <f t="shared" si="24"/>
        <v>134.60189678316348</v>
      </c>
      <c r="J325" s="1" t="s">
        <v>582</v>
      </c>
    </row>
    <row r="326" spans="2:10">
      <c r="B326" s="36">
        <v>324</v>
      </c>
      <c r="C326" s="68" t="s">
        <v>688</v>
      </c>
      <c r="D326" s="3">
        <v>2.5</v>
      </c>
      <c r="E326" s="69" t="s">
        <v>610</v>
      </c>
      <c r="F326" s="69">
        <v>3</v>
      </c>
      <c r="G326" s="69">
        <v>9</v>
      </c>
      <c r="H326" s="3">
        <f>D326*(розрахунок!$F$9+304+297+38.39)</f>
        <v>5384.0758713265395</v>
      </c>
      <c r="I326" s="63">
        <f t="shared" si="24"/>
        <v>134.60189678316348</v>
      </c>
      <c r="J326" s="1"/>
    </row>
    <row r="327" spans="2:10">
      <c r="B327" s="36">
        <v>325</v>
      </c>
      <c r="C327" s="68" t="s">
        <v>689</v>
      </c>
      <c r="D327" s="3">
        <v>2.5</v>
      </c>
      <c r="E327" s="69" t="s">
        <v>610</v>
      </c>
      <c r="F327" s="69">
        <v>3</v>
      </c>
      <c r="G327" s="69">
        <v>9</v>
      </c>
      <c r="H327" s="3">
        <f>D327*розрахунок!$F$9</f>
        <v>3785.6008713265396</v>
      </c>
      <c r="I327" s="63">
        <f t="shared" si="24"/>
        <v>94.64002178316349</v>
      </c>
      <c r="J327" s="1" t="s">
        <v>422</v>
      </c>
    </row>
    <row r="328" spans="2:10">
      <c r="B328" s="36">
        <v>326</v>
      </c>
      <c r="C328" s="68" t="s">
        <v>690</v>
      </c>
      <c r="D328" s="3">
        <v>2.5</v>
      </c>
      <c r="E328" s="69" t="s">
        <v>610</v>
      </c>
      <c r="F328" s="69">
        <v>3</v>
      </c>
      <c r="G328" s="70" t="s">
        <v>569</v>
      </c>
      <c r="H328" s="3">
        <f>D328*(розрахунок!$F$9+304+297+38.39)</f>
        <v>5384.0758713265395</v>
      </c>
      <c r="I328" s="63">
        <f t="shared" si="24"/>
        <v>134.60189678316348</v>
      </c>
      <c r="J328" s="1"/>
    </row>
    <row r="329" spans="2:10">
      <c r="B329" s="36">
        <v>327</v>
      </c>
      <c r="C329" s="68" t="s">
        <v>691</v>
      </c>
      <c r="D329" s="3">
        <v>2.5</v>
      </c>
      <c r="E329" s="69" t="s">
        <v>610</v>
      </c>
      <c r="F329" s="69">
        <v>3</v>
      </c>
      <c r="G329" s="69">
        <v>10</v>
      </c>
      <c r="H329" s="3">
        <f>D329*(розрахунок!$F$9+304+297+38.39)</f>
        <v>5384.0758713265395</v>
      </c>
      <c r="I329" s="63">
        <f t="shared" si="24"/>
        <v>134.60189678316348</v>
      </c>
      <c r="J329" s="1"/>
    </row>
    <row r="330" spans="2:10">
      <c r="B330" s="36">
        <v>328</v>
      </c>
      <c r="C330" s="68" t="s">
        <v>692</v>
      </c>
      <c r="D330" s="3">
        <v>2.5</v>
      </c>
      <c r="E330" s="69" t="s">
        <v>610</v>
      </c>
      <c r="F330" s="69">
        <v>3</v>
      </c>
      <c r="G330" s="69">
        <v>10</v>
      </c>
      <c r="H330" s="3">
        <f>D330*(розрахунок!$F$9+304+297+38.39)</f>
        <v>5384.0758713265395</v>
      </c>
      <c r="I330" s="63">
        <f t="shared" si="24"/>
        <v>134.60189678316348</v>
      </c>
      <c r="J330" s="1"/>
    </row>
    <row r="331" spans="2:10">
      <c r="B331" s="36">
        <v>329</v>
      </c>
      <c r="C331" s="68" t="s">
        <v>693</v>
      </c>
      <c r="D331" s="3">
        <v>2.5</v>
      </c>
      <c r="E331" s="69" t="s">
        <v>610</v>
      </c>
      <c r="F331" s="69">
        <v>3</v>
      </c>
      <c r="G331" s="69">
        <v>10</v>
      </c>
      <c r="H331" s="3">
        <f>D331*(розрахунок!$F$9+304+297+38.39)</f>
        <v>5384.0758713265395</v>
      </c>
      <c r="I331" s="63">
        <f t="shared" si="24"/>
        <v>134.60189678316348</v>
      </c>
      <c r="J331" s="1" t="s">
        <v>583</v>
      </c>
    </row>
    <row r="332" spans="2:10">
      <c r="B332" s="36">
        <v>330</v>
      </c>
      <c r="C332" s="68" t="s">
        <v>694</v>
      </c>
      <c r="D332" s="3">
        <v>2.5</v>
      </c>
      <c r="E332" s="69" t="s">
        <v>610</v>
      </c>
      <c r="F332" s="69">
        <v>3</v>
      </c>
      <c r="G332" s="70" t="s">
        <v>570</v>
      </c>
      <c r="H332" s="3">
        <f>D332*(розрахунок!$F$9+304+297+38.39)</f>
        <v>5384.0758713265395</v>
      </c>
      <c r="I332" s="63">
        <f t="shared" si="24"/>
        <v>134.60189678316348</v>
      </c>
      <c r="J332" s="1"/>
    </row>
    <row r="333" spans="2:10">
      <c r="B333" s="36">
        <v>331</v>
      </c>
      <c r="C333" s="68" t="s">
        <v>695</v>
      </c>
      <c r="D333" s="62">
        <v>2.5</v>
      </c>
      <c r="E333" s="69" t="s">
        <v>610</v>
      </c>
      <c r="F333" s="69">
        <v>4</v>
      </c>
      <c r="G333" s="70" t="s">
        <v>297</v>
      </c>
      <c r="H333" s="3">
        <v>0</v>
      </c>
      <c r="I333" s="63">
        <f t="shared" si="24"/>
        <v>0</v>
      </c>
      <c r="J333" s="1" t="s">
        <v>584</v>
      </c>
    </row>
    <row r="334" spans="2:10">
      <c r="B334" s="36">
        <v>332</v>
      </c>
      <c r="C334" s="68" t="s">
        <v>696</v>
      </c>
      <c r="D334" s="3">
        <v>2.5</v>
      </c>
      <c r="E334" s="69" t="s">
        <v>610</v>
      </c>
      <c r="F334" s="69">
        <v>4</v>
      </c>
      <c r="G334" s="70" t="s">
        <v>562</v>
      </c>
      <c r="H334" s="3">
        <f>D334*(розрахунок!$F$9+304+297+38.39)</f>
        <v>5384.0758713265395</v>
      </c>
      <c r="I334" s="63">
        <f t="shared" si="24"/>
        <v>134.60189678316348</v>
      </c>
      <c r="J334" s="1" t="s">
        <v>585</v>
      </c>
    </row>
    <row r="335" spans="2:10">
      <c r="B335" s="36">
        <v>333</v>
      </c>
      <c r="C335" s="68" t="s">
        <v>697</v>
      </c>
      <c r="D335" s="3">
        <v>2.5</v>
      </c>
      <c r="E335" s="69" t="s">
        <v>610</v>
      </c>
      <c r="F335" s="69">
        <v>4</v>
      </c>
      <c r="G335" s="70" t="s">
        <v>563</v>
      </c>
      <c r="H335" s="3">
        <f>D335*розрахунок!$F$9</f>
        <v>3785.6008713265396</v>
      </c>
      <c r="I335" s="63">
        <f t="shared" si="24"/>
        <v>94.64002178316349</v>
      </c>
      <c r="J335" s="1" t="s">
        <v>437</v>
      </c>
    </row>
    <row r="336" spans="2:10">
      <c r="B336" s="36">
        <v>334</v>
      </c>
      <c r="C336" s="68" t="s">
        <v>698</v>
      </c>
      <c r="D336" s="3">
        <v>2.5</v>
      </c>
      <c r="E336" s="69" t="s">
        <v>610</v>
      </c>
      <c r="F336" s="69">
        <v>4</v>
      </c>
      <c r="G336" s="70" t="s">
        <v>564</v>
      </c>
      <c r="H336" s="3">
        <f>D336*(розрахунок!$F$9+304+297+38.39)</f>
        <v>5384.0758713265395</v>
      </c>
      <c r="I336" s="63">
        <f t="shared" si="24"/>
        <v>134.60189678316348</v>
      </c>
      <c r="J336" s="1" t="s">
        <v>586</v>
      </c>
    </row>
    <row r="337" spans="2:10">
      <c r="B337" s="36">
        <v>335</v>
      </c>
      <c r="C337" s="68" t="s">
        <v>699</v>
      </c>
      <c r="D337" s="3">
        <v>2.5</v>
      </c>
      <c r="E337" s="69" t="s">
        <v>610</v>
      </c>
      <c r="F337" s="69">
        <v>4</v>
      </c>
      <c r="G337" s="70" t="s">
        <v>565</v>
      </c>
      <c r="H337" s="3">
        <f>D337*(розрахунок!$F$9+304+297+38.39)</f>
        <v>5384.0758713265395</v>
      </c>
      <c r="I337" s="63">
        <f t="shared" si="24"/>
        <v>134.60189678316348</v>
      </c>
      <c r="J337" s="1" t="s">
        <v>587</v>
      </c>
    </row>
    <row r="338" spans="2:10">
      <c r="B338" s="36">
        <v>336</v>
      </c>
      <c r="C338" s="68" t="s">
        <v>700</v>
      </c>
      <c r="D338" s="3">
        <v>2.5</v>
      </c>
      <c r="E338" s="69" t="s">
        <v>610</v>
      </c>
      <c r="F338" s="69">
        <v>4</v>
      </c>
      <c r="G338" s="70" t="s">
        <v>566</v>
      </c>
      <c r="H338" s="3">
        <f>D338*(розрахунок!$F$9+304+297+38.39)</f>
        <v>5384.0758713265395</v>
      </c>
      <c r="I338" s="63">
        <f t="shared" si="24"/>
        <v>134.60189678316348</v>
      </c>
      <c r="J338" s="1"/>
    </row>
    <row r="339" spans="2:10">
      <c r="B339" s="36">
        <v>337</v>
      </c>
      <c r="C339" s="68" t="s">
        <v>701</v>
      </c>
      <c r="D339" s="3">
        <v>2.5</v>
      </c>
      <c r="E339" s="69" t="s">
        <v>610</v>
      </c>
      <c r="F339" s="69">
        <v>4</v>
      </c>
      <c r="G339" s="70" t="s">
        <v>567</v>
      </c>
      <c r="H339" s="3">
        <f>D339*(розрахунок!$F$9+304+297+38.39)</f>
        <v>5384.0758713265395</v>
      </c>
      <c r="I339" s="63">
        <f t="shared" si="24"/>
        <v>134.60189678316348</v>
      </c>
      <c r="J339" s="1" t="s">
        <v>608</v>
      </c>
    </row>
    <row r="340" spans="2:10">
      <c r="B340" s="36">
        <v>338</v>
      </c>
      <c r="C340" s="68" t="s">
        <v>702</v>
      </c>
      <c r="D340" s="3">
        <v>2.5</v>
      </c>
      <c r="E340" s="69" t="s">
        <v>610</v>
      </c>
      <c r="F340" s="69">
        <v>4</v>
      </c>
      <c r="G340" s="70" t="s">
        <v>568</v>
      </c>
      <c r="H340" s="3">
        <f>D340*розрахунок!$F$9</f>
        <v>3785.6008713265396</v>
      </c>
      <c r="I340" s="63">
        <f t="shared" si="24"/>
        <v>94.64002178316349</v>
      </c>
      <c r="J340" s="61" t="s">
        <v>450</v>
      </c>
    </row>
    <row r="341" spans="2:10">
      <c r="B341" s="36">
        <v>339</v>
      </c>
      <c r="C341" s="68" t="s">
        <v>703</v>
      </c>
      <c r="D341" s="3">
        <v>2.5</v>
      </c>
      <c r="E341" s="69" t="s">
        <v>610</v>
      </c>
      <c r="F341" s="69">
        <v>4</v>
      </c>
      <c r="G341" s="70" t="s">
        <v>569</v>
      </c>
      <c r="H341" s="3">
        <f>D341*розрахунок!$F$9</f>
        <v>3785.6008713265396</v>
      </c>
      <c r="I341" s="63">
        <f t="shared" si="24"/>
        <v>94.64002178316349</v>
      </c>
      <c r="J341" s="1" t="s">
        <v>451</v>
      </c>
    </row>
    <row r="342" spans="2:10">
      <c r="B342" s="36">
        <v>340</v>
      </c>
      <c r="C342" s="68" t="s">
        <v>704</v>
      </c>
      <c r="D342" s="3">
        <v>2.5</v>
      </c>
      <c r="E342" s="69" t="s">
        <v>610</v>
      </c>
      <c r="F342" s="69">
        <v>4</v>
      </c>
      <c r="G342" s="70" t="s">
        <v>570</v>
      </c>
      <c r="H342" s="3">
        <f>D342*(розрахунок!$F$9+304+297+38.39)</f>
        <v>5384.0758713265395</v>
      </c>
      <c r="I342" s="63">
        <f t="shared" si="24"/>
        <v>134.60189678316348</v>
      </c>
      <c r="J342" s="61"/>
    </row>
    <row r="343" spans="2:10">
      <c r="B343" s="36">
        <v>341</v>
      </c>
      <c r="C343" s="68" t="s">
        <v>705</v>
      </c>
      <c r="D343" s="3">
        <v>2.5</v>
      </c>
      <c r="E343" s="69" t="s">
        <v>610</v>
      </c>
      <c r="F343" s="69">
        <v>5</v>
      </c>
      <c r="G343" s="69">
        <v>2</v>
      </c>
      <c r="H343" s="3">
        <f>D343*(розрахунок!$F$9+304+297+38.39)</f>
        <v>5384.0758713265395</v>
      </c>
      <c r="I343" s="63">
        <f t="shared" si="24"/>
        <v>134.60189678316348</v>
      </c>
      <c r="J343" s="1"/>
    </row>
    <row r="344" spans="2:10">
      <c r="B344" s="36">
        <v>342</v>
      </c>
      <c r="C344" s="68" t="s">
        <v>706</v>
      </c>
      <c r="D344" s="3">
        <v>2.5</v>
      </c>
      <c r="E344" s="69" t="s">
        <v>610</v>
      </c>
      <c r="F344" s="69">
        <v>5</v>
      </c>
      <c r="G344" s="69">
        <v>2</v>
      </c>
      <c r="H344" s="3">
        <f>D344*(розрахунок!$F$9+304+297+38.39)</f>
        <v>5384.0758713265395</v>
      </c>
      <c r="I344" s="63">
        <f t="shared" si="24"/>
        <v>134.60189678316348</v>
      </c>
      <c r="J344" s="1"/>
    </row>
    <row r="345" spans="2:10">
      <c r="B345" s="36">
        <v>343</v>
      </c>
      <c r="C345" s="68" t="s">
        <v>707</v>
      </c>
      <c r="D345" s="3">
        <v>2.5</v>
      </c>
      <c r="E345" s="69" t="s">
        <v>610</v>
      </c>
      <c r="F345" s="69">
        <v>5</v>
      </c>
      <c r="G345" s="69">
        <v>2</v>
      </c>
      <c r="H345" s="3">
        <f>D345*(розрахунок!$F$9+304+297+38.39)</f>
        <v>5384.0758713265395</v>
      </c>
      <c r="I345" s="63">
        <f t="shared" si="24"/>
        <v>134.60189678316348</v>
      </c>
      <c r="J345" s="1"/>
    </row>
    <row r="346" spans="2:10">
      <c r="B346" s="36">
        <v>344</v>
      </c>
      <c r="C346" s="68" t="s">
        <v>708</v>
      </c>
      <c r="D346" s="3">
        <v>2.5</v>
      </c>
      <c r="E346" s="69" t="s">
        <v>610</v>
      </c>
      <c r="F346" s="69">
        <v>5</v>
      </c>
      <c r="G346" s="70" t="s">
        <v>562</v>
      </c>
      <c r="H346" s="3">
        <f>D346*(розрахунок!$F$9+304+297+38.39)</f>
        <v>5384.0758713265395</v>
      </c>
      <c r="I346" s="63">
        <f t="shared" si="24"/>
        <v>134.60189678316348</v>
      </c>
      <c r="J346" s="1"/>
    </row>
    <row r="347" spans="2:10">
      <c r="B347" s="36">
        <v>345</v>
      </c>
      <c r="C347" s="68" t="s">
        <v>709</v>
      </c>
      <c r="D347" s="3">
        <v>2.5</v>
      </c>
      <c r="E347" s="69" t="s">
        <v>610</v>
      </c>
      <c r="F347" s="69">
        <v>5</v>
      </c>
      <c r="G347" s="69">
        <v>3</v>
      </c>
      <c r="H347" s="3">
        <f>D347*розрахунок!$F$9</f>
        <v>3785.6008713265396</v>
      </c>
      <c r="I347" s="63">
        <f t="shared" si="24"/>
        <v>94.64002178316349</v>
      </c>
      <c r="J347" s="1" t="s">
        <v>464</v>
      </c>
    </row>
    <row r="348" spans="2:10">
      <c r="B348" s="36">
        <v>346</v>
      </c>
      <c r="C348" s="68" t="s">
        <v>710</v>
      </c>
      <c r="D348" s="3">
        <v>2.5</v>
      </c>
      <c r="E348" s="69" t="s">
        <v>610</v>
      </c>
      <c r="F348" s="69">
        <v>5</v>
      </c>
      <c r="G348" s="69">
        <v>3</v>
      </c>
      <c r="H348" s="3">
        <f>D348*(розрахунок!$F$9+304+297+38.39)</f>
        <v>5384.0758713265395</v>
      </c>
      <c r="I348" s="63">
        <f t="shared" si="24"/>
        <v>134.60189678316348</v>
      </c>
      <c r="J348" s="1" t="s">
        <v>588</v>
      </c>
    </row>
    <row r="349" spans="2:10">
      <c r="B349" s="36">
        <v>347</v>
      </c>
      <c r="C349" s="68" t="s">
        <v>711</v>
      </c>
      <c r="D349" s="3">
        <v>2.5</v>
      </c>
      <c r="E349" s="69" t="s">
        <v>610</v>
      </c>
      <c r="F349" s="69">
        <v>5</v>
      </c>
      <c r="G349" s="69">
        <v>3</v>
      </c>
      <c r="H349" s="3">
        <f>D349*(розрахунок!$F$9+304+297+38.39)</f>
        <v>5384.0758713265395</v>
      </c>
      <c r="I349" s="63">
        <f t="shared" si="24"/>
        <v>134.60189678316348</v>
      </c>
      <c r="J349" s="1" t="s">
        <v>589</v>
      </c>
    </row>
    <row r="350" spans="2:10">
      <c r="B350" s="36">
        <v>348</v>
      </c>
      <c r="C350" s="68" t="s">
        <v>712</v>
      </c>
      <c r="D350" s="3">
        <v>2.5</v>
      </c>
      <c r="E350" s="69" t="s">
        <v>610</v>
      </c>
      <c r="F350" s="69">
        <v>5</v>
      </c>
      <c r="G350" s="70" t="s">
        <v>563</v>
      </c>
      <c r="H350" s="3">
        <f>D350*(розрахунок!$F$9+304+297+38.39)</f>
        <v>5384.0758713265395</v>
      </c>
      <c r="I350" s="63">
        <f t="shared" si="24"/>
        <v>134.60189678316348</v>
      </c>
      <c r="J350" s="1"/>
    </row>
    <row r="351" spans="2:10">
      <c r="B351" s="36">
        <v>349</v>
      </c>
      <c r="C351" s="68" t="s">
        <v>713</v>
      </c>
      <c r="D351" s="3">
        <v>2.5</v>
      </c>
      <c r="E351" s="69" t="s">
        <v>610</v>
      </c>
      <c r="F351" s="69">
        <v>5</v>
      </c>
      <c r="G351" s="69">
        <v>4</v>
      </c>
      <c r="H351" s="3">
        <f>D351*розрахунок!$F$9</f>
        <v>3785.6008713265396</v>
      </c>
      <c r="I351" s="63">
        <f t="shared" si="24"/>
        <v>94.64002178316349</v>
      </c>
      <c r="J351" s="1" t="s">
        <v>468</v>
      </c>
    </row>
    <row r="352" spans="2:10">
      <c r="B352" s="36">
        <v>350</v>
      </c>
      <c r="C352" s="68" t="s">
        <v>714</v>
      </c>
      <c r="D352" s="3">
        <v>2.5</v>
      </c>
      <c r="E352" s="69" t="s">
        <v>610</v>
      </c>
      <c r="F352" s="69">
        <v>5</v>
      </c>
      <c r="G352" s="69">
        <v>4</v>
      </c>
      <c r="H352" s="3">
        <f>D352*(розрахунок!$F$9+304+297+38.39)</f>
        <v>5384.0758713265395</v>
      </c>
      <c r="I352" s="63">
        <f t="shared" si="24"/>
        <v>134.60189678316348</v>
      </c>
      <c r="J352" s="1"/>
    </row>
    <row r="353" spans="2:10">
      <c r="B353" s="36">
        <v>351</v>
      </c>
      <c r="C353" s="68" t="s">
        <v>715</v>
      </c>
      <c r="D353" s="3">
        <v>2.5</v>
      </c>
      <c r="E353" s="69" t="s">
        <v>610</v>
      </c>
      <c r="F353" s="69">
        <v>5</v>
      </c>
      <c r="G353" s="69">
        <v>4</v>
      </c>
      <c r="H353" s="3">
        <f>D353*розрахунок!$F$9</f>
        <v>3785.6008713265396</v>
      </c>
      <c r="I353" s="63">
        <f t="shared" si="24"/>
        <v>94.64002178316349</v>
      </c>
      <c r="J353" s="1" t="s">
        <v>466</v>
      </c>
    </row>
    <row r="354" spans="2:10">
      <c r="B354" s="36">
        <v>352</v>
      </c>
      <c r="C354" s="68" t="s">
        <v>716</v>
      </c>
      <c r="D354" s="3">
        <v>2.5</v>
      </c>
      <c r="E354" s="69" t="s">
        <v>610</v>
      </c>
      <c r="F354" s="69">
        <v>5</v>
      </c>
      <c r="G354" s="70" t="s">
        <v>564</v>
      </c>
      <c r="H354" s="3">
        <f>D354*розрахунок!$F$9</f>
        <v>3785.6008713265396</v>
      </c>
      <c r="I354" s="63">
        <f t="shared" si="24"/>
        <v>94.64002178316349</v>
      </c>
      <c r="J354" s="1" t="s">
        <v>475</v>
      </c>
    </row>
    <row r="355" spans="2:10">
      <c r="B355" s="36">
        <v>353</v>
      </c>
      <c r="C355" s="68" t="s">
        <v>717</v>
      </c>
      <c r="D355" s="3">
        <v>2.5</v>
      </c>
      <c r="E355" s="69" t="s">
        <v>610</v>
      </c>
      <c r="F355" s="69">
        <v>5</v>
      </c>
      <c r="G355" s="69">
        <v>5</v>
      </c>
      <c r="H355" s="3">
        <f>D355*розрахунок!$F$9</f>
        <v>3785.6008713265396</v>
      </c>
      <c r="I355" s="63">
        <f t="shared" si="24"/>
        <v>94.64002178316349</v>
      </c>
      <c r="J355" s="1" t="s">
        <v>590</v>
      </c>
    </row>
    <row r="356" spans="2:10">
      <c r="B356" s="36">
        <v>354</v>
      </c>
      <c r="C356" s="68" t="s">
        <v>718</v>
      </c>
      <c r="D356" s="3">
        <v>2.5</v>
      </c>
      <c r="E356" s="69" t="s">
        <v>610</v>
      </c>
      <c r="F356" s="69">
        <v>5</v>
      </c>
      <c r="G356" s="69">
        <v>5</v>
      </c>
      <c r="H356" s="3">
        <f>D356*(розрахунок!$F$9+304+297+38.39)</f>
        <v>5384.0758713265395</v>
      </c>
      <c r="I356" s="63">
        <f t="shared" si="24"/>
        <v>134.60189678316348</v>
      </c>
      <c r="J356" s="1" t="s">
        <v>591</v>
      </c>
    </row>
    <row r="357" spans="2:10">
      <c r="B357" s="36">
        <v>355</v>
      </c>
      <c r="C357" s="68" t="s">
        <v>719</v>
      </c>
      <c r="D357" s="3">
        <v>2.5</v>
      </c>
      <c r="E357" s="69" t="s">
        <v>610</v>
      </c>
      <c r="F357" s="69">
        <v>5</v>
      </c>
      <c r="G357" s="69">
        <v>5</v>
      </c>
      <c r="H357" s="3">
        <f>D357*(розрахунок!$F$9+304+297+38.39)</f>
        <v>5384.0758713265395</v>
      </c>
      <c r="I357" s="63">
        <f t="shared" si="24"/>
        <v>134.60189678316348</v>
      </c>
      <c r="J357" s="1"/>
    </row>
    <row r="358" spans="2:10">
      <c r="B358" s="36">
        <v>356</v>
      </c>
      <c r="C358" s="68" t="s">
        <v>720</v>
      </c>
      <c r="D358" s="3">
        <v>2.5</v>
      </c>
      <c r="E358" s="69" t="s">
        <v>610</v>
      </c>
      <c r="F358" s="69">
        <v>5</v>
      </c>
      <c r="G358" s="70" t="s">
        <v>565</v>
      </c>
      <c r="H358" s="3">
        <f>D358*розрахунок!$F$9</f>
        <v>3785.6008713265396</v>
      </c>
      <c r="I358" s="63">
        <f t="shared" si="24"/>
        <v>94.64002178316349</v>
      </c>
      <c r="J358" s="1" t="s">
        <v>472</v>
      </c>
    </row>
    <row r="359" spans="2:10">
      <c r="B359" s="36">
        <v>357</v>
      </c>
      <c r="C359" s="68" t="s">
        <v>721</v>
      </c>
      <c r="D359" s="3">
        <v>2.5</v>
      </c>
      <c r="E359" s="69" t="s">
        <v>610</v>
      </c>
      <c r="F359" s="69">
        <v>5</v>
      </c>
      <c r="G359" s="69">
        <v>6</v>
      </c>
      <c r="H359" s="3">
        <f>D359*(розрахунок!$F$9+304+297+38.39)</f>
        <v>5384.0758713265395</v>
      </c>
      <c r="I359" s="63">
        <f t="shared" si="24"/>
        <v>134.60189678316348</v>
      </c>
      <c r="J359" s="1"/>
    </row>
    <row r="360" spans="2:10">
      <c r="B360" s="36">
        <v>358</v>
      </c>
      <c r="C360" s="68" t="s">
        <v>722</v>
      </c>
      <c r="D360" s="3">
        <v>2.5</v>
      </c>
      <c r="E360" s="69" t="s">
        <v>610</v>
      </c>
      <c r="F360" s="69">
        <v>5</v>
      </c>
      <c r="G360" s="69">
        <v>6</v>
      </c>
      <c r="H360" s="3">
        <f>D360*(розрахунок!$F$9+304+297+38.39)</f>
        <v>5384.0758713265395</v>
      </c>
      <c r="I360" s="63">
        <f t="shared" si="24"/>
        <v>134.60189678316348</v>
      </c>
      <c r="J360" s="1"/>
    </row>
    <row r="361" spans="2:10">
      <c r="B361" s="36">
        <v>359</v>
      </c>
      <c r="C361" s="68" t="s">
        <v>723</v>
      </c>
      <c r="D361" s="3">
        <v>2.5</v>
      </c>
      <c r="E361" s="69" t="s">
        <v>610</v>
      </c>
      <c r="F361" s="69">
        <v>5</v>
      </c>
      <c r="G361" s="69">
        <v>6</v>
      </c>
      <c r="H361" s="3">
        <f>D361*(розрахунок!$F$9+304+297+38.39)</f>
        <v>5384.0758713265395</v>
      </c>
      <c r="I361" s="63">
        <f t="shared" si="24"/>
        <v>134.60189678316348</v>
      </c>
      <c r="J361" s="1"/>
    </row>
    <row r="362" spans="2:10">
      <c r="B362" s="36">
        <v>360</v>
      </c>
      <c r="C362" s="68" t="s">
        <v>724</v>
      </c>
      <c r="D362" s="3">
        <v>2.5</v>
      </c>
      <c r="E362" s="69" t="s">
        <v>610</v>
      </c>
      <c r="F362" s="69">
        <v>5</v>
      </c>
      <c r="G362" s="70" t="s">
        <v>566</v>
      </c>
      <c r="H362" s="3">
        <f>D362*(розрахунок!$F$9+304+297+38.39)</f>
        <v>5384.0758713265395</v>
      </c>
      <c r="I362" s="63">
        <f t="shared" si="24"/>
        <v>134.60189678316348</v>
      </c>
      <c r="J362" s="1"/>
    </row>
    <row r="363" spans="2:10">
      <c r="B363" s="36">
        <v>361</v>
      </c>
      <c r="C363" s="68" t="s">
        <v>725</v>
      </c>
      <c r="D363" s="3">
        <v>2.5</v>
      </c>
      <c r="E363" s="69" t="s">
        <v>610</v>
      </c>
      <c r="F363" s="69">
        <v>5</v>
      </c>
      <c r="G363" s="69">
        <v>7</v>
      </c>
      <c r="H363" s="3">
        <f>D363*(розрахунок!$F$9+304+297+38.39)</f>
        <v>5384.0758713265395</v>
      </c>
      <c r="I363" s="63">
        <f t="shared" si="24"/>
        <v>134.60189678316348</v>
      </c>
      <c r="J363" s="1" t="s">
        <v>592</v>
      </c>
    </row>
    <row r="364" spans="2:10">
      <c r="B364" s="36">
        <v>362</v>
      </c>
      <c r="C364" s="68" t="s">
        <v>726</v>
      </c>
      <c r="D364" s="3">
        <v>2.5</v>
      </c>
      <c r="E364" s="69" t="s">
        <v>610</v>
      </c>
      <c r="F364" s="69">
        <v>5</v>
      </c>
      <c r="G364" s="69">
        <v>7</v>
      </c>
      <c r="H364" s="3">
        <f>D364*(розрахунок!$F$9+304+297+38.39)</f>
        <v>5384.0758713265395</v>
      </c>
      <c r="I364" s="63">
        <f t="shared" si="24"/>
        <v>134.60189678316348</v>
      </c>
      <c r="J364" s="1" t="s">
        <v>593</v>
      </c>
    </row>
    <row r="365" spans="2:10">
      <c r="B365" s="36">
        <v>363</v>
      </c>
      <c r="C365" s="68" t="s">
        <v>727</v>
      </c>
      <c r="D365" s="3">
        <v>2.5</v>
      </c>
      <c r="E365" s="69" t="s">
        <v>610</v>
      </c>
      <c r="F365" s="69">
        <v>5</v>
      </c>
      <c r="G365" s="69">
        <v>7</v>
      </c>
      <c r="H365" s="3">
        <f>D365*(розрахунок!$F$9+304+297+38.39)</f>
        <v>5384.0758713265395</v>
      </c>
      <c r="I365" s="63">
        <f t="shared" si="24"/>
        <v>134.60189678316348</v>
      </c>
      <c r="J365" s="1"/>
    </row>
    <row r="366" spans="2:10">
      <c r="B366" s="36">
        <v>364</v>
      </c>
      <c r="C366" s="68" t="s">
        <v>728</v>
      </c>
      <c r="D366" s="3">
        <v>2.5</v>
      </c>
      <c r="E366" s="69" t="s">
        <v>610</v>
      </c>
      <c r="F366" s="69">
        <v>5</v>
      </c>
      <c r="G366" s="70" t="s">
        <v>567</v>
      </c>
      <c r="H366" s="3">
        <f>D366*(розрахунок!$F$9+304+297+38.39)</f>
        <v>5384.0758713265395</v>
      </c>
      <c r="I366" s="63">
        <f t="shared" si="24"/>
        <v>134.60189678316348</v>
      </c>
      <c r="J366" s="1"/>
    </row>
    <row r="367" spans="2:10">
      <c r="B367" s="36">
        <v>365</v>
      </c>
      <c r="C367" s="68" t="s">
        <v>729</v>
      </c>
      <c r="D367" s="3">
        <v>2.5</v>
      </c>
      <c r="E367" s="69" t="s">
        <v>610</v>
      </c>
      <c r="F367" s="69">
        <v>5</v>
      </c>
      <c r="G367" s="69">
        <v>8</v>
      </c>
      <c r="H367" s="3">
        <f>D367*(розрахунок!$F$9+304+297+38.39)</f>
        <v>5384.0758713265395</v>
      </c>
      <c r="I367" s="63">
        <f t="shared" si="24"/>
        <v>134.60189678316348</v>
      </c>
      <c r="J367" s="1" t="s">
        <v>594</v>
      </c>
    </row>
    <row r="368" spans="2:10">
      <c r="B368" s="36">
        <v>366</v>
      </c>
      <c r="C368" s="68" t="s">
        <v>730</v>
      </c>
      <c r="D368" s="3">
        <v>2.5</v>
      </c>
      <c r="E368" s="69" t="s">
        <v>610</v>
      </c>
      <c r="F368" s="69">
        <v>5</v>
      </c>
      <c r="G368" s="69">
        <v>8</v>
      </c>
      <c r="H368" s="3">
        <f>D368*розрахунок!$F$9</f>
        <v>3785.6008713265396</v>
      </c>
      <c r="I368" s="63">
        <f t="shared" si="24"/>
        <v>94.64002178316349</v>
      </c>
      <c r="J368" s="1" t="s">
        <v>491</v>
      </c>
    </row>
    <row r="369" spans="2:10">
      <c r="B369" s="36">
        <v>367</v>
      </c>
      <c r="C369" s="68" t="s">
        <v>731</v>
      </c>
      <c r="D369" s="3">
        <v>2.5</v>
      </c>
      <c r="E369" s="69" t="s">
        <v>610</v>
      </c>
      <c r="F369" s="69">
        <v>5</v>
      </c>
      <c r="G369" s="69">
        <v>8</v>
      </c>
      <c r="H369" s="3">
        <f>D369*розрахунок!$F$9</f>
        <v>3785.6008713265396</v>
      </c>
      <c r="I369" s="63">
        <f t="shared" si="24"/>
        <v>94.64002178316349</v>
      </c>
      <c r="J369" s="1" t="s">
        <v>490</v>
      </c>
    </row>
    <row r="370" spans="2:10">
      <c r="B370" s="36">
        <v>368</v>
      </c>
      <c r="C370" s="68" t="s">
        <v>732</v>
      </c>
      <c r="D370" s="3">
        <v>2.5</v>
      </c>
      <c r="E370" s="69" t="s">
        <v>610</v>
      </c>
      <c r="F370" s="69">
        <v>5</v>
      </c>
      <c r="G370" s="70" t="s">
        <v>568</v>
      </c>
      <c r="H370" s="3">
        <f>D370*(розрахунок!$F$9+304+297+38.39)</f>
        <v>5384.0758713265395</v>
      </c>
      <c r="I370" s="63">
        <f t="shared" si="24"/>
        <v>134.60189678316348</v>
      </c>
      <c r="J370" s="1"/>
    </row>
    <row r="371" spans="2:10">
      <c r="B371" s="36">
        <v>369</v>
      </c>
      <c r="C371" s="68" t="s">
        <v>733</v>
      </c>
      <c r="D371" s="3">
        <v>2.5</v>
      </c>
      <c r="E371" s="69" t="s">
        <v>610</v>
      </c>
      <c r="F371" s="69">
        <v>5</v>
      </c>
      <c r="G371" s="69">
        <v>9</v>
      </c>
      <c r="H371" s="3">
        <f>D371*розрахунок!$F$9</f>
        <v>3785.6008713265396</v>
      </c>
      <c r="I371" s="63">
        <f t="shared" si="24"/>
        <v>94.64002178316349</v>
      </c>
      <c r="J371" s="1" t="s">
        <v>498</v>
      </c>
    </row>
    <row r="372" spans="2:10">
      <c r="B372" s="36">
        <v>370</v>
      </c>
      <c r="C372" s="68" t="s">
        <v>734</v>
      </c>
      <c r="D372" s="3">
        <v>2.5</v>
      </c>
      <c r="E372" s="69" t="s">
        <v>610</v>
      </c>
      <c r="F372" s="69">
        <v>5</v>
      </c>
      <c r="G372" s="69">
        <v>9</v>
      </c>
      <c r="H372" s="3">
        <f>D372*(розрахунок!$F$9+304+297+38.39)</f>
        <v>5384.0758713265395</v>
      </c>
      <c r="I372" s="63">
        <f t="shared" si="24"/>
        <v>134.60189678316348</v>
      </c>
      <c r="J372" s="1"/>
    </row>
    <row r="373" spans="2:10">
      <c r="B373" s="36">
        <v>371</v>
      </c>
      <c r="C373" s="68" t="s">
        <v>735</v>
      </c>
      <c r="D373" s="3">
        <v>2.5</v>
      </c>
      <c r="E373" s="69" t="s">
        <v>610</v>
      </c>
      <c r="F373" s="69">
        <v>5</v>
      </c>
      <c r="G373" s="69">
        <v>9</v>
      </c>
      <c r="H373" s="3">
        <f>D373*(розрахунок!$F$9+304+297+38.39)</f>
        <v>5384.0758713265395</v>
      </c>
      <c r="I373" s="63">
        <f t="shared" ref="I373:I378" si="25">H373/40</f>
        <v>134.60189678316348</v>
      </c>
      <c r="J373" s="1"/>
    </row>
    <row r="374" spans="2:10">
      <c r="B374" s="36">
        <v>372</v>
      </c>
      <c r="C374" s="68" t="s">
        <v>736</v>
      </c>
      <c r="D374" s="3">
        <v>2.5</v>
      </c>
      <c r="E374" s="69" t="s">
        <v>610</v>
      </c>
      <c r="F374" s="69">
        <v>5</v>
      </c>
      <c r="G374" s="70" t="s">
        <v>569</v>
      </c>
      <c r="H374" s="3">
        <f>D374*(розрахунок!$F$9+304+297+38.39)</f>
        <v>5384.0758713265395</v>
      </c>
      <c r="I374" s="63">
        <f t="shared" si="25"/>
        <v>134.60189678316348</v>
      </c>
      <c r="J374" s="1"/>
    </row>
    <row r="375" spans="2:10">
      <c r="B375" s="36">
        <v>373</v>
      </c>
      <c r="C375" s="68" t="s">
        <v>737</v>
      </c>
      <c r="D375" s="3">
        <v>2.5</v>
      </c>
      <c r="E375" s="69" t="s">
        <v>610</v>
      </c>
      <c r="F375" s="69">
        <v>5</v>
      </c>
      <c r="G375" s="69">
        <v>10</v>
      </c>
      <c r="H375" s="3">
        <f>D375*(розрахунок!$F$9+304+297+38.39)</f>
        <v>5384.0758713265395</v>
      </c>
      <c r="I375" s="63">
        <f t="shared" si="25"/>
        <v>134.60189678316348</v>
      </c>
      <c r="J375" s="1"/>
    </row>
    <row r="376" spans="2:10">
      <c r="B376" s="36">
        <v>374</v>
      </c>
      <c r="C376" s="68" t="s">
        <v>738</v>
      </c>
      <c r="D376" s="3">
        <v>2.5</v>
      </c>
      <c r="E376" s="69" t="s">
        <v>610</v>
      </c>
      <c r="F376" s="69">
        <v>5</v>
      </c>
      <c r="G376" s="69">
        <v>10</v>
      </c>
      <c r="H376" s="3">
        <f>D376*(розрахунок!$F$9+304+297+38.39)</f>
        <v>5384.0758713265395</v>
      </c>
      <c r="I376" s="63">
        <f t="shared" si="25"/>
        <v>134.60189678316348</v>
      </c>
      <c r="J376" s="1"/>
    </row>
    <row r="377" spans="2:10">
      <c r="B377" s="36">
        <v>375</v>
      </c>
      <c r="C377" s="68" t="s">
        <v>739</v>
      </c>
      <c r="D377" s="3">
        <v>2.5</v>
      </c>
      <c r="E377" s="69" t="s">
        <v>610</v>
      </c>
      <c r="F377" s="69">
        <v>5</v>
      </c>
      <c r="G377" s="69">
        <v>10</v>
      </c>
      <c r="H377" s="3">
        <f>D377*(розрахунок!$F$9+304+297+38.39)</f>
        <v>5384.0758713265395</v>
      </c>
      <c r="I377" s="63">
        <f t="shared" si="25"/>
        <v>134.60189678316348</v>
      </c>
      <c r="J377" s="1"/>
    </row>
    <row r="378" spans="2:10">
      <c r="B378" s="36">
        <v>376</v>
      </c>
      <c r="C378" s="68" t="s">
        <v>740</v>
      </c>
      <c r="D378" s="3">
        <v>2.5</v>
      </c>
      <c r="E378" s="69" t="s">
        <v>610</v>
      </c>
      <c r="F378" s="69">
        <v>5</v>
      </c>
      <c r="G378" s="70" t="s">
        <v>570</v>
      </c>
      <c r="H378" s="3">
        <f>D378*(розрахунок!$F$9+304+297+38.39)</f>
        <v>5384.0758713265395</v>
      </c>
      <c r="I378" s="63">
        <f t="shared" si="25"/>
        <v>134.60189678316348</v>
      </c>
      <c r="J378" s="1"/>
    </row>
  </sheetData>
  <mergeCells count="1">
    <mergeCell ref="J45:J46"/>
  </mergeCell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L249"/>
  <sheetViews>
    <sheetView topLeftCell="A97" workbookViewId="0">
      <selection activeCell="K10" sqref="K10"/>
    </sheetView>
  </sheetViews>
  <sheetFormatPr defaultRowHeight="15"/>
  <cols>
    <col min="2" max="2" width="4" bestFit="1" customWidth="1"/>
    <col min="3" max="4" width="8.7109375" bestFit="1" customWidth="1"/>
    <col min="5" max="5" width="11.140625" bestFit="1" customWidth="1"/>
    <col min="6" max="6" width="6.28515625" bestFit="1" customWidth="1"/>
    <col min="7" max="7" width="7.5703125" bestFit="1" customWidth="1"/>
    <col min="8" max="8" width="12.7109375" bestFit="1" customWidth="1"/>
    <col min="9" max="9" width="9.28515625" bestFit="1" customWidth="1"/>
    <col min="10" max="10" width="60.28515625" customWidth="1"/>
    <col min="11" max="11" width="11.28515625" bestFit="1" customWidth="1"/>
    <col min="12" max="12" width="18.85546875" bestFit="1" customWidth="1"/>
  </cols>
  <sheetData>
    <row r="1" spans="1:12">
      <c r="A1" s="14"/>
      <c r="B1" s="51"/>
      <c r="C1" s="60"/>
      <c r="D1" s="60"/>
      <c r="E1" s="60"/>
      <c r="F1" s="60"/>
      <c r="G1" s="60"/>
      <c r="H1" s="60"/>
      <c r="I1" s="60"/>
      <c r="J1" s="60"/>
    </row>
    <row r="2" spans="1:12" ht="75">
      <c r="A2" s="14"/>
      <c r="B2" s="131" t="s">
        <v>42</v>
      </c>
      <c r="C2" s="32" t="s">
        <v>43</v>
      </c>
      <c r="D2" s="33" t="s">
        <v>44</v>
      </c>
      <c r="E2" s="33" t="s">
        <v>45</v>
      </c>
      <c r="F2" s="77" t="s">
        <v>746</v>
      </c>
      <c r="G2" s="77" t="s">
        <v>743</v>
      </c>
      <c r="H2" s="77" t="s">
        <v>744</v>
      </c>
      <c r="I2" s="59" t="s">
        <v>747</v>
      </c>
      <c r="J2" s="131" t="s">
        <v>298</v>
      </c>
      <c r="K2" s="33" t="s">
        <v>48</v>
      </c>
      <c r="L2" s="59" t="s">
        <v>555</v>
      </c>
    </row>
    <row r="3" spans="1:12">
      <c r="A3" s="14"/>
      <c r="B3" s="36">
        <v>1</v>
      </c>
      <c r="C3" s="39" t="s">
        <v>50</v>
      </c>
      <c r="D3" s="45">
        <v>58.27</v>
      </c>
      <c r="E3" s="36" t="s">
        <v>49</v>
      </c>
      <c r="F3" s="36">
        <v>1</v>
      </c>
      <c r="G3" s="36">
        <v>2</v>
      </c>
      <c r="H3" s="3">
        <f t="shared" ref="H3:H66" si="0">K3*(-1)</f>
        <v>0</v>
      </c>
      <c r="I3" s="3">
        <f t="shared" ref="I3:I66" si="1">L3*(-1)</f>
        <v>0</v>
      </c>
      <c r="J3" s="130" t="s">
        <v>312</v>
      </c>
      <c r="K3" s="74">
        <v>0</v>
      </c>
      <c r="L3" s="63">
        <f>K3/40</f>
        <v>0</v>
      </c>
    </row>
    <row r="4" spans="1:12">
      <c r="A4" s="14"/>
      <c r="B4" s="36">
        <f>B3+1</f>
        <v>2</v>
      </c>
      <c r="C4" s="39" t="s">
        <v>51</v>
      </c>
      <c r="D4" s="45">
        <v>37.36</v>
      </c>
      <c r="E4" s="36" t="s">
        <v>49</v>
      </c>
      <c r="F4" s="36">
        <v>1</v>
      </c>
      <c r="G4" s="36">
        <v>2</v>
      </c>
      <c r="H4" s="3">
        <f t="shared" si="0"/>
        <v>27092.7304</v>
      </c>
      <c r="I4" s="3">
        <f t="shared" si="1"/>
        <v>677.31826000000001</v>
      </c>
      <c r="J4" s="130" t="s">
        <v>313</v>
      </c>
      <c r="K4" s="74">
        <v>-27092.7304</v>
      </c>
      <c r="L4" s="63">
        <f t="shared" ref="L4:L67" si="2">K4/40</f>
        <v>-677.31826000000001</v>
      </c>
    </row>
    <row r="5" spans="1:12">
      <c r="A5" s="14"/>
      <c r="B5" s="36">
        <f t="shared" ref="B5:B68" si="3">B4+1</f>
        <v>3</v>
      </c>
      <c r="C5" s="39" t="s">
        <v>52</v>
      </c>
      <c r="D5" s="45">
        <v>36.57</v>
      </c>
      <c r="E5" s="36" t="s">
        <v>49</v>
      </c>
      <c r="F5" s="36">
        <v>1</v>
      </c>
      <c r="G5" s="36">
        <v>2</v>
      </c>
      <c r="H5" s="3">
        <f t="shared" si="0"/>
        <v>24987.612300000001</v>
      </c>
      <c r="I5" s="3">
        <f t="shared" si="1"/>
        <v>624.69030750000002</v>
      </c>
      <c r="J5" s="130" t="s">
        <v>314</v>
      </c>
      <c r="K5" s="74">
        <v>-24987.612300000001</v>
      </c>
      <c r="L5" s="63">
        <f t="shared" si="2"/>
        <v>-624.69030750000002</v>
      </c>
    </row>
    <row r="6" spans="1:12">
      <c r="A6" s="14"/>
      <c r="B6" s="36">
        <f t="shared" si="3"/>
        <v>4</v>
      </c>
      <c r="C6" s="39" t="s">
        <v>53</v>
      </c>
      <c r="D6" s="45">
        <v>65.040000000000006</v>
      </c>
      <c r="E6" s="36" t="s">
        <v>49</v>
      </c>
      <c r="F6" s="36">
        <v>1</v>
      </c>
      <c r="G6" s="36">
        <v>2</v>
      </c>
      <c r="H6" s="3">
        <f t="shared" si="0"/>
        <v>0</v>
      </c>
      <c r="I6" s="3">
        <f t="shared" si="1"/>
        <v>0</v>
      </c>
      <c r="J6" s="130" t="s">
        <v>315</v>
      </c>
      <c r="K6" s="74">
        <v>0</v>
      </c>
      <c r="L6" s="63">
        <f t="shared" si="2"/>
        <v>0</v>
      </c>
    </row>
    <row r="7" spans="1:12">
      <c r="A7" s="14"/>
      <c r="B7" s="36">
        <f t="shared" si="3"/>
        <v>5</v>
      </c>
      <c r="C7" s="39" t="s">
        <v>54</v>
      </c>
      <c r="D7" s="45">
        <v>79.11</v>
      </c>
      <c r="E7" s="36" t="s">
        <v>49</v>
      </c>
      <c r="F7" s="36">
        <v>1</v>
      </c>
      <c r="G7" s="36">
        <v>2</v>
      </c>
      <c r="H7" s="3">
        <f t="shared" si="0"/>
        <v>53787.262900000002</v>
      </c>
      <c r="I7" s="3">
        <f t="shared" si="1"/>
        <v>1344.6815725000001</v>
      </c>
      <c r="J7" s="130" t="s">
        <v>316</v>
      </c>
      <c r="K7" s="74">
        <v>-53787.262900000002</v>
      </c>
      <c r="L7" s="63">
        <f t="shared" si="2"/>
        <v>-1344.6815725000001</v>
      </c>
    </row>
    <row r="8" spans="1:12">
      <c r="A8" s="14"/>
      <c r="B8" s="36">
        <f t="shared" si="3"/>
        <v>6</v>
      </c>
      <c r="C8" s="39" t="s">
        <v>55</v>
      </c>
      <c r="D8" s="45">
        <v>58.27</v>
      </c>
      <c r="E8" s="36" t="s">
        <v>49</v>
      </c>
      <c r="F8" s="36">
        <v>1</v>
      </c>
      <c r="G8" s="36">
        <v>3</v>
      </c>
      <c r="H8" s="3">
        <f t="shared" si="0"/>
        <v>0</v>
      </c>
      <c r="I8" s="3">
        <f t="shared" si="1"/>
        <v>0</v>
      </c>
      <c r="J8" s="130" t="s">
        <v>317</v>
      </c>
      <c r="K8" s="74">
        <v>0</v>
      </c>
      <c r="L8" s="63">
        <f t="shared" si="2"/>
        <v>0</v>
      </c>
    </row>
    <row r="9" spans="1:12">
      <c r="A9" s="14"/>
      <c r="B9" s="36">
        <f t="shared" si="3"/>
        <v>7</v>
      </c>
      <c r="C9" s="39" t="s">
        <v>56</v>
      </c>
      <c r="D9" s="45">
        <v>37.36</v>
      </c>
      <c r="E9" s="36" t="s">
        <v>49</v>
      </c>
      <c r="F9" s="36">
        <v>1</v>
      </c>
      <c r="G9" s="36">
        <v>3</v>
      </c>
      <c r="H9" s="3">
        <f t="shared" si="0"/>
        <v>0</v>
      </c>
      <c r="I9" s="3">
        <f t="shared" si="1"/>
        <v>0</v>
      </c>
      <c r="J9" s="130" t="s">
        <v>318</v>
      </c>
      <c r="K9" s="74">
        <v>0</v>
      </c>
      <c r="L9" s="63">
        <f t="shared" si="2"/>
        <v>0</v>
      </c>
    </row>
    <row r="10" spans="1:12">
      <c r="A10" s="14"/>
      <c r="B10" s="36">
        <f t="shared" si="3"/>
        <v>8</v>
      </c>
      <c r="C10" s="39" t="s">
        <v>57</v>
      </c>
      <c r="D10" s="45">
        <v>36.57</v>
      </c>
      <c r="E10" s="36" t="s">
        <v>49</v>
      </c>
      <c r="F10" s="36">
        <v>1</v>
      </c>
      <c r="G10" s="36">
        <v>3</v>
      </c>
      <c r="H10" s="3">
        <f t="shared" si="0"/>
        <v>2887.6123000000016</v>
      </c>
      <c r="I10" s="3">
        <f t="shared" si="1"/>
        <v>72.190307500000046</v>
      </c>
      <c r="J10" s="130" t="s">
        <v>319</v>
      </c>
      <c r="K10" s="74">
        <v>-2887.6123000000016</v>
      </c>
      <c r="L10" s="63">
        <f t="shared" si="2"/>
        <v>-72.190307500000046</v>
      </c>
    </row>
    <row r="11" spans="1:12">
      <c r="A11" s="14"/>
      <c r="B11" s="36">
        <f t="shared" si="3"/>
        <v>9</v>
      </c>
      <c r="C11" s="39" t="s">
        <v>58</v>
      </c>
      <c r="D11" s="45">
        <v>65.040000000000006</v>
      </c>
      <c r="E11" s="36" t="s">
        <v>49</v>
      </c>
      <c r="F11" s="36">
        <v>1</v>
      </c>
      <c r="G11" s="36">
        <v>3</v>
      </c>
      <c r="H11" s="3">
        <f t="shared" si="0"/>
        <v>5362.2456000000047</v>
      </c>
      <c r="I11" s="3">
        <f t="shared" si="1"/>
        <v>134.05614000000011</v>
      </c>
      <c r="J11" s="130" t="s">
        <v>320</v>
      </c>
      <c r="K11" s="74">
        <v>-5362.2456000000047</v>
      </c>
      <c r="L11" s="63">
        <f t="shared" si="2"/>
        <v>-134.05614000000011</v>
      </c>
    </row>
    <row r="12" spans="1:12">
      <c r="A12" s="14"/>
      <c r="B12" s="36">
        <f t="shared" si="3"/>
        <v>10</v>
      </c>
      <c r="C12" s="39" t="s">
        <v>59</v>
      </c>
      <c r="D12" s="45">
        <v>79.11</v>
      </c>
      <c r="E12" s="36" t="s">
        <v>49</v>
      </c>
      <c r="F12" s="36">
        <v>1</v>
      </c>
      <c r="G12" s="36">
        <v>3</v>
      </c>
      <c r="H12" s="3">
        <f t="shared" si="0"/>
        <v>0</v>
      </c>
      <c r="I12" s="3">
        <f t="shared" si="1"/>
        <v>0</v>
      </c>
      <c r="J12" s="130" t="s">
        <v>321</v>
      </c>
      <c r="K12" s="74">
        <v>0</v>
      </c>
      <c r="L12" s="63">
        <f t="shared" si="2"/>
        <v>0</v>
      </c>
    </row>
    <row r="13" spans="1:12">
      <c r="A13" s="14"/>
      <c r="B13" s="36">
        <f t="shared" si="3"/>
        <v>11</v>
      </c>
      <c r="C13" s="39" t="s">
        <v>60</v>
      </c>
      <c r="D13" s="45">
        <v>58.27</v>
      </c>
      <c r="E13" s="36" t="s">
        <v>49</v>
      </c>
      <c r="F13" s="36">
        <v>1</v>
      </c>
      <c r="G13" s="36">
        <v>4</v>
      </c>
      <c r="H13" s="3">
        <f t="shared" si="0"/>
        <v>3842.3753000000042</v>
      </c>
      <c r="I13" s="3">
        <f t="shared" si="1"/>
        <v>96.059382500000112</v>
      </c>
      <c r="J13" s="46" t="s">
        <v>322</v>
      </c>
      <c r="K13" s="74">
        <v>-3842.3753000000042</v>
      </c>
      <c r="L13" s="63">
        <f t="shared" si="2"/>
        <v>-96.059382500000112</v>
      </c>
    </row>
    <row r="14" spans="1:12">
      <c r="A14" s="14"/>
      <c r="B14" s="36">
        <f t="shared" si="3"/>
        <v>12</v>
      </c>
      <c r="C14" s="39" t="s">
        <v>61</v>
      </c>
      <c r="D14" s="45">
        <v>37.36</v>
      </c>
      <c r="E14" s="36" t="s">
        <v>49</v>
      </c>
      <c r="F14" s="36">
        <v>1</v>
      </c>
      <c r="G14" s="36">
        <v>4</v>
      </c>
      <c r="H14" s="3">
        <f t="shared" si="0"/>
        <v>3037.7304000000004</v>
      </c>
      <c r="I14" s="3">
        <f t="shared" si="1"/>
        <v>75.943260000000009</v>
      </c>
      <c r="J14" s="46" t="s">
        <v>323</v>
      </c>
      <c r="K14" s="74">
        <v>-3037.7304000000004</v>
      </c>
      <c r="L14" s="63">
        <f t="shared" si="2"/>
        <v>-75.943260000000009</v>
      </c>
    </row>
    <row r="15" spans="1:12">
      <c r="A15" s="14"/>
      <c r="B15" s="36">
        <f t="shared" si="3"/>
        <v>13</v>
      </c>
      <c r="C15" s="39" t="s">
        <v>62</v>
      </c>
      <c r="D15" s="45">
        <v>36.57</v>
      </c>
      <c r="E15" s="36" t="s">
        <v>49</v>
      </c>
      <c r="F15" s="36">
        <v>1</v>
      </c>
      <c r="G15" s="36">
        <v>4</v>
      </c>
      <c r="H15" s="3">
        <f t="shared" si="0"/>
        <v>26587.612300000001</v>
      </c>
      <c r="I15" s="3">
        <f t="shared" si="1"/>
        <v>664.69030750000002</v>
      </c>
      <c r="J15" s="130" t="s">
        <v>324</v>
      </c>
      <c r="K15" s="74">
        <v>-26587.612300000001</v>
      </c>
      <c r="L15" s="63">
        <f t="shared" si="2"/>
        <v>-664.69030750000002</v>
      </c>
    </row>
    <row r="16" spans="1:12">
      <c r="B16" s="36">
        <f t="shared" si="3"/>
        <v>14</v>
      </c>
      <c r="C16" s="39" t="s">
        <v>63</v>
      </c>
      <c r="D16" s="45">
        <v>65.040000000000006</v>
      </c>
      <c r="E16" s="36" t="s">
        <v>49</v>
      </c>
      <c r="F16" s="36">
        <v>1</v>
      </c>
      <c r="G16" s="36">
        <v>4</v>
      </c>
      <c r="H16" s="3">
        <f t="shared" si="0"/>
        <v>0</v>
      </c>
      <c r="I16" s="3">
        <f t="shared" si="1"/>
        <v>0</v>
      </c>
      <c r="J16" s="130" t="s">
        <v>325</v>
      </c>
      <c r="K16" s="74">
        <v>0</v>
      </c>
      <c r="L16" s="63">
        <f t="shared" si="2"/>
        <v>0</v>
      </c>
    </row>
    <row r="17" spans="2:12">
      <c r="B17" s="36">
        <f t="shared" si="3"/>
        <v>15</v>
      </c>
      <c r="C17" s="39" t="s">
        <v>64</v>
      </c>
      <c r="D17" s="45">
        <v>73.83</v>
      </c>
      <c r="E17" s="36" t="s">
        <v>49</v>
      </c>
      <c r="F17" s="36">
        <v>1</v>
      </c>
      <c r="G17" s="36">
        <v>4</v>
      </c>
      <c r="H17" s="3">
        <f t="shared" si="0"/>
        <v>4385.7378999999974</v>
      </c>
      <c r="I17" s="3">
        <f t="shared" si="1"/>
        <v>109.64344749999994</v>
      </c>
      <c r="J17" s="130" t="s">
        <v>326</v>
      </c>
      <c r="K17" s="74">
        <v>-4385.7378999999974</v>
      </c>
      <c r="L17" s="63">
        <f t="shared" si="2"/>
        <v>-109.64344749999994</v>
      </c>
    </row>
    <row r="18" spans="2:12">
      <c r="B18" s="36">
        <f t="shared" si="3"/>
        <v>16</v>
      </c>
      <c r="C18" s="39" t="s">
        <v>65</v>
      </c>
      <c r="D18" s="45">
        <v>58.27</v>
      </c>
      <c r="E18" s="36" t="s">
        <v>49</v>
      </c>
      <c r="F18" s="36">
        <v>1</v>
      </c>
      <c r="G18" s="36">
        <v>5</v>
      </c>
      <c r="H18" s="3">
        <f t="shared" si="0"/>
        <v>0</v>
      </c>
      <c r="I18" s="3">
        <f t="shared" si="1"/>
        <v>0</v>
      </c>
      <c r="J18" s="130" t="s">
        <v>327</v>
      </c>
      <c r="K18" s="74">
        <v>0</v>
      </c>
      <c r="L18" s="63">
        <f t="shared" si="2"/>
        <v>0</v>
      </c>
    </row>
    <row r="19" spans="2:12">
      <c r="B19" s="36">
        <f t="shared" si="3"/>
        <v>17</v>
      </c>
      <c r="C19" s="39" t="s">
        <v>66</v>
      </c>
      <c r="D19" s="45">
        <v>37.36</v>
      </c>
      <c r="E19" s="36" t="s">
        <v>49</v>
      </c>
      <c r="F19" s="36">
        <v>1</v>
      </c>
      <c r="G19" s="36">
        <v>5</v>
      </c>
      <c r="H19" s="3">
        <f t="shared" si="0"/>
        <v>0</v>
      </c>
      <c r="I19" s="3">
        <f t="shared" si="1"/>
        <v>0</v>
      </c>
      <c r="J19" s="130" t="s">
        <v>319</v>
      </c>
      <c r="K19" s="74">
        <v>0</v>
      </c>
      <c r="L19" s="63">
        <f t="shared" si="2"/>
        <v>0</v>
      </c>
    </row>
    <row r="20" spans="2:12">
      <c r="B20" s="36">
        <f t="shared" si="3"/>
        <v>18</v>
      </c>
      <c r="C20" s="39" t="s">
        <v>67</v>
      </c>
      <c r="D20" s="45">
        <v>36.57</v>
      </c>
      <c r="E20" s="36" t="s">
        <v>49</v>
      </c>
      <c r="F20" s="36">
        <v>1</v>
      </c>
      <c r="G20" s="36">
        <v>5</v>
      </c>
      <c r="H20" s="3">
        <f t="shared" si="0"/>
        <v>0</v>
      </c>
      <c r="I20" s="3">
        <f t="shared" si="1"/>
        <v>0</v>
      </c>
      <c r="J20" s="47" t="s">
        <v>328</v>
      </c>
      <c r="K20" s="74">
        <v>0</v>
      </c>
      <c r="L20" s="63">
        <f t="shared" si="2"/>
        <v>0</v>
      </c>
    </row>
    <row r="21" spans="2:12">
      <c r="B21" s="36">
        <f t="shared" si="3"/>
        <v>19</v>
      </c>
      <c r="C21" s="39" t="s">
        <v>68</v>
      </c>
      <c r="D21" s="45">
        <v>65.040000000000006</v>
      </c>
      <c r="E21" s="36" t="s">
        <v>49</v>
      </c>
      <c r="F21" s="36">
        <v>1</v>
      </c>
      <c r="G21" s="36">
        <v>5</v>
      </c>
      <c r="H21" s="3">
        <f t="shared" si="0"/>
        <v>46042.245600000009</v>
      </c>
      <c r="I21" s="3">
        <f t="shared" si="1"/>
        <v>1151.0561400000001</v>
      </c>
      <c r="J21" s="47" t="s">
        <v>329</v>
      </c>
      <c r="K21" s="74">
        <v>-46042.245600000009</v>
      </c>
      <c r="L21" s="63">
        <f t="shared" si="2"/>
        <v>-1151.0561400000001</v>
      </c>
    </row>
    <row r="22" spans="2:12">
      <c r="B22" s="36">
        <f t="shared" si="3"/>
        <v>20</v>
      </c>
      <c r="C22" s="39" t="s">
        <v>69</v>
      </c>
      <c r="D22" s="45">
        <v>79.11</v>
      </c>
      <c r="E22" s="36" t="s">
        <v>49</v>
      </c>
      <c r="F22" s="36">
        <v>1</v>
      </c>
      <c r="G22" s="36">
        <v>5</v>
      </c>
      <c r="H22" s="3">
        <f t="shared" si="0"/>
        <v>4637.262899999997</v>
      </c>
      <c r="I22" s="3">
        <f t="shared" si="1"/>
        <v>115.93157249999993</v>
      </c>
      <c r="J22" s="47" t="s">
        <v>330</v>
      </c>
      <c r="K22" s="74">
        <v>-4637.262899999997</v>
      </c>
      <c r="L22" s="63">
        <f t="shared" si="2"/>
        <v>-115.93157249999993</v>
      </c>
    </row>
    <row r="23" spans="2:12">
      <c r="B23" s="36">
        <f t="shared" si="3"/>
        <v>21</v>
      </c>
      <c r="C23" s="39" t="s">
        <v>70</v>
      </c>
      <c r="D23" s="45">
        <v>64.510000000000005</v>
      </c>
      <c r="E23" s="36" t="s">
        <v>49</v>
      </c>
      <c r="F23" s="36">
        <v>1</v>
      </c>
      <c r="G23" s="36">
        <v>6</v>
      </c>
      <c r="H23" s="3">
        <f t="shared" si="0"/>
        <v>0</v>
      </c>
      <c r="I23" s="3">
        <f t="shared" si="1"/>
        <v>0</v>
      </c>
      <c r="J23" s="130" t="s">
        <v>331</v>
      </c>
      <c r="K23" s="74">
        <v>0</v>
      </c>
      <c r="L23" s="63">
        <f t="shared" si="2"/>
        <v>0</v>
      </c>
    </row>
    <row r="24" spans="2:12">
      <c r="B24" s="36">
        <f t="shared" si="3"/>
        <v>22</v>
      </c>
      <c r="C24" s="39" t="s">
        <v>71</v>
      </c>
      <c r="D24" s="45">
        <v>37.36</v>
      </c>
      <c r="E24" s="36" t="s">
        <v>49</v>
      </c>
      <c r="F24" s="36">
        <v>1</v>
      </c>
      <c r="G24" s="36">
        <v>6</v>
      </c>
      <c r="H24" s="3">
        <f t="shared" si="0"/>
        <v>2992.7304000000004</v>
      </c>
      <c r="I24" s="3">
        <f t="shared" si="1"/>
        <v>74.818260000000009</v>
      </c>
      <c r="J24" s="130" t="s">
        <v>332</v>
      </c>
      <c r="K24" s="74">
        <v>-2992.7304000000004</v>
      </c>
      <c r="L24" s="63">
        <f t="shared" si="2"/>
        <v>-74.818260000000009</v>
      </c>
    </row>
    <row r="25" spans="2:12">
      <c r="B25" s="36">
        <f t="shared" si="3"/>
        <v>23</v>
      </c>
      <c r="C25" s="39" t="s">
        <v>72</v>
      </c>
      <c r="D25" s="45">
        <v>36.57</v>
      </c>
      <c r="E25" s="36" t="s">
        <v>49</v>
      </c>
      <c r="F25" s="36">
        <v>1</v>
      </c>
      <c r="G25" s="36">
        <v>6</v>
      </c>
      <c r="H25" s="3">
        <f t="shared" si="0"/>
        <v>0</v>
      </c>
      <c r="I25" s="3">
        <f t="shared" si="1"/>
        <v>0</v>
      </c>
      <c r="J25" s="47" t="s">
        <v>333</v>
      </c>
      <c r="K25" s="74">
        <v>0</v>
      </c>
      <c r="L25" s="63">
        <f t="shared" si="2"/>
        <v>0</v>
      </c>
    </row>
    <row r="26" spans="2:12">
      <c r="B26" s="36">
        <f t="shared" si="3"/>
        <v>24</v>
      </c>
      <c r="C26" s="39" t="s">
        <v>73</v>
      </c>
      <c r="D26" s="45">
        <v>65.040000000000006</v>
      </c>
      <c r="E26" s="36" t="s">
        <v>49</v>
      </c>
      <c r="F26" s="36">
        <v>1</v>
      </c>
      <c r="G26" s="36">
        <v>6</v>
      </c>
      <c r="H26" s="3">
        <f t="shared" si="0"/>
        <v>5346.2456000000047</v>
      </c>
      <c r="I26" s="3">
        <f t="shared" si="1"/>
        <v>133.65614000000011</v>
      </c>
      <c r="J26" s="47" t="s">
        <v>334</v>
      </c>
      <c r="K26" s="74">
        <v>-5346.2456000000047</v>
      </c>
      <c r="L26" s="63">
        <f t="shared" si="2"/>
        <v>-133.65614000000011</v>
      </c>
    </row>
    <row r="27" spans="2:12">
      <c r="B27" s="36">
        <f t="shared" si="3"/>
        <v>25</v>
      </c>
      <c r="C27" s="39" t="s">
        <v>74</v>
      </c>
      <c r="D27" s="45">
        <v>79.11</v>
      </c>
      <c r="E27" s="36" t="s">
        <v>49</v>
      </c>
      <c r="F27" s="36">
        <v>1</v>
      </c>
      <c r="G27" s="36">
        <v>6</v>
      </c>
      <c r="H27" s="3">
        <f t="shared" si="0"/>
        <v>0</v>
      </c>
      <c r="I27" s="3">
        <f t="shared" si="1"/>
        <v>0</v>
      </c>
      <c r="J27" s="47" t="s">
        <v>335</v>
      </c>
      <c r="K27" s="74">
        <v>0</v>
      </c>
      <c r="L27" s="63">
        <f t="shared" si="2"/>
        <v>0</v>
      </c>
    </row>
    <row r="28" spans="2:12">
      <c r="B28" s="36">
        <f t="shared" si="3"/>
        <v>26</v>
      </c>
      <c r="C28" s="39" t="s">
        <v>75</v>
      </c>
      <c r="D28" s="45">
        <v>64.510000000000005</v>
      </c>
      <c r="E28" s="36" t="s">
        <v>49</v>
      </c>
      <c r="F28" s="36">
        <v>1</v>
      </c>
      <c r="G28" s="36">
        <v>7</v>
      </c>
      <c r="H28" s="3">
        <v>0</v>
      </c>
      <c r="I28" s="3">
        <f t="shared" si="1"/>
        <v>149.30922250000006</v>
      </c>
      <c r="J28" s="130" t="s">
        <v>336</v>
      </c>
      <c r="K28" s="74">
        <v>-5972.3689000000022</v>
      </c>
      <c r="L28" s="63">
        <f t="shared" si="2"/>
        <v>-149.30922250000006</v>
      </c>
    </row>
    <row r="29" spans="2:12">
      <c r="B29" s="36">
        <f t="shared" si="3"/>
        <v>27</v>
      </c>
      <c r="C29" s="39" t="s">
        <v>76</v>
      </c>
      <c r="D29" s="45">
        <v>37.36</v>
      </c>
      <c r="E29" s="36" t="s">
        <v>49</v>
      </c>
      <c r="F29" s="36">
        <v>1</v>
      </c>
      <c r="G29" s="36">
        <v>7</v>
      </c>
      <c r="H29" s="3">
        <f t="shared" si="0"/>
        <v>0</v>
      </c>
      <c r="I29" s="3">
        <f t="shared" si="1"/>
        <v>0</v>
      </c>
      <c r="J29" s="130" t="s">
        <v>337</v>
      </c>
      <c r="K29" s="74">
        <v>0</v>
      </c>
      <c r="L29" s="63">
        <f t="shared" si="2"/>
        <v>0</v>
      </c>
    </row>
    <row r="30" spans="2:12">
      <c r="B30" s="36">
        <f t="shared" si="3"/>
        <v>28</v>
      </c>
      <c r="C30" s="39" t="s">
        <v>77</v>
      </c>
      <c r="D30" s="45">
        <v>36.57</v>
      </c>
      <c r="E30" s="36" t="s">
        <v>49</v>
      </c>
      <c r="F30" s="36">
        <v>1</v>
      </c>
      <c r="G30" s="36">
        <v>7</v>
      </c>
      <c r="H30" s="3">
        <f t="shared" si="0"/>
        <v>3000.6123000000016</v>
      </c>
      <c r="I30" s="3">
        <f t="shared" si="1"/>
        <v>75.015307500000034</v>
      </c>
      <c r="J30" s="130" t="s">
        <v>338</v>
      </c>
      <c r="K30" s="74">
        <v>-3000.6123000000016</v>
      </c>
      <c r="L30" s="63">
        <f t="shared" si="2"/>
        <v>-75.015307500000034</v>
      </c>
    </row>
    <row r="31" spans="2:12">
      <c r="B31" s="36">
        <f t="shared" si="3"/>
        <v>29</v>
      </c>
      <c r="C31" s="39" t="s">
        <v>78</v>
      </c>
      <c r="D31" s="45">
        <v>65.040000000000006</v>
      </c>
      <c r="E31" s="36" t="s">
        <v>49</v>
      </c>
      <c r="F31" s="36">
        <v>1</v>
      </c>
      <c r="G31" s="36">
        <v>7</v>
      </c>
      <c r="H31" s="3">
        <f t="shared" si="0"/>
        <v>5242.2456000000047</v>
      </c>
      <c r="I31" s="3">
        <f t="shared" si="1"/>
        <v>131.05614000000011</v>
      </c>
      <c r="J31" s="130" t="s">
        <v>339</v>
      </c>
      <c r="K31" s="74">
        <v>-5242.2456000000047</v>
      </c>
      <c r="L31" s="63">
        <f t="shared" si="2"/>
        <v>-131.05614000000011</v>
      </c>
    </row>
    <row r="32" spans="2:12" ht="30">
      <c r="B32" s="36">
        <f t="shared" si="3"/>
        <v>30</v>
      </c>
      <c r="C32" s="39" t="s">
        <v>79</v>
      </c>
      <c r="D32" s="45">
        <v>79.11</v>
      </c>
      <c r="E32" s="36" t="s">
        <v>49</v>
      </c>
      <c r="F32" s="36">
        <v>1</v>
      </c>
      <c r="G32" s="36">
        <v>7</v>
      </c>
      <c r="H32" s="3">
        <f t="shared" si="0"/>
        <v>0</v>
      </c>
      <c r="I32" s="3">
        <f t="shared" si="1"/>
        <v>0</v>
      </c>
      <c r="J32" s="130" t="s">
        <v>340</v>
      </c>
      <c r="K32" s="74">
        <v>0</v>
      </c>
      <c r="L32" s="63">
        <f t="shared" si="2"/>
        <v>0</v>
      </c>
    </row>
    <row r="33" spans="2:12">
      <c r="B33" s="36">
        <f t="shared" si="3"/>
        <v>31</v>
      </c>
      <c r="C33" s="39" t="s">
        <v>80</v>
      </c>
      <c r="D33" s="45">
        <v>64.510000000000005</v>
      </c>
      <c r="E33" s="36" t="s">
        <v>49</v>
      </c>
      <c r="F33" s="36">
        <v>1</v>
      </c>
      <c r="G33" s="36">
        <v>8</v>
      </c>
      <c r="H33" s="3">
        <f t="shared" si="0"/>
        <v>26732.368900000001</v>
      </c>
      <c r="I33" s="3">
        <f t="shared" si="1"/>
        <v>668.30922250000003</v>
      </c>
      <c r="J33" s="130" t="s">
        <v>341</v>
      </c>
      <c r="K33" s="74">
        <v>-26732.368900000001</v>
      </c>
      <c r="L33" s="63">
        <f t="shared" si="2"/>
        <v>-668.30922250000003</v>
      </c>
    </row>
    <row r="34" spans="2:12">
      <c r="B34" s="36">
        <f t="shared" si="3"/>
        <v>32</v>
      </c>
      <c r="C34" s="39" t="s">
        <v>81</v>
      </c>
      <c r="D34" s="45">
        <v>37.36</v>
      </c>
      <c r="E34" s="36" t="s">
        <v>49</v>
      </c>
      <c r="F34" s="36">
        <v>1</v>
      </c>
      <c r="G34" s="36">
        <v>8</v>
      </c>
      <c r="H34" s="3">
        <f t="shared" si="0"/>
        <v>0</v>
      </c>
      <c r="I34" s="3">
        <f t="shared" si="1"/>
        <v>0</v>
      </c>
      <c r="J34" s="130" t="s">
        <v>342</v>
      </c>
      <c r="K34" s="74">
        <v>0</v>
      </c>
      <c r="L34" s="63">
        <f t="shared" si="2"/>
        <v>0</v>
      </c>
    </row>
    <row r="35" spans="2:12">
      <c r="B35" s="36">
        <f t="shared" si="3"/>
        <v>33</v>
      </c>
      <c r="C35" s="39" t="s">
        <v>82</v>
      </c>
      <c r="D35" s="45">
        <v>36.57</v>
      </c>
      <c r="E35" s="36" t="s">
        <v>49</v>
      </c>
      <c r="F35" s="36">
        <v>1</v>
      </c>
      <c r="G35" s="36">
        <v>8</v>
      </c>
      <c r="H35" s="3">
        <f t="shared" si="0"/>
        <v>26587.612300000001</v>
      </c>
      <c r="I35" s="3">
        <f t="shared" si="1"/>
        <v>664.69030750000002</v>
      </c>
      <c r="J35" s="47" t="s">
        <v>324</v>
      </c>
      <c r="K35" s="74">
        <v>-26587.612300000001</v>
      </c>
      <c r="L35" s="63">
        <f t="shared" si="2"/>
        <v>-664.69030750000002</v>
      </c>
    </row>
    <row r="36" spans="2:12">
      <c r="B36" s="36">
        <f t="shared" si="3"/>
        <v>34</v>
      </c>
      <c r="C36" s="39" t="s">
        <v>83</v>
      </c>
      <c r="D36" s="45">
        <v>65.040000000000006</v>
      </c>
      <c r="E36" s="36" t="s">
        <v>49</v>
      </c>
      <c r="F36" s="36">
        <v>1</v>
      </c>
      <c r="G36" s="36">
        <v>8</v>
      </c>
      <c r="H36" s="3">
        <f t="shared" si="0"/>
        <v>0</v>
      </c>
      <c r="I36" s="3">
        <f t="shared" si="1"/>
        <v>0</v>
      </c>
      <c r="J36" s="47" t="s">
        <v>343</v>
      </c>
      <c r="K36" s="74">
        <v>0</v>
      </c>
      <c r="L36" s="63">
        <f t="shared" si="2"/>
        <v>0</v>
      </c>
    </row>
    <row r="37" spans="2:12">
      <c r="B37" s="36">
        <f t="shared" si="3"/>
        <v>35</v>
      </c>
      <c r="C37" s="39" t="s">
        <v>84</v>
      </c>
      <c r="D37" s="45">
        <v>79.11</v>
      </c>
      <c r="E37" s="36" t="s">
        <v>49</v>
      </c>
      <c r="F37" s="36">
        <v>1</v>
      </c>
      <c r="G37" s="36">
        <v>8</v>
      </c>
      <c r="H37" s="3">
        <f t="shared" si="0"/>
        <v>0</v>
      </c>
      <c r="I37" s="3">
        <f t="shared" si="1"/>
        <v>0</v>
      </c>
      <c r="J37" s="130" t="s">
        <v>344</v>
      </c>
      <c r="K37" s="74">
        <v>0</v>
      </c>
      <c r="L37" s="63">
        <f t="shared" si="2"/>
        <v>0</v>
      </c>
    </row>
    <row r="38" spans="2:12" ht="30">
      <c r="B38" s="36">
        <f t="shared" si="3"/>
        <v>36</v>
      </c>
      <c r="C38" s="39" t="s">
        <v>85</v>
      </c>
      <c r="D38" s="45">
        <v>64.510000000000005</v>
      </c>
      <c r="E38" s="36" t="s">
        <v>49</v>
      </c>
      <c r="F38" s="36">
        <v>1</v>
      </c>
      <c r="G38" s="36">
        <v>9</v>
      </c>
      <c r="H38" s="3">
        <f t="shared" si="0"/>
        <v>5973.3689000000022</v>
      </c>
      <c r="I38" s="3">
        <f t="shared" si="1"/>
        <v>149.33422250000007</v>
      </c>
      <c r="J38" s="130" t="s">
        <v>345</v>
      </c>
      <c r="K38" s="74">
        <v>-5973.3689000000022</v>
      </c>
      <c r="L38" s="63">
        <f t="shared" si="2"/>
        <v>-149.33422250000007</v>
      </c>
    </row>
    <row r="39" spans="2:12">
      <c r="B39" s="36">
        <f t="shared" si="3"/>
        <v>37</v>
      </c>
      <c r="C39" s="39" t="s">
        <v>86</v>
      </c>
      <c r="D39" s="45">
        <v>37.36</v>
      </c>
      <c r="E39" s="36" t="s">
        <v>49</v>
      </c>
      <c r="F39" s="36">
        <v>1</v>
      </c>
      <c r="G39" s="36">
        <v>9</v>
      </c>
      <c r="H39" s="3">
        <f t="shared" si="0"/>
        <v>3040.7304000000004</v>
      </c>
      <c r="I39" s="3">
        <f t="shared" si="1"/>
        <v>76.018260000000012</v>
      </c>
      <c r="J39" s="130" t="s">
        <v>346</v>
      </c>
      <c r="K39" s="74">
        <v>-3040.7304000000004</v>
      </c>
      <c r="L39" s="63">
        <f t="shared" si="2"/>
        <v>-76.018260000000012</v>
      </c>
    </row>
    <row r="40" spans="2:12">
      <c r="B40" s="36">
        <f t="shared" si="3"/>
        <v>38</v>
      </c>
      <c r="C40" s="39" t="s">
        <v>87</v>
      </c>
      <c r="D40" s="45">
        <v>36.57</v>
      </c>
      <c r="E40" s="36" t="s">
        <v>49</v>
      </c>
      <c r="F40" s="36">
        <v>1</v>
      </c>
      <c r="G40" s="36">
        <v>9</v>
      </c>
      <c r="H40" s="3">
        <f t="shared" si="0"/>
        <v>3008.6123000000016</v>
      </c>
      <c r="I40" s="3">
        <f t="shared" si="1"/>
        <v>75.215307500000037</v>
      </c>
      <c r="J40" s="130" t="s">
        <v>347</v>
      </c>
      <c r="K40" s="74">
        <v>-3008.6123000000016</v>
      </c>
      <c r="L40" s="63">
        <f t="shared" si="2"/>
        <v>-75.215307500000037</v>
      </c>
    </row>
    <row r="41" spans="2:12">
      <c r="B41" s="36">
        <f t="shared" si="3"/>
        <v>39</v>
      </c>
      <c r="C41" s="39" t="s">
        <v>88</v>
      </c>
      <c r="D41" s="45">
        <v>65.040000000000006</v>
      </c>
      <c r="E41" s="36" t="s">
        <v>49</v>
      </c>
      <c r="F41" s="36">
        <v>1</v>
      </c>
      <c r="G41" s="36">
        <v>9</v>
      </c>
      <c r="H41" s="3">
        <f t="shared" si="0"/>
        <v>5448.7206000000051</v>
      </c>
      <c r="I41" s="3">
        <f t="shared" si="1"/>
        <v>136.21801500000012</v>
      </c>
      <c r="J41" s="40" t="s">
        <v>348</v>
      </c>
      <c r="K41" s="74">
        <v>-5448.7206000000051</v>
      </c>
      <c r="L41" s="63">
        <f t="shared" si="2"/>
        <v>-136.21801500000012</v>
      </c>
    </row>
    <row r="42" spans="2:12">
      <c r="B42" s="36">
        <f t="shared" si="3"/>
        <v>40</v>
      </c>
      <c r="C42" s="39" t="s">
        <v>89</v>
      </c>
      <c r="D42" s="45">
        <v>79.11</v>
      </c>
      <c r="E42" s="36" t="s">
        <v>49</v>
      </c>
      <c r="F42" s="36">
        <v>1</v>
      </c>
      <c r="G42" s="36">
        <v>9</v>
      </c>
      <c r="H42" s="3">
        <f t="shared" si="0"/>
        <v>4775.7378999999974</v>
      </c>
      <c r="I42" s="3">
        <f t="shared" si="1"/>
        <v>119.39344749999994</v>
      </c>
      <c r="J42" s="130" t="s">
        <v>349</v>
      </c>
      <c r="K42" s="74">
        <v>-4775.7378999999974</v>
      </c>
      <c r="L42" s="63">
        <f t="shared" si="2"/>
        <v>-119.39344749999994</v>
      </c>
    </row>
    <row r="43" spans="2:12">
      <c r="B43" s="36">
        <f t="shared" si="3"/>
        <v>41</v>
      </c>
      <c r="C43" s="39" t="s">
        <v>90</v>
      </c>
      <c r="D43" s="45">
        <v>64.510000000000005</v>
      </c>
      <c r="E43" s="64" t="s">
        <v>33</v>
      </c>
      <c r="F43" s="36">
        <v>1</v>
      </c>
      <c r="G43" s="36">
        <v>10</v>
      </c>
      <c r="H43" s="3">
        <f t="shared" si="0"/>
        <v>5302.3582299999998</v>
      </c>
      <c r="I43" s="3">
        <f t="shared" si="1"/>
        <v>132.55895575</v>
      </c>
      <c r="J43" s="130" t="s">
        <v>350</v>
      </c>
      <c r="K43" s="74">
        <v>-5302.3582299999998</v>
      </c>
      <c r="L43" s="63">
        <f t="shared" si="2"/>
        <v>-132.55895575</v>
      </c>
    </row>
    <row r="44" spans="2:12">
      <c r="B44" s="36">
        <f t="shared" si="3"/>
        <v>42</v>
      </c>
      <c r="C44" s="39" t="s">
        <v>91</v>
      </c>
      <c r="D44" s="45">
        <v>37.36</v>
      </c>
      <c r="E44" s="64" t="s">
        <v>33</v>
      </c>
      <c r="F44" s="36">
        <v>1</v>
      </c>
      <c r="G44" s="36">
        <v>10</v>
      </c>
      <c r="H44" s="3">
        <f t="shared" si="0"/>
        <v>3247.9112799999989</v>
      </c>
      <c r="I44" s="3">
        <f t="shared" si="1"/>
        <v>81.197781999999975</v>
      </c>
      <c r="J44" s="130" t="s">
        <v>350</v>
      </c>
      <c r="K44" s="74">
        <v>-3247.9112799999989</v>
      </c>
      <c r="L44" s="63">
        <f t="shared" si="2"/>
        <v>-81.197781999999975</v>
      </c>
    </row>
    <row r="45" spans="2:12">
      <c r="B45" s="36">
        <f t="shared" si="3"/>
        <v>43</v>
      </c>
      <c r="C45" s="39" t="s">
        <v>92</v>
      </c>
      <c r="D45" s="45">
        <v>36.57</v>
      </c>
      <c r="E45" s="64" t="s">
        <v>33</v>
      </c>
      <c r="F45" s="36">
        <v>1</v>
      </c>
      <c r="G45" s="36">
        <v>10</v>
      </c>
      <c r="H45" s="3">
        <f t="shared" si="0"/>
        <v>0</v>
      </c>
      <c r="I45" s="3">
        <f t="shared" si="1"/>
        <v>0</v>
      </c>
      <c r="J45" s="130" t="s">
        <v>351</v>
      </c>
      <c r="K45" s="74">
        <v>0</v>
      </c>
      <c r="L45" s="63">
        <f t="shared" si="2"/>
        <v>0</v>
      </c>
    </row>
    <row r="46" spans="2:12">
      <c r="B46" s="36">
        <f t="shared" si="3"/>
        <v>44</v>
      </c>
      <c r="C46" s="39" t="s">
        <v>93</v>
      </c>
      <c r="D46" s="45">
        <v>65.040000000000006</v>
      </c>
      <c r="E46" s="64" t="s">
        <v>33</v>
      </c>
      <c r="F46" s="36">
        <v>1</v>
      </c>
      <c r="G46" s="36">
        <v>10</v>
      </c>
      <c r="H46" s="3">
        <f t="shared" si="0"/>
        <v>0</v>
      </c>
      <c r="I46" s="3">
        <f t="shared" si="1"/>
        <v>0</v>
      </c>
      <c r="J46" s="130" t="s">
        <v>351</v>
      </c>
      <c r="K46" s="74">
        <v>0</v>
      </c>
      <c r="L46" s="63">
        <f t="shared" si="2"/>
        <v>0</v>
      </c>
    </row>
    <row r="47" spans="2:12">
      <c r="B47" s="36">
        <f t="shared" si="3"/>
        <v>45</v>
      </c>
      <c r="C47" s="39" t="s">
        <v>94</v>
      </c>
      <c r="D47" s="45">
        <v>79.11</v>
      </c>
      <c r="E47" s="64" t="s">
        <v>33</v>
      </c>
      <c r="F47" s="36">
        <v>1</v>
      </c>
      <c r="G47" s="36">
        <v>10</v>
      </c>
      <c r="H47" s="3">
        <f t="shared" si="0"/>
        <v>0</v>
      </c>
      <c r="I47" s="3">
        <f t="shared" si="1"/>
        <v>0</v>
      </c>
      <c r="J47" s="130" t="s">
        <v>352</v>
      </c>
      <c r="K47" s="74">
        <v>0</v>
      </c>
      <c r="L47" s="63">
        <f t="shared" si="2"/>
        <v>0</v>
      </c>
    </row>
    <row r="48" spans="2:12">
      <c r="B48" s="36">
        <f t="shared" si="3"/>
        <v>46</v>
      </c>
      <c r="C48" s="39" t="s">
        <v>95</v>
      </c>
      <c r="D48" s="45">
        <v>73.83</v>
      </c>
      <c r="E48" s="36" t="s">
        <v>49</v>
      </c>
      <c r="F48" s="41">
        <v>2</v>
      </c>
      <c r="G48" s="41">
        <v>2</v>
      </c>
      <c r="H48" s="3">
        <f t="shared" si="0"/>
        <v>52707.091700000004</v>
      </c>
      <c r="I48" s="3">
        <f t="shared" si="1"/>
        <v>1317.6772925</v>
      </c>
      <c r="J48" s="130" t="s">
        <v>353</v>
      </c>
      <c r="K48" s="72">
        <v>-52707.091700000004</v>
      </c>
      <c r="L48" s="63">
        <f t="shared" si="2"/>
        <v>-1317.6772925</v>
      </c>
    </row>
    <row r="49" spans="2:12">
      <c r="B49" s="36">
        <f t="shared" si="3"/>
        <v>47</v>
      </c>
      <c r="C49" s="39" t="s">
        <v>96</v>
      </c>
      <c r="D49" s="45">
        <v>58.4</v>
      </c>
      <c r="E49" s="36" t="s">
        <v>49</v>
      </c>
      <c r="F49" s="41">
        <v>2</v>
      </c>
      <c r="G49" s="41">
        <v>2</v>
      </c>
      <c r="H49" s="3">
        <f t="shared" si="0"/>
        <v>0</v>
      </c>
      <c r="I49" s="3">
        <f t="shared" si="1"/>
        <v>0</v>
      </c>
      <c r="J49" s="130" t="s">
        <v>354</v>
      </c>
      <c r="K49" s="72">
        <v>0</v>
      </c>
      <c r="L49" s="63">
        <f t="shared" si="2"/>
        <v>0</v>
      </c>
    </row>
    <row r="50" spans="2:12">
      <c r="B50" s="36">
        <f t="shared" si="3"/>
        <v>48</v>
      </c>
      <c r="C50" s="39" t="s">
        <v>97</v>
      </c>
      <c r="D50" s="45">
        <v>58.4</v>
      </c>
      <c r="E50" s="36" t="s">
        <v>49</v>
      </c>
      <c r="F50" s="41">
        <v>2</v>
      </c>
      <c r="G50" s="41">
        <v>2</v>
      </c>
      <c r="H50" s="3">
        <f t="shared" si="0"/>
        <v>4579.1589999999978</v>
      </c>
      <c r="I50" s="3">
        <f t="shared" si="1"/>
        <v>114.47897499999995</v>
      </c>
      <c r="J50" s="130" t="s">
        <v>355</v>
      </c>
      <c r="K50" s="72">
        <v>-4579.1589999999978</v>
      </c>
      <c r="L50" s="63">
        <f t="shared" si="2"/>
        <v>-114.47897499999995</v>
      </c>
    </row>
    <row r="51" spans="2:12">
      <c r="B51" s="36">
        <f t="shared" si="3"/>
        <v>49</v>
      </c>
      <c r="C51" s="39" t="s">
        <v>98</v>
      </c>
      <c r="D51" s="45">
        <v>73.83</v>
      </c>
      <c r="E51" s="36" t="s">
        <v>49</v>
      </c>
      <c r="F51" s="41">
        <v>2</v>
      </c>
      <c r="G51" s="41">
        <v>2</v>
      </c>
      <c r="H51" s="3">
        <f t="shared" si="0"/>
        <v>6734.0916999999981</v>
      </c>
      <c r="I51" s="3">
        <f t="shared" si="1"/>
        <v>168.35229249999995</v>
      </c>
      <c r="J51" s="130" t="s">
        <v>356</v>
      </c>
      <c r="K51" s="72">
        <v>-6734.0916999999981</v>
      </c>
      <c r="L51" s="63">
        <f t="shared" si="2"/>
        <v>-168.35229249999995</v>
      </c>
    </row>
    <row r="52" spans="2:12">
      <c r="B52" s="36">
        <f t="shared" si="3"/>
        <v>50</v>
      </c>
      <c r="C52" s="39" t="s">
        <v>99</v>
      </c>
      <c r="D52" s="45">
        <v>73.83</v>
      </c>
      <c r="E52" s="36" t="s">
        <v>49</v>
      </c>
      <c r="F52" s="41">
        <v>2</v>
      </c>
      <c r="G52" s="41">
        <v>3</v>
      </c>
      <c r="H52" s="3">
        <f t="shared" si="0"/>
        <v>6732.0916999999981</v>
      </c>
      <c r="I52" s="3">
        <f t="shared" si="1"/>
        <v>168.30229249999996</v>
      </c>
      <c r="J52" s="130" t="s">
        <v>357</v>
      </c>
      <c r="K52" s="72">
        <v>-6732.0916999999981</v>
      </c>
      <c r="L52" s="63">
        <f t="shared" si="2"/>
        <v>-168.30229249999996</v>
      </c>
    </row>
    <row r="53" spans="2:12">
      <c r="B53" s="36">
        <f t="shared" si="3"/>
        <v>51</v>
      </c>
      <c r="C53" s="39" t="s">
        <v>100</v>
      </c>
      <c r="D53" s="45">
        <v>58.4</v>
      </c>
      <c r="E53" s="36" t="s">
        <v>49</v>
      </c>
      <c r="F53" s="41">
        <v>2</v>
      </c>
      <c r="G53" s="41">
        <v>3</v>
      </c>
      <c r="H53" s="3">
        <f t="shared" si="0"/>
        <v>41236.183999999994</v>
      </c>
      <c r="I53" s="3">
        <f t="shared" si="1"/>
        <v>1030.9045999999998</v>
      </c>
      <c r="J53" s="130" t="s">
        <v>358</v>
      </c>
      <c r="K53" s="72">
        <v>-41236.183999999994</v>
      </c>
      <c r="L53" s="63">
        <f t="shared" si="2"/>
        <v>-1030.9045999999998</v>
      </c>
    </row>
    <row r="54" spans="2:12">
      <c r="B54" s="36">
        <f t="shared" si="3"/>
        <v>52</v>
      </c>
      <c r="C54" s="39" t="s">
        <v>101</v>
      </c>
      <c r="D54" s="45">
        <v>58.4</v>
      </c>
      <c r="E54" s="36" t="s">
        <v>49</v>
      </c>
      <c r="F54" s="41">
        <v>2</v>
      </c>
      <c r="G54" s="41">
        <v>3</v>
      </c>
      <c r="H54" s="3">
        <f t="shared" si="0"/>
        <v>0</v>
      </c>
      <c r="I54" s="3">
        <f t="shared" si="1"/>
        <v>0</v>
      </c>
      <c r="J54" s="130" t="s">
        <v>359</v>
      </c>
      <c r="K54" s="72">
        <v>0</v>
      </c>
      <c r="L54" s="63">
        <f t="shared" si="2"/>
        <v>0</v>
      </c>
    </row>
    <row r="55" spans="2:12">
      <c r="B55" s="36">
        <f t="shared" si="3"/>
        <v>53</v>
      </c>
      <c r="C55" s="39" t="s">
        <v>102</v>
      </c>
      <c r="D55" s="45">
        <v>73.83</v>
      </c>
      <c r="E55" s="36" t="s">
        <v>49</v>
      </c>
      <c r="F55" s="41">
        <v>2</v>
      </c>
      <c r="G55" s="41">
        <v>3</v>
      </c>
      <c r="H55" s="3">
        <f t="shared" si="0"/>
        <v>6831.5566999999992</v>
      </c>
      <c r="I55" s="3">
        <f t="shared" si="1"/>
        <v>170.78891749999997</v>
      </c>
      <c r="J55" s="130" t="s">
        <v>360</v>
      </c>
      <c r="K55" s="72">
        <v>-6831.5566999999992</v>
      </c>
      <c r="L55" s="63">
        <f t="shared" si="2"/>
        <v>-170.78891749999997</v>
      </c>
    </row>
    <row r="56" spans="2:12">
      <c r="B56" s="36">
        <f t="shared" si="3"/>
        <v>54</v>
      </c>
      <c r="C56" s="39" t="s">
        <v>103</v>
      </c>
      <c r="D56" s="45">
        <v>73.83</v>
      </c>
      <c r="E56" s="36" t="s">
        <v>49</v>
      </c>
      <c r="F56" s="41">
        <v>2</v>
      </c>
      <c r="G56" s="41">
        <v>4</v>
      </c>
      <c r="H56" s="3">
        <f t="shared" si="0"/>
        <v>0</v>
      </c>
      <c r="I56" s="3">
        <f t="shared" si="1"/>
        <v>0</v>
      </c>
      <c r="J56" s="130" t="s">
        <v>361</v>
      </c>
      <c r="K56" s="72">
        <v>0</v>
      </c>
      <c r="L56" s="63">
        <f t="shared" si="2"/>
        <v>0</v>
      </c>
    </row>
    <row r="57" spans="2:12">
      <c r="B57" s="36">
        <f t="shared" si="3"/>
        <v>55</v>
      </c>
      <c r="C57" s="39" t="s">
        <v>104</v>
      </c>
      <c r="D57" s="45">
        <v>58.4</v>
      </c>
      <c r="E57" s="36" t="s">
        <v>49</v>
      </c>
      <c r="F57" s="41">
        <v>2</v>
      </c>
      <c r="G57" s="41">
        <v>4</v>
      </c>
      <c r="H57" s="3">
        <f t="shared" si="0"/>
        <v>4538.1839999999975</v>
      </c>
      <c r="I57" s="3">
        <f t="shared" si="1"/>
        <v>113.45459999999994</v>
      </c>
      <c r="J57" s="130" t="s">
        <v>362</v>
      </c>
      <c r="K57" s="72">
        <v>-4538.1839999999975</v>
      </c>
      <c r="L57" s="63">
        <f t="shared" si="2"/>
        <v>-113.45459999999994</v>
      </c>
    </row>
    <row r="58" spans="2:12">
      <c r="B58" s="36">
        <f t="shared" si="3"/>
        <v>56</v>
      </c>
      <c r="C58" s="39" t="s">
        <v>105</v>
      </c>
      <c r="D58" s="45">
        <v>58.27</v>
      </c>
      <c r="E58" s="36" t="s">
        <v>49</v>
      </c>
      <c r="F58" s="41">
        <v>2</v>
      </c>
      <c r="G58" s="41">
        <v>4</v>
      </c>
      <c r="H58" s="3">
        <f t="shared" si="0"/>
        <v>48.538300000003801</v>
      </c>
      <c r="I58" s="3">
        <f t="shared" si="1"/>
        <v>1.2134575000000951</v>
      </c>
      <c r="J58" s="130" t="s">
        <v>363</v>
      </c>
      <c r="K58" s="72">
        <v>-48.538300000003801</v>
      </c>
      <c r="L58" s="63">
        <f t="shared" si="2"/>
        <v>-1.2134575000000951</v>
      </c>
    </row>
    <row r="59" spans="2:12">
      <c r="B59" s="36">
        <f t="shared" si="3"/>
        <v>57</v>
      </c>
      <c r="C59" s="39" t="s">
        <v>106</v>
      </c>
      <c r="D59" s="45">
        <v>73.83</v>
      </c>
      <c r="E59" s="36" t="s">
        <v>49</v>
      </c>
      <c r="F59" s="41">
        <v>2</v>
      </c>
      <c r="G59" s="41">
        <v>4</v>
      </c>
      <c r="H59" s="3">
        <f t="shared" si="0"/>
        <v>6732.0916999999981</v>
      </c>
      <c r="I59" s="3">
        <f t="shared" si="1"/>
        <v>168.30229249999996</v>
      </c>
      <c r="J59" s="41" t="s">
        <v>364</v>
      </c>
      <c r="K59" s="72">
        <v>-6732.0916999999981</v>
      </c>
      <c r="L59" s="63">
        <f t="shared" si="2"/>
        <v>-168.30229249999996</v>
      </c>
    </row>
    <row r="60" spans="2:12">
      <c r="B60" s="36">
        <f t="shared" si="3"/>
        <v>58</v>
      </c>
      <c r="C60" s="39" t="s">
        <v>107</v>
      </c>
      <c r="D60" s="45">
        <v>73.83</v>
      </c>
      <c r="E60" s="36" t="s">
        <v>49</v>
      </c>
      <c r="F60" s="41">
        <v>2</v>
      </c>
      <c r="G60" s="41">
        <v>5</v>
      </c>
      <c r="H60" s="3">
        <f t="shared" si="0"/>
        <v>0</v>
      </c>
      <c r="I60" s="3">
        <f t="shared" si="1"/>
        <v>0</v>
      </c>
      <c r="J60" s="130" t="s">
        <v>365</v>
      </c>
      <c r="K60" s="72">
        <v>0</v>
      </c>
      <c r="L60" s="63">
        <f t="shared" si="2"/>
        <v>0</v>
      </c>
    </row>
    <row r="61" spans="2:12">
      <c r="B61" s="36">
        <f t="shared" si="3"/>
        <v>59</v>
      </c>
      <c r="C61" s="39" t="s">
        <v>108</v>
      </c>
      <c r="D61" s="45">
        <v>60.29</v>
      </c>
      <c r="E61" s="36" t="s">
        <v>49</v>
      </c>
      <c r="F61" s="41">
        <v>2</v>
      </c>
      <c r="G61" s="41">
        <v>5</v>
      </c>
      <c r="H61" s="3">
        <f t="shared" si="0"/>
        <v>4610.6311000000005</v>
      </c>
      <c r="I61" s="3">
        <f t="shared" si="1"/>
        <v>115.26577750000001</v>
      </c>
      <c r="J61" s="130" t="s">
        <v>366</v>
      </c>
      <c r="K61" s="72">
        <v>-4610.6311000000005</v>
      </c>
      <c r="L61" s="63">
        <f t="shared" si="2"/>
        <v>-115.26577750000001</v>
      </c>
    </row>
    <row r="62" spans="2:12">
      <c r="B62" s="36">
        <f t="shared" si="3"/>
        <v>60</v>
      </c>
      <c r="C62" s="39" t="s">
        <v>109</v>
      </c>
      <c r="D62" s="45">
        <v>60.62</v>
      </c>
      <c r="E62" s="36" t="s">
        <v>49</v>
      </c>
      <c r="F62" s="41">
        <v>2</v>
      </c>
      <c r="G62" s="41">
        <v>5</v>
      </c>
      <c r="H62" s="3">
        <f t="shared" si="0"/>
        <v>4723.4897999999994</v>
      </c>
      <c r="I62" s="3">
        <f t="shared" si="1"/>
        <v>118.08724499999998</v>
      </c>
      <c r="J62" s="130" t="s">
        <v>367</v>
      </c>
      <c r="K62" s="72">
        <v>-4723.4897999999994</v>
      </c>
      <c r="L62" s="63">
        <f t="shared" si="2"/>
        <v>-118.08724499999998</v>
      </c>
    </row>
    <row r="63" spans="2:12">
      <c r="B63" s="36">
        <f t="shared" si="3"/>
        <v>61</v>
      </c>
      <c r="C63" s="39" t="s">
        <v>110</v>
      </c>
      <c r="D63" s="45">
        <v>76.430000000000007</v>
      </c>
      <c r="E63" s="36" t="s">
        <v>49</v>
      </c>
      <c r="F63" s="41">
        <v>2</v>
      </c>
      <c r="G63" s="41">
        <v>5</v>
      </c>
      <c r="H63" s="3">
        <f t="shared" si="0"/>
        <v>55967.980700000007</v>
      </c>
      <c r="I63" s="3">
        <f t="shared" si="1"/>
        <v>1399.1995175000002</v>
      </c>
      <c r="J63" s="130" t="s">
        <v>368</v>
      </c>
      <c r="K63" s="72">
        <v>-55967.980700000007</v>
      </c>
      <c r="L63" s="63">
        <f t="shared" si="2"/>
        <v>-1399.1995175000002</v>
      </c>
    </row>
    <row r="64" spans="2:12">
      <c r="B64" s="36">
        <f t="shared" si="3"/>
        <v>62</v>
      </c>
      <c r="C64" s="39" t="s">
        <v>111</v>
      </c>
      <c r="D64" s="45">
        <v>73.83</v>
      </c>
      <c r="E64" s="36" t="s">
        <v>49</v>
      </c>
      <c r="F64" s="41">
        <v>2</v>
      </c>
      <c r="G64" s="41">
        <v>6</v>
      </c>
      <c r="H64" s="3">
        <f t="shared" si="0"/>
        <v>12612.091699999997</v>
      </c>
      <c r="I64" s="3">
        <f t="shared" si="1"/>
        <v>315.30229249999991</v>
      </c>
      <c r="J64" s="130" t="s">
        <v>369</v>
      </c>
      <c r="K64" s="72">
        <v>-12612.091699999997</v>
      </c>
      <c r="L64" s="63">
        <f t="shared" si="2"/>
        <v>-315.30229249999991</v>
      </c>
    </row>
    <row r="65" spans="2:12">
      <c r="B65" s="36">
        <f t="shared" si="3"/>
        <v>63</v>
      </c>
      <c r="C65" s="39" t="s">
        <v>112</v>
      </c>
      <c r="D65" s="45">
        <v>58.4</v>
      </c>
      <c r="E65" s="36" t="s">
        <v>49</v>
      </c>
      <c r="F65" s="41">
        <v>2</v>
      </c>
      <c r="G65" s="41">
        <v>6</v>
      </c>
      <c r="H65" s="3">
        <f t="shared" si="0"/>
        <v>0</v>
      </c>
      <c r="I65" s="3">
        <f t="shared" si="1"/>
        <v>0</v>
      </c>
      <c r="J65" s="130" t="s">
        <v>370</v>
      </c>
      <c r="K65" s="72">
        <v>0</v>
      </c>
      <c r="L65" s="63">
        <f t="shared" si="2"/>
        <v>0</v>
      </c>
    </row>
    <row r="66" spans="2:12">
      <c r="B66" s="36">
        <f t="shared" si="3"/>
        <v>64</v>
      </c>
      <c r="C66" s="39" t="s">
        <v>113</v>
      </c>
      <c r="D66" s="45">
        <v>58.4</v>
      </c>
      <c r="E66" s="36" t="s">
        <v>49</v>
      </c>
      <c r="F66" s="41">
        <v>2</v>
      </c>
      <c r="G66" s="41">
        <v>6</v>
      </c>
      <c r="H66" s="3">
        <f t="shared" si="0"/>
        <v>0</v>
      </c>
      <c r="I66" s="3">
        <f t="shared" si="1"/>
        <v>0</v>
      </c>
      <c r="J66" s="130" t="s">
        <v>371</v>
      </c>
      <c r="K66" s="72">
        <v>0</v>
      </c>
      <c r="L66" s="63">
        <f t="shared" si="2"/>
        <v>0</v>
      </c>
    </row>
    <row r="67" spans="2:12">
      <c r="B67" s="36">
        <f t="shared" si="3"/>
        <v>65</v>
      </c>
      <c r="C67" s="39" t="s">
        <v>114</v>
      </c>
      <c r="D67" s="45">
        <v>73.83</v>
      </c>
      <c r="E67" s="36" t="s">
        <v>49</v>
      </c>
      <c r="F67" s="41">
        <v>2</v>
      </c>
      <c r="G67" s="41">
        <v>6</v>
      </c>
      <c r="H67" s="3">
        <f t="shared" ref="H67:H130" si="4">K67*(-1)</f>
        <v>0</v>
      </c>
      <c r="I67" s="3">
        <f t="shared" ref="I67:I130" si="5">L67*(-1)</f>
        <v>0</v>
      </c>
      <c r="J67" s="130" t="s">
        <v>372</v>
      </c>
      <c r="K67" s="72">
        <v>0</v>
      </c>
      <c r="L67" s="63">
        <f t="shared" si="2"/>
        <v>0</v>
      </c>
    </row>
    <row r="68" spans="2:12">
      <c r="B68" s="36">
        <f t="shared" si="3"/>
        <v>66</v>
      </c>
      <c r="C68" s="39" t="s">
        <v>115</v>
      </c>
      <c r="D68" s="45">
        <v>73.83</v>
      </c>
      <c r="E68" s="36" t="s">
        <v>49</v>
      </c>
      <c r="F68" s="41">
        <v>2</v>
      </c>
      <c r="G68" s="41">
        <v>7</v>
      </c>
      <c r="H68" s="3">
        <f t="shared" si="4"/>
        <v>3026.0916999999981</v>
      </c>
      <c r="I68" s="3">
        <f t="shared" si="5"/>
        <v>75.652292499999959</v>
      </c>
      <c r="J68" s="130" t="s">
        <v>373</v>
      </c>
      <c r="K68" s="72">
        <v>-3026.0916999999981</v>
      </c>
      <c r="L68" s="63">
        <f t="shared" ref="L68:L131" si="6">K68/40</f>
        <v>-75.652292499999959</v>
      </c>
    </row>
    <row r="69" spans="2:12">
      <c r="B69" s="36">
        <f t="shared" ref="B69:B132" si="7">B68+1</f>
        <v>67</v>
      </c>
      <c r="C69" s="39" t="s">
        <v>116</v>
      </c>
      <c r="D69" s="45">
        <v>58.4</v>
      </c>
      <c r="E69" s="36" t="s">
        <v>49</v>
      </c>
      <c r="F69" s="41">
        <v>2</v>
      </c>
      <c r="G69" s="41">
        <v>7</v>
      </c>
      <c r="H69" s="3">
        <f t="shared" si="4"/>
        <v>224.65899999999783</v>
      </c>
      <c r="I69" s="3">
        <f t="shared" si="5"/>
        <v>5.6164749999999461</v>
      </c>
      <c r="J69" s="130" t="s">
        <v>374</v>
      </c>
      <c r="K69" s="72">
        <v>-224.65899999999783</v>
      </c>
      <c r="L69" s="63">
        <f t="shared" si="6"/>
        <v>-5.6164749999999461</v>
      </c>
    </row>
    <row r="70" spans="2:12">
      <c r="B70" s="36">
        <f t="shared" si="7"/>
        <v>68</v>
      </c>
      <c r="C70" s="39" t="s">
        <v>117</v>
      </c>
      <c r="D70" s="45">
        <v>58.4</v>
      </c>
      <c r="E70" s="36" t="s">
        <v>49</v>
      </c>
      <c r="F70" s="41">
        <v>2</v>
      </c>
      <c r="G70" s="41">
        <v>7</v>
      </c>
      <c r="H70" s="3">
        <f t="shared" si="4"/>
        <v>2597.1839999999997</v>
      </c>
      <c r="I70" s="3">
        <f t="shared" si="5"/>
        <v>64.929599999999994</v>
      </c>
      <c r="J70" s="130" t="s">
        <v>375</v>
      </c>
      <c r="K70" s="72">
        <v>-2597.1839999999997</v>
      </c>
      <c r="L70" s="63">
        <f t="shared" si="6"/>
        <v>-64.929599999999994</v>
      </c>
    </row>
    <row r="71" spans="2:12">
      <c r="B71" s="36">
        <f t="shared" si="7"/>
        <v>69</v>
      </c>
      <c r="C71" s="39" t="s">
        <v>118</v>
      </c>
      <c r="D71" s="45">
        <v>73.83</v>
      </c>
      <c r="E71" s="36" t="s">
        <v>49</v>
      </c>
      <c r="F71" s="41">
        <v>2</v>
      </c>
      <c r="G71" s="41">
        <v>7</v>
      </c>
      <c r="H71" s="3">
        <f t="shared" si="4"/>
        <v>6719.0916999999981</v>
      </c>
      <c r="I71" s="3">
        <f t="shared" si="5"/>
        <v>167.97729249999995</v>
      </c>
      <c r="J71" s="130" t="s">
        <v>376</v>
      </c>
      <c r="K71" s="72">
        <v>-6719.0916999999981</v>
      </c>
      <c r="L71" s="63">
        <f t="shared" si="6"/>
        <v>-167.97729249999995</v>
      </c>
    </row>
    <row r="72" spans="2:12">
      <c r="B72" s="36">
        <f t="shared" si="7"/>
        <v>70</v>
      </c>
      <c r="C72" s="39" t="s">
        <v>119</v>
      </c>
      <c r="D72" s="45">
        <v>73.83</v>
      </c>
      <c r="E72" s="36" t="s">
        <v>49</v>
      </c>
      <c r="F72" s="41">
        <v>2</v>
      </c>
      <c r="G72" s="41">
        <v>8</v>
      </c>
      <c r="H72" s="3">
        <f t="shared" si="4"/>
        <v>52707.091700000004</v>
      </c>
      <c r="I72" s="3">
        <f t="shared" si="5"/>
        <v>1317.6772925</v>
      </c>
      <c r="J72" s="130" t="s">
        <v>377</v>
      </c>
      <c r="K72" s="72">
        <v>-52707.091700000004</v>
      </c>
      <c r="L72" s="63">
        <f t="shared" si="6"/>
        <v>-1317.6772925</v>
      </c>
    </row>
    <row r="73" spans="2:12">
      <c r="B73" s="36">
        <f t="shared" si="7"/>
        <v>71</v>
      </c>
      <c r="C73" s="39" t="s">
        <v>120</v>
      </c>
      <c r="D73" s="45">
        <v>58.4</v>
      </c>
      <c r="E73" s="36" t="s">
        <v>49</v>
      </c>
      <c r="F73" s="41">
        <v>2</v>
      </c>
      <c r="G73" s="41">
        <v>8</v>
      </c>
      <c r="H73" s="3">
        <f t="shared" si="4"/>
        <v>3722.1589999999978</v>
      </c>
      <c r="I73" s="3">
        <f t="shared" si="5"/>
        <v>93.053974999999951</v>
      </c>
      <c r="J73" s="130" t="s">
        <v>378</v>
      </c>
      <c r="K73" s="72">
        <v>-3722.1589999999978</v>
      </c>
      <c r="L73" s="63">
        <f t="shared" si="6"/>
        <v>-93.053974999999951</v>
      </c>
    </row>
    <row r="74" spans="2:12">
      <c r="B74" s="36">
        <f t="shared" si="7"/>
        <v>72</v>
      </c>
      <c r="C74" s="39" t="s">
        <v>121</v>
      </c>
      <c r="D74" s="45">
        <v>58.4</v>
      </c>
      <c r="E74" s="36" t="s">
        <v>49</v>
      </c>
      <c r="F74" s="41">
        <v>2</v>
      </c>
      <c r="G74" s="41">
        <v>8</v>
      </c>
      <c r="H74" s="3">
        <f t="shared" si="4"/>
        <v>0</v>
      </c>
      <c r="I74" s="3">
        <f t="shared" si="5"/>
        <v>0</v>
      </c>
      <c r="J74" s="130" t="s">
        <v>379</v>
      </c>
      <c r="K74" s="72">
        <v>0</v>
      </c>
      <c r="L74" s="63">
        <f t="shared" si="6"/>
        <v>0</v>
      </c>
    </row>
    <row r="75" spans="2:12">
      <c r="B75" s="36">
        <f t="shared" si="7"/>
        <v>73</v>
      </c>
      <c r="C75" s="39" t="s">
        <v>122</v>
      </c>
      <c r="D75" s="45">
        <v>73.83</v>
      </c>
      <c r="E75" s="36" t="s">
        <v>49</v>
      </c>
      <c r="F75" s="41">
        <v>2</v>
      </c>
      <c r="G75" s="41">
        <v>8</v>
      </c>
      <c r="H75" s="3">
        <f t="shared" si="4"/>
        <v>6730.0916999999981</v>
      </c>
      <c r="I75" s="3">
        <f t="shared" si="5"/>
        <v>168.25229249999995</v>
      </c>
      <c r="J75" s="130" t="s">
        <v>380</v>
      </c>
      <c r="K75" s="72">
        <v>-6730.0916999999981</v>
      </c>
      <c r="L75" s="63">
        <f t="shared" si="6"/>
        <v>-168.25229249999995</v>
      </c>
    </row>
    <row r="76" spans="2:12">
      <c r="B76" s="36">
        <f t="shared" si="7"/>
        <v>74</v>
      </c>
      <c r="C76" s="39" t="s">
        <v>123</v>
      </c>
      <c r="D76" s="45">
        <v>73.83</v>
      </c>
      <c r="E76" s="36" t="s">
        <v>49</v>
      </c>
      <c r="F76" s="41">
        <v>2</v>
      </c>
      <c r="G76" s="41">
        <v>9</v>
      </c>
      <c r="H76" s="3">
        <f t="shared" si="4"/>
        <v>0</v>
      </c>
      <c r="I76" s="3">
        <f t="shared" si="5"/>
        <v>0</v>
      </c>
      <c r="J76" s="130" t="s">
        <v>381</v>
      </c>
      <c r="K76" s="72">
        <v>0</v>
      </c>
      <c r="L76" s="63">
        <f t="shared" si="6"/>
        <v>0</v>
      </c>
    </row>
    <row r="77" spans="2:12">
      <c r="B77" s="36">
        <f t="shared" si="7"/>
        <v>75</v>
      </c>
      <c r="C77" s="39" t="s">
        <v>124</v>
      </c>
      <c r="D77" s="45">
        <v>58.4</v>
      </c>
      <c r="E77" s="36" t="s">
        <v>49</v>
      </c>
      <c r="F77" s="41">
        <v>2</v>
      </c>
      <c r="G77" s="41">
        <v>9</v>
      </c>
      <c r="H77" s="3">
        <f t="shared" si="4"/>
        <v>0</v>
      </c>
      <c r="I77" s="3">
        <f t="shared" si="5"/>
        <v>0</v>
      </c>
      <c r="J77" s="130" t="s">
        <v>382</v>
      </c>
      <c r="K77" s="72">
        <v>0</v>
      </c>
      <c r="L77" s="63">
        <f t="shared" si="6"/>
        <v>0</v>
      </c>
    </row>
    <row r="78" spans="2:12">
      <c r="B78" s="36">
        <f t="shared" si="7"/>
        <v>76</v>
      </c>
      <c r="C78" s="39" t="s">
        <v>125</v>
      </c>
      <c r="D78" s="45">
        <v>58.4</v>
      </c>
      <c r="E78" s="36" t="s">
        <v>49</v>
      </c>
      <c r="F78" s="41">
        <v>2</v>
      </c>
      <c r="G78" s="41">
        <v>9</v>
      </c>
      <c r="H78" s="3">
        <f t="shared" si="4"/>
        <v>0</v>
      </c>
      <c r="I78" s="3">
        <f t="shared" si="5"/>
        <v>0</v>
      </c>
      <c r="J78" s="130" t="s">
        <v>383</v>
      </c>
      <c r="K78" s="72">
        <v>0</v>
      </c>
      <c r="L78" s="63">
        <f t="shared" si="6"/>
        <v>0</v>
      </c>
    </row>
    <row r="79" spans="2:12">
      <c r="B79" s="36">
        <f t="shared" si="7"/>
        <v>77</v>
      </c>
      <c r="C79" s="39" t="s">
        <v>126</v>
      </c>
      <c r="D79" s="45">
        <v>73.83</v>
      </c>
      <c r="E79" s="36" t="s">
        <v>49</v>
      </c>
      <c r="F79" s="41">
        <v>2</v>
      </c>
      <c r="G79" s="41">
        <v>9</v>
      </c>
      <c r="H79" s="3">
        <f t="shared" si="4"/>
        <v>6733.0916999999981</v>
      </c>
      <c r="I79" s="3">
        <f t="shared" si="5"/>
        <v>168.32729249999994</v>
      </c>
      <c r="J79" s="130" t="s">
        <v>384</v>
      </c>
      <c r="K79" s="72">
        <v>-6733.0916999999981</v>
      </c>
      <c r="L79" s="63">
        <f t="shared" si="6"/>
        <v>-168.32729249999994</v>
      </c>
    </row>
    <row r="80" spans="2:12">
      <c r="B80" s="36">
        <f t="shared" si="7"/>
        <v>78</v>
      </c>
      <c r="C80" s="39" t="s">
        <v>127</v>
      </c>
      <c r="D80" s="45">
        <v>73.83</v>
      </c>
      <c r="E80" s="64" t="s">
        <v>33</v>
      </c>
      <c r="F80" s="41">
        <v>2</v>
      </c>
      <c r="G80" s="41">
        <v>10</v>
      </c>
      <c r="H80" s="3">
        <f t="shared" si="4"/>
        <v>9610.4150899999968</v>
      </c>
      <c r="I80" s="3">
        <f t="shared" si="5"/>
        <v>240.26037724999992</v>
      </c>
      <c r="J80" s="130" t="s">
        <v>385</v>
      </c>
      <c r="K80" s="72">
        <v>-9610.4150899999968</v>
      </c>
      <c r="L80" s="63">
        <f t="shared" si="6"/>
        <v>-240.26037724999992</v>
      </c>
    </row>
    <row r="81" spans="2:12">
      <c r="B81" s="36">
        <f t="shared" si="7"/>
        <v>79</v>
      </c>
      <c r="C81" s="39" t="s">
        <v>128</v>
      </c>
      <c r="D81" s="45">
        <v>58.4</v>
      </c>
      <c r="E81" s="64" t="s">
        <v>33</v>
      </c>
      <c r="F81" s="41">
        <v>2</v>
      </c>
      <c r="G81" s="41">
        <v>10</v>
      </c>
      <c r="H81" s="3">
        <f t="shared" si="4"/>
        <v>28381.847199999997</v>
      </c>
      <c r="I81" s="3">
        <f t="shared" si="5"/>
        <v>709.54617999999994</v>
      </c>
      <c r="J81" s="130" t="s">
        <v>386</v>
      </c>
      <c r="K81" s="72">
        <v>-28381.847199999997</v>
      </c>
      <c r="L81" s="63">
        <f t="shared" si="6"/>
        <v>-709.54617999999994</v>
      </c>
    </row>
    <row r="82" spans="2:12">
      <c r="B82" s="36">
        <f t="shared" si="7"/>
        <v>80</v>
      </c>
      <c r="C82" s="39" t="s">
        <v>129</v>
      </c>
      <c r="D82" s="45">
        <v>58.4</v>
      </c>
      <c r="E82" s="64" t="s">
        <v>33</v>
      </c>
      <c r="F82" s="41">
        <v>2</v>
      </c>
      <c r="G82" s="41">
        <v>10</v>
      </c>
      <c r="H82" s="3">
        <f t="shared" si="4"/>
        <v>28381.847199999997</v>
      </c>
      <c r="I82" s="3">
        <f t="shared" si="5"/>
        <v>709.54617999999994</v>
      </c>
      <c r="J82" s="130" t="s">
        <v>387</v>
      </c>
      <c r="K82" s="72">
        <v>-28381.847199999997</v>
      </c>
      <c r="L82" s="63">
        <f t="shared" si="6"/>
        <v>-709.54617999999994</v>
      </c>
    </row>
    <row r="83" spans="2:12">
      <c r="B83" s="36">
        <f t="shared" si="7"/>
        <v>81</v>
      </c>
      <c r="C83" s="39" t="s">
        <v>130</v>
      </c>
      <c r="D83" s="45">
        <v>73.83</v>
      </c>
      <c r="E83" s="64" t="s">
        <v>33</v>
      </c>
      <c r="F83" s="41">
        <v>2</v>
      </c>
      <c r="G83" s="41">
        <v>10</v>
      </c>
      <c r="H83" s="3">
        <f t="shared" si="4"/>
        <v>0</v>
      </c>
      <c r="I83" s="3">
        <f t="shared" si="5"/>
        <v>0</v>
      </c>
      <c r="J83" s="130" t="s">
        <v>388</v>
      </c>
      <c r="K83" s="72">
        <v>0</v>
      </c>
      <c r="L83" s="63">
        <f t="shared" si="6"/>
        <v>0</v>
      </c>
    </row>
    <row r="84" spans="2:12">
      <c r="B84" s="36">
        <f t="shared" si="7"/>
        <v>82</v>
      </c>
      <c r="C84" s="39" t="s">
        <v>131</v>
      </c>
      <c r="D84" s="48">
        <v>79.11</v>
      </c>
      <c r="E84" s="36" t="s">
        <v>49</v>
      </c>
      <c r="F84" s="41">
        <v>3</v>
      </c>
      <c r="G84" s="41">
        <v>2</v>
      </c>
      <c r="H84" s="3">
        <f t="shared" si="4"/>
        <v>4776.7378999999974</v>
      </c>
      <c r="I84" s="3">
        <f t="shared" si="5"/>
        <v>119.41844749999993</v>
      </c>
      <c r="J84" s="130" t="s">
        <v>389</v>
      </c>
      <c r="K84" s="62">
        <v>-4776.7378999999974</v>
      </c>
      <c r="L84" s="63">
        <f t="shared" si="6"/>
        <v>-119.41844749999993</v>
      </c>
    </row>
    <row r="85" spans="2:12">
      <c r="B85" s="36">
        <f t="shared" si="7"/>
        <v>83</v>
      </c>
      <c r="C85" s="39" t="s">
        <v>132</v>
      </c>
      <c r="D85" s="48">
        <v>65.040000000000006</v>
      </c>
      <c r="E85" s="36" t="s">
        <v>49</v>
      </c>
      <c r="F85" s="41">
        <v>3</v>
      </c>
      <c r="G85" s="41">
        <v>2</v>
      </c>
      <c r="H85" s="3">
        <f t="shared" si="4"/>
        <v>4042.2456000000047</v>
      </c>
      <c r="I85" s="3">
        <f t="shared" si="5"/>
        <v>101.05614000000011</v>
      </c>
      <c r="J85" s="130" t="s">
        <v>390</v>
      </c>
      <c r="K85" s="62">
        <v>-4042.2456000000047</v>
      </c>
      <c r="L85" s="63">
        <f t="shared" si="6"/>
        <v>-101.05614000000011</v>
      </c>
    </row>
    <row r="86" spans="2:12">
      <c r="B86" s="36">
        <f t="shared" si="7"/>
        <v>84</v>
      </c>
      <c r="C86" s="39" t="s">
        <v>133</v>
      </c>
      <c r="D86" s="48">
        <v>36.57</v>
      </c>
      <c r="E86" s="36" t="s">
        <v>49</v>
      </c>
      <c r="F86" s="41">
        <v>3</v>
      </c>
      <c r="G86" s="41">
        <v>2</v>
      </c>
      <c r="H86" s="3">
        <f t="shared" si="4"/>
        <v>0</v>
      </c>
      <c r="I86" s="3">
        <f t="shared" si="5"/>
        <v>0</v>
      </c>
      <c r="J86" s="130" t="s">
        <v>391</v>
      </c>
      <c r="K86" s="62">
        <f>IF(SUM(D86:G86)&gt;0,0,SUM(D86:G86))</f>
        <v>0</v>
      </c>
      <c r="L86" s="63">
        <f t="shared" si="6"/>
        <v>0</v>
      </c>
    </row>
    <row r="87" spans="2:12">
      <c r="B87" s="36">
        <f t="shared" si="7"/>
        <v>85</v>
      </c>
      <c r="C87" s="39" t="s">
        <v>134</v>
      </c>
      <c r="D87" s="48">
        <v>37.36</v>
      </c>
      <c r="E87" s="36" t="s">
        <v>49</v>
      </c>
      <c r="F87" s="41">
        <v>3</v>
      </c>
      <c r="G87" s="41">
        <v>2</v>
      </c>
      <c r="H87" s="3">
        <f t="shared" si="4"/>
        <v>4632.7304000000004</v>
      </c>
      <c r="I87" s="3">
        <f t="shared" si="5"/>
        <v>115.81826000000001</v>
      </c>
      <c r="J87" s="130" t="s">
        <v>392</v>
      </c>
      <c r="K87" s="62">
        <v>-4632.7304000000004</v>
      </c>
      <c r="L87" s="63">
        <f t="shared" si="6"/>
        <v>-115.81826000000001</v>
      </c>
    </row>
    <row r="88" spans="2:12">
      <c r="B88" s="36">
        <f t="shared" si="7"/>
        <v>86</v>
      </c>
      <c r="C88" s="39" t="s">
        <v>135</v>
      </c>
      <c r="D88" s="48">
        <v>58.27</v>
      </c>
      <c r="E88" s="36" t="s">
        <v>49</v>
      </c>
      <c r="F88" s="41">
        <v>3</v>
      </c>
      <c r="G88" s="41">
        <v>2</v>
      </c>
      <c r="H88" s="3">
        <f t="shared" si="4"/>
        <v>2388.8503000000046</v>
      </c>
      <c r="I88" s="3">
        <f t="shared" si="5"/>
        <v>59.721257500000114</v>
      </c>
      <c r="J88" s="130" t="s">
        <v>393</v>
      </c>
      <c r="K88" s="62">
        <v>-2388.8503000000046</v>
      </c>
      <c r="L88" s="63">
        <f t="shared" si="6"/>
        <v>-59.721257500000114</v>
      </c>
    </row>
    <row r="89" spans="2:12">
      <c r="B89" s="36">
        <f t="shared" si="7"/>
        <v>87</v>
      </c>
      <c r="C89" s="39" t="s">
        <v>136</v>
      </c>
      <c r="D89" s="48">
        <v>79.11</v>
      </c>
      <c r="E89" s="36" t="s">
        <v>49</v>
      </c>
      <c r="F89" s="41">
        <v>3</v>
      </c>
      <c r="G89" s="41">
        <v>3</v>
      </c>
      <c r="H89" s="3">
        <f t="shared" si="4"/>
        <v>0</v>
      </c>
      <c r="I89" s="3">
        <f t="shared" si="5"/>
        <v>0</v>
      </c>
      <c r="J89" s="130" t="s">
        <v>394</v>
      </c>
      <c r="K89" s="62">
        <v>0</v>
      </c>
      <c r="L89" s="63">
        <f t="shared" si="6"/>
        <v>0</v>
      </c>
    </row>
    <row r="90" spans="2:12">
      <c r="B90" s="36">
        <f t="shared" si="7"/>
        <v>88</v>
      </c>
      <c r="C90" s="39" t="s">
        <v>137</v>
      </c>
      <c r="D90" s="48">
        <v>65.040000000000006</v>
      </c>
      <c r="E90" s="36" t="s">
        <v>49</v>
      </c>
      <c r="F90" s="41">
        <v>3</v>
      </c>
      <c r="G90" s="41">
        <v>3</v>
      </c>
      <c r="H90" s="3">
        <f t="shared" si="4"/>
        <v>6958.2456000000047</v>
      </c>
      <c r="I90" s="3">
        <f t="shared" si="5"/>
        <v>173.95614000000012</v>
      </c>
      <c r="J90" s="130" t="s">
        <v>360</v>
      </c>
      <c r="K90" s="62">
        <v>-6958.2456000000047</v>
      </c>
      <c r="L90" s="63">
        <f t="shared" si="6"/>
        <v>-173.95614000000012</v>
      </c>
    </row>
    <row r="91" spans="2:12">
      <c r="B91" s="36">
        <f t="shared" si="7"/>
        <v>89</v>
      </c>
      <c r="C91" s="39" t="s">
        <v>138</v>
      </c>
      <c r="D91" s="48">
        <v>36.57</v>
      </c>
      <c r="E91" s="36" t="s">
        <v>49</v>
      </c>
      <c r="F91" s="41">
        <v>3</v>
      </c>
      <c r="G91" s="41">
        <v>3</v>
      </c>
      <c r="H91" s="3">
        <f t="shared" si="4"/>
        <v>0</v>
      </c>
      <c r="I91" s="3">
        <f t="shared" si="5"/>
        <v>0</v>
      </c>
      <c r="J91" s="130" t="s">
        <v>395</v>
      </c>
      <c r="K91" s="62">
        <v>0</v>
      </c>
      <c r="L91" s="63">
        <f t="shared" si="6"/>
        <v>0</v>
      </c>
    </row>
    <row r="92" spans="2:12">
      <c r="B92" s="36">
        <f t="shared" si="7"/>
        <v>90</v>
      </c>
      <c r="C92" s="39" t="s">
        <v>139</v>
      </c>
      <c r="D92" s="48">
        <v>37.36</v>
      </c>
      <c r="E92" s="36" t="s">
        <v>49</v>
      </c>
      <c r="F92" s="41">
        <v>3</v>
      </c>
      <c r="G92" s="41">
        <v>3</v>
      </c>
      <c r="H92" s="3">
        <f t="shared" si="4"/>
        <v>27092.7304</v>
      </c>
      <c r="I92" s="3">
        <f t="shared" si="5"/>
        <v>677.31826000000001</v>
      </c>
      <c r="J92" s="130" t="s">
        <v>396</v>
      </c>
      <c r="K92" s="62">
        <v>-27092.7304</v>
      </c>
      <c r="L92" s="63">
        <f t="shared" si="6"/>
        <v>-677.31826000000001</v>
      </c>
    </row>
    <row r="93" spans="2:12">
      <c r="B93" s="36">
        <f t="shared" si="7"/>
        <v>91</v>
      </c>
      <c r="C93" s="39" t="s">
        <v>140</v>
      </c>
      <c r="D93" s="48">
        <v>58.27</v>
      </c>
      <c r="E93" s="36" t="s">
        <v>49</v>
      </c>
      <c r="F93" s="41">
        <v>3</v>
      </c>
      <c r="G93" s="41">
        <v>3</v>
      </c>
      <c r="H93" s="3">
        <f t="shared" si="4"/>
        <v>2638.8503000000046</v>
      </c>
      <c r="I93" s="3">
        <f t="shared" si="5"/>
        <v>65.971257500000121</v>
      </c>
      <c r="J93" s="130" t="s">
        <v>397</v>
      </c>
      <c r="K93" s="62">
        <v>-2638.8503000000046</v>
      </c>
      <c r="L93" s="63">
        <f t="shared" si="6"/>
        <v>-65.971257500000121</v>
      </c>
    </row>
    <row r="94" spans="2:12">
      <c r="B94" s="36">
        <f t="shared" si="7"/>
        <v>92</v>
      </c>
      <c r="C94" s="39" t="s">
        <v>141</v>
      </c>
      <c r="D94" s="48">
        <v>84</v>
      </c>
      <c r="E94" s="36" t="s">
        <v>49</v>
      </c>
      <c r="F94" s="41">
        <v>3</v>
      </c>
      <c r="G94" s="41">
        <v>4</v>
      </c>
      <c r="H94" s="3">
        <f t="shared" si="4"/>
        <v>53787.262900000002</v>
      </c>
      <c r="I94" s="3">
        <f t="shared" si="5"/>
        <v>1344.6815725000001</v>
      </c>
      <c r="J94" s="130" t="s">
        <v>398</v>
      </c>
      <c r="K94" s="62">
        <v>-53787.262900000002</v>
      </c>
      <c r="L94" s="63">
        <f t="shared" si="6"/>
        <v>-1344.6815725000001</v>
      </c>
    </row>
    <row r="95" spans="2:12">
      <c r="B95" s="36">
        <f t="shared" si="7"/>
        <v>93</v>
      </c>
      <c r="C95" s="39" t="s">
        <v>142</v>
      </c>
      <c r="D95" s="48">
        <v>65.040000000000006</v>
      </c>
      <c r="E95" s="36" t="s">
        <v>49</v>
      </c>
      <c r="F95" s="41">
        <v>3</v>
      </c>
      <c r="G95" s="41">
        <v>4</v>
      </c>
      <c r="H95" s="3">
        <f t="shared" si="4"/>
        <v>5243.2456000000047</v>
      </c>
      <c r="I95" s="3">
        <f t="shared" si="5"/>
        <v>131.08114000000012</v>
      </c>
      <c r="J95" s="130" t="s">
        <v>399</v>
      </c>
      <c r="K95" s="62">
        <v>-5243.2456000000047</v>
      </c>
      <c r="L95" s="63">
        <f t="shared" si="6"/>
        <v>-131.08114000000012</v>
      </c>
    </row>
    <row r="96" spans="2:12">
      <c r="B96" s="36">
        <f t="shared" si="7"/>
        <v>94</v>
      </c>
      <c r="C96" s="39" t="s">
        <v>143</v>
      </c>
      <c r="D96" s="48">
        <v>36.57</v>
      </c>
      <c r="E96" s="36" t="s">
        <v>49</v>
      </c>
      <c r="F96" s="41">
        <v>3</v>
      </c>
      <c r="G96" s="41">
        <v>4</v>
      </c>
      <c r="H96" s="3">
        <f t="shared" si="4"/>
        <v>26587.612300000001</v>
      </c>
      <c r="I96" s="3">
        <f t="shared" si="5"/>
        <v>664.69030750000002</v>
      </c>
      <c r="J96" s="130" t="s">
        <v>400</v>
      </c>
      <c r="K96" s="62">
        <v>-26587.612300000001</v>
      </c>
      <c r="L96" s="63">
        <f t="shared" si="6"/>
        <v>-664.69030750000002</v>
      </c>
    </row>
    <row r="97" spans="2:12">
      <c r="B97" s="36">
        <f t="shared" si="7"/>
        <v>95</v>
      </c>
      <c r="C97" s="39" t="s">
        <v>144</v>
      </c>
      <c r="D97" s="48">
        <v>37.36</v>
      </c>
      <c r="E97" s="36" t="s">
        <v>49</v>
      </c>
      <c r="F97" s="41">
        <v>3</v>
      </c>
      <c r="G97" s="41">
        <v>4</v>
      </c>
      <c r="H97" s="3">
        <f t="shared" si="4"/>
        <v>1487.7304000000004</v>
      </c>
      <c r="I97" s="3">
        <f t="shared" si="5"/>
        <v>37.193260000000009</v>
      </c>
      <c r="J97" s="130" t="s">
        <v>401</v>
      </c>
      <c r="K97" s="62">
        <v>-1487.7304000000004</v>
      </c>
      <c r="L97" s="63">
        <f t="shared" si="6"/>
        <v>-37.193260000000009</v>
      </c>
    </row>
    <row r="98" spans="2:12" ht="30">
      <c r="B98" s="36">
        <f t="shared" si="7"/>
        <v>96</v>
      </c>
      <c r="C98" s="39" t="s">
        <v>145</v>
      </c>
      <c r="D98" s="48">
        <v>58.27</v>
      </c>
      <c r="E98" s="36" t="s">
        <v>49</v>
      </c>
      <c r="F98" s="41">
        <v>3</v>
      </c>
      <c r="G98" s="41">
        <v>4</v>
      </c>
      <c r="H98" s="3">
        <f t="shared" si="4"/>
        <v>3842.3753000000042</v>
      </c>
      <c r="I98" s="3">
        <f t="shared" si="5"/>
        <v>96.059382500000112</v>
      </c>
      <c r="J98" s="130" t="s">
        <v>402</v>
      </c>
      <c r="K98" s="62">
        <v>-3842.3753000000042</v>
      </c>
      <c r="L98" s="63">
        <f t="shared" si="6"/>
        <v>-96.059382500000112</v>
      </c>
    </row>
    <row r="99" spans="2:12">
      <c r="B99" s="36">
        <f t="shared" si="7"/>
        <v>97</v>
      </c>
      <c r="C99" s="39" t="s">
        <v>146</v>
      </c>
      <c r="D99" s="48">
        <v>79.11</v>
      </c>
      <c r="E99" s="36" t="s">
        <v>49</v>
      </c>
      <c r="F99" s="41">
        <v>3</v>
      </c>
      <c r="G99" s="41">
        <v>5</v>
      </c>
      <c r="H99" s="3">
        <f t="shared" si="4"/>
        <v>0</v>
      </c>
      <c r="I99" s="3">
        <f t="shared" si="5"/>
        <v>0</v>
      </c>
      <c r="J99" s="130" t="s">
        <v>403</v>
      </c>
      <c r="K99" s="62">
        <v>0</v>
      </c>
      <c r="L99" s="63">
        <f t="shared" si="6"/>
        <v>0</v>
      </c>
    </row>
    <row r="100" spans="2:12">
      <c r="B100" s="36">
        <f t="shared" si="7"/>
        <v>98</v>
      </c>
      <c r="C100" s="39" t="s">
        <v>147</v>
      </c>
      <c r="D100" s="48">
        <v>65.040000000000006</v>
      </c>
      <c r="E100" s="36" t="s">
        <v>49</v>
      </c>
      <c r="F100" s="41">
        <v>3</v>
      </c>
      <c r="G100" s="41">
        <v>5</v>
      </c>
      <c r="H100" s="3">
        <f t="shared" si="4"/>
        <v>0</v>
      </c>
      <c r="I100" s="3">
        <f t="shared" si="5"/>
        <v>0</v>
      </c>
      <c r="J100" s="130" t="s">
        <v>404</v>
      </c>
      <c r="K100" s="62">
        <v>0</v>
      </c>
      <c r="L100" s="63">
        <f t="shared" si="6"/>
        <v>0</v>
      </c>
    </row>
    <row r="101" spans="2:12">
      <c r="B101" s="36">
        <f t="shared" si="7"/>
        <v>99</v>
      </c>
      <c r="C101" s="39" t="s">
        <v>148</v>
      </c>
      <c r="D101" s="48">
        <v>36.57</v>
      </c>
      <c r="E101" s="36" t="s">
        <v>49</v>
      </c>
      <c r="F101" s="41">
        <v>3</v>
      </c>
      <c r="G101" s="41">
        <v>5</v>
      </c>
      <c r="H101" s="3">
        <f t="shared" si="4"/>
        <v>26587.612300000001</v>
      </c>
      <c r="I101" s="3">
        <f t="shared" si="5"/>
        <v>664.69030750000002</v>
      </c>
      <c r="J101" s="47" t="s">
        <v>405</v>
      </c>
      <c r="K101" s="62">
        <v>-26587.612300000001</v>
      </c>
      <c r="L101" s="63">
        <f t="shared" si="6"/>
        <v>-664.69030750000002</v>
      </c>
    </row>
    <row r="102" spans="2:12">
      <c r="B102" s="36">
        <f t="shared" si="7"/>
        <v>100</v>
      </c>
      <c r="C102" s="39" t="s">
        <v>149</v>
      </c>
      <c r="D102" s="48">
        <v>37.36</v>
      </c>
      <c r="E102" s="36" t="s">
        <v>49</v>
      </c>
      <c r="F102" s="41">
        <v>3</v>
      </c>
      <c r="G102" s="41">
        <v>5</v>
      </c>
      <c r="H102" s="3">
        <f t="shared" si="4"/>
        <v>27092.7304</v>
      </c>
      <c r="I102" s="3">
        <f t="shared" si="5"/>
        <v>677.31826000000001</v>
      </c>
      <c r="J102" s="47" t="s">
        <v>405</v>
      </c>
      <c r="K102" s="62">
        <v>-27092.7304</v>
      </c>
      <c r="L102" s="63">
        <f t="shared" si="6"/>
        <v>-677.31826000000001</v>
      </c>
    </row>
    <row r="103" spans="2:12">
      <c r="B103" s="36">
        <f t="shared" si="7"/>
        <v>101</v>
      </c>
      <c r="C103" s="39" t="s">
        <v>150</v>
      </c>
      <c r="D103" s="48">
        <v>58.27</v>
      </c>
      <c r="E103" s="36" t="s">
        <v>49</v>
      </c>
      <c r="F103" s="41">
        <v>3</v>
      </c>
      <c r="G103" s="41">
        <v>5</v>
      </c>
      <c r="H103" s="3">
        <f t="shared" si="4"/>
        <v>3836.3753000000042</v>
      </c>
      <c r="I103" s="3">
        <f t="shared" si="5"/>
        <v>95.909382500000106</v>
      </c>
      <c r="J103" s="130" t="s">
        <v>406</v>
      </c>
      <c r="K103" s="62">
        <v>-3836.3753000000042</v>
      </c>
      <c r="L103" s="63">
        <f t="shared" si="6"/>
        <v>-95.909382500000106</v>
      </c>
    </row>
    <row r="104" spans="2:12">
      <c r="B104" s="36">
        <f t="shared" si="7"/>
        <v>102</v>
      </c>
      <c r="C104" s="39" t="s">
        <v>151</v>
      </c>
      <c r="D104" s="48">
        <v>79.11</v>
      </c>
      <c r="E104" s="36" t="s">
        <v>49</v>
      </c>
      <c r="F104" s="41">
        <v>3</v>
      </c>
      <c r="G104" s="41">
        <v>6</v>
      </c>
      <c r="H104" s="3">
        <f t="shared" si="4"/>
        <v>4637.262899999997</v>
      </c>
      <c r="I104" s="3">
        <f t="shared" si="5"/>
        <v>115.93157249999993</v>
      </c>
      <c r="J104" s="130" t="s">
        <v>407</v>
      </c>
      <c r="K104" s="62">
        <v>-4637.262899999997</v>
      </c>
      <c r="L104" s="63">
        <f t="shared" si="6"/>
        <v>-115.93157249999993</v>
      </c>
    </row>
    <row r="105" spans="2:12">
      <c r="B105" s="36">
        <f t="shared" si="7"/>
        <v>103</v>
      </c>
      <c r="C105" s="39" t="s">
        <v>152</v>
      </c>
      <c r="D105" s="48">
        <v>65.040000000000006</v>
      </c>
      <c r="E105" s="36" t="s">
        <v>49</v>
      </c>
      <c r="F105" s="41">
        <v>3</v>
      </c>
      <c r="G105" s="41">
        <v>6</v>
      </c>
      <c r="H105" s="3">
        <f t="shared" si="4"/>
        <v>26270.245600000006</v>
      </c>
      <c r="I105" s="3">
        <f t="shared" si="5"/>
        <v>656.75614000000019</v>
      </c>
      <c r="J105" s="41" t="s">
        <v>408</v>
      </c>
      <c r="K105" s="62">
        <v>-26270.245600000006</v>
      </c>
      <c r="L105" s="63">
        <f t="shared" si="6"/>
        <v>-656.75614000000019</v>
      </c>
    </row>
    <row r="106" spans="2:12">
      <c r="B106" s="36">
        <f t="shared" si="7"/>
        <v>104</v>
      </c>
      <c r="C106" s="39" t="s">
        <v>153</v>
      </c>
      <c r="D106" s="48">
        <v>36.57</v>
      </c>
      <c r="E106" s="36" t="s">
        <v>49</v>
      </c>
      <c r="F106" s="41">
        <v>3</v>
      </c>
      <c r="G106" s="41">
        <v>6</v>
      </c>
      <c r="H106" s="3">
        <f t="shared" si="4"/>
        <v>3106.087300000002</v>
      </c>
      <c r="I106" s="3">
        <f t="shared" si="5"/>
        <v>77.652182500000052</v>
      </c>
      <c r="J106" s="130" t="s">
        <v>409</v>
      </c>
      <c r="K106" s="62">
        <v>-3106.087300000002</v>
      </c>
      <c r="L106" s="63">
        <f t="shared" si="6"/>
        <v>-77.652182500000052</v>
      </c>
    </row>
    <row r="107" spans="2:12">
      <c r="B107" s="36">
        <f t="shared" si="7"/>
        <v>105</v>
      </c>
      <c r="C107" s="39" t="s">
        <v>154</v>
      </c>
      <c r="D107" s="48">
        <v>37.36</v>
      </c>
      <c r="E107" s="36" t="s">
        <v>49</v>
      </c>
      <c r="F107" s="41">
        <v>3</v>
      </c>
      <c r="G107" s="41">
        <v>6</v>
      </c>
      <c r="H107" s="3">
        <f t="shared" si="4"/>
        <v>0</v>
      </c>
      <c r="I107" s="3">
        <f t="shared" si="5"/>
        <v>0</v>
      </c>
      <c r="J107" s="130" t="s">
        <v>410</v>
      </c>
      <c r="K107" s="62">
        <v>0</v>
      </c>
      <c r="L107" s="63">
        <f t="shared" si="6"/>
        <v>0</v>
      </c>
    </row>
    <row r="108" spans="2:12">
      <c r="B108" s="36">
        <f t="shared" si="7"/>
        <v>106</v>
      </c>
      <c r="C108" s="39" t="s">
        <v>155</v>
      </c>
      <c r="D108" s="48">
        <v>58.27</v>
      </c>
      <c r="E108" s="36" t="s">
        <v>49</v>
      </c>
      <c r="F108" s="41">
        <v>3</v>
      </c>
      <c r="G108" s="41">
        <v>6</v>
      </c>
      <c r="H108" s="3">
        <f t="shared" si="4"/>
        <v>5442.3753000000042</v>
      </c>
      <c r="I108" s="3">
        <f t="shared" si="5"/>
        <v>136.05938250000011</v>
      </c>
      <c r="J108" s="130" t="s">
        <v>411</v>
      </c>
      <c r="K108" s="62">
        <v>-5442.3753000000042</v>
      </c>
      <c r="L108" s="63">
        <f t="shared" si="6"/>
        <v>-136.05938250000011</v>
      </c>
    </row>
    <row r="109" spans="2:12">
      <c r="B109" s="36">
        <f t="shared" si="7"/>
        <v>107</v>
      </c>
      <c r="C109" s="39" t="s">
        <v>156</v>
      </c>
      <c r="D109" s="48">
        <v>79.11</v>
      </c>
      <c r="E109" s="36" t="s">
        <v>49</v>
      </c>
      <c r="F109" s="41">
        <v>3</v>
      </c>
      <c r="G109" s="41">
        <v>7</v>
      </c>
      <c r="H109" s="3">
        <f t="shared" si="4"/>
        <v>0</v>
      </c>
      <c r="I109" s="3">
        <f t="shared" si="5"/>
        <v>0</v>
      </c>
      <c r="J109" s="130" t="s">
        <v>412</v>
      </c>
      <c r="K109" s="62">
        <v>0</v>
      </c>
      <c r="L109" s="63">
        <f t="shared" si="6"/>
        <v>0</v>
      </c>
    </row>
    <row r="110" spans="2:12">
      <c r="B110" s="36">
        <f t="shared" si="7"/>
        <v>108</v>
      </c>
      <c r="C110" s="39" t="s">
        <v>157</v>
      </c>
      <c r="D110" s="48">
        <v>65.040000000000006</v>
      </c>
      <c r="E110" s="36" t="s">
        <v>49</v>
      </c>
      <c r="F110" s="41">
        <v>3</v>
      </c>
      <c r="G110" s="41">
        <v>7</v>
      </c>
      <c r="H110" s="3">
        <f t="shared" si="4"/>
        <v>5353.21</v>
      </c>
      <c r="I110" s="3">
        <f t="shared" si="5"/>
        <v>133.83025000000001</v>
      </c>
      <c r="J110" s="130" t="s">
        <v>413</v>
      </c>
      <c r="K110" s="62">
        <v>-5353.21</v>
      </c>
      <c r="L110" s="63">
        <f t="shared" si="6"/>
        <v>-133.83025000000001</v>
      </c>
    </row>
    <row r="111" spans="2:12">
      <c r="B111" s="36">
        <f t="shared" si="7"/>
        <v>109</v>
      </c>
      <c r="C111" s="39" t="s">
        <v>158</v>
      </c>
      <c r="D111" s="48">
        <v>36.57</v>
      </c>
      <c r="E111" s="36" t="s">
        <v>49</v>
      </c>
      <c r="F111" s="41">
        <v>3</v>
      </c>
      <c r="G111" s="41">
        <v>7</v>
      </c>
      <c r="H111" s="3">
        <f t="shared" si="4"/>
        <v>3040.5704000000005</v>
      </c>
      <c r="I111" s="3">
        <f t="shared" si="5"/>
        <v>76.014260000000007</v>
      </c>
      <c r="J111" s="130" t="s">
        <v>414</v>
      </c>
      <c r="K111" s="62">
        <v>-3040.5704000000005</v>
      </c>
      <c r="L111" s="63">
        <f t="shared" si="6"/>
        <v>-76.014260000000007</v>
      </c>
    </row>
    <row r="112" spans="2:12">
      <c r="B112" s="36">
        <f t="shared" si="7"/>
        <v>110</v>
      </c>
      <c r="C112" s="39" t="s">
        <v>159</v>
      </c>
      <c r="D112" s="48">
        <v>37.36</v>
      </c>
      <c r="E112" s="36" t="s">
        <v>49</v>
      </c>
      <c r="F112" s="41">
        <v>3</v>
      </c>
      <c r="G112" s="41">
        <v>7</v>
      </c>
      <c r="H112" s="3">
        <f t="shared" si="4"/>
        <v>0</v>
      </c>
      <c r="I112" s="3">
        <f t="shared" si="5"/>
        <v>0</v>
      </c>
      <c r="J112" s="130" t="s">
        <v>415</v>
      </c>
      <c r="K112" s="62">
        <v>0</v>
      </c>
      <c r="L112" s="63">
        <f t="shared" si="6"/>
        <v>0</v>
      </c>
    </row>
    <row r="113" spans="2:12" ht="30">
      <c r="B113" s="36">
        <f t="shared" si="7"/>
        <v>111</v>
      </c>
      <c r="C113" s="39" t="s">
        <v>160</v>
      </c>
      <c r="D113" s="48">
        <v>60</v>
      </c>
      <c r="E113" s="36" t="s">
        <v>49</v>
      </c>
      <c r="F113" s="41">
        <v>3</v>
      </c>
      <c r="G113" s="41">
        <v>7</v>
      </c>
      <c r="H113" s="3">
        <f t="shared" si="4"/>
        <v>0</v>
      </c>
      <c r="I113" s="3">
        <f t="shared" si="5"/>
        <v>0</v>
      </c>
      <c r="J113" s="130" t="s">
        <v>416</v>
      </c>
      <c r="K113" s="62">
        <v>0</v>
      </c>
      <c r="L113" s="63">
        <f t="shared" si="6"/>
        <v>0</v>
      </c>
    </row>
    <row r="114" spans="2:12">
      <c r="B114" s="36">
        <f t="shared" si="7"/>
        <v>112</v>
      </c>
      <c r="C114" s="39" t="s">
        <v>161</v>
      </c>
      <c r="D114" s="48">
        <v>79.11</v>
      </c>
      <c r="E114" s="36" t="s">
        <v>49</v>
      </c>
      <c r="F114" s="41">
        <v>3</v>
      </c>
      <c r="G114" s="41">
        <v>8</v>
      </c>
      <c r="H114" s="3">
        <f t="shared" si="4"/>
        <v>4738.5678999999991</v>
      </c>
      <c r="I114" s="3">
        <f t="shared" si="5"/>
        <v>118.46419749999998</v>
      </c>
      <c r="J114" s="130" t="s">
        <v>417</v>
      </c>
      <c r="K114" s="62">
        <v>-4738.5678999999991</v>
      </c>
      <c r="L114" s="63">
        <f t="shared" si="6"/>
        <v>-118.46419749999998</v>
      </c>
    </row>
    <row r="115" spans="2:12">
      <c r="B115" s="36">
        <f t="shared" si="7"/>
        <v>113</v>
      </c>
      <c r="C115" s="39" t="s">
        <v>162</v>
      </c>
      <c r="D115" s="48">
        <v>65.08</v>
      </c>
      <c r="E115" s="36" t="s">
        <v>49</v>
      </c>
      <c r="F115" s="41">
        <v>3</v>
      </c>
      <c r="G115" s="41">
        <v>8</v>
      </c>
      <c r="H115" s="3">
        <f t="shared" si="4"/>
        <v>0</v>
      </c>
      <c r="I115" s="3">
        <f t="shared" si="5"/>
        <v>0</v>
      </c>
      <c r="J115" s="130" t="s">
        <v>418</v>
      </c>
      <c r="K115" s="62">
        <v>0</v>
      </c>
      <c r="L115" s="63">
        <f t="shared" si="6"/>
        <v>0</v>
      </c>
    </row>
    <row r="116" spans="2:12">
      <c r="B116" s="36">
        <f t="shared" si="7"/>
        <v>114</v>
      </c>
      <c r="C116" s="39" t="s">
        <v>163</v>
      </c>
      <c r="D116" s="48">
        <v>36.57</v>
      </c>
      <c r="E116" s="36" t="s">
        <v>49</v>
      </c>
      <c r="F116" s="41">
        <v>3</v>
      </c>
      <c r="G116" s="41">
        <v>8</v>
      </c>
      <c r="H116" s="3">
        <f t="shared" si="4"/>
        <v>15470.612300000001</v>
      </c>
      <c r="I116" s="3">
        <f t="shared" si="5"/>
        <v>386.76530750000001</v>
      </c>
      <c r="J116" s="130" t="s">
        <v>419</v>
      </c>
      <c r="K116" s="62">
        <v>-15470.612300000001</v>
      </c>
      <c r="L116" s="63">
        <f t="shared" si="6"/>
        <v>-386.76530750000001</v>
      </c>
    </row>
    <row r="117" spans="2:12">
      <c r="B117" s="36">
        <f t="shared" si="7"/>
        <v>115</v>
      </c>
      <c r="C117" s="39" t="s">
        <v>164</v>
      </c>
      <c r="D117" s="48">
        <v>37.36</v>
      </c>
      <c r="E117" s="36" t="s">
        <v>49</v>
      </c>
      <c r="F117" s="41">
        <v>3</v>
      </c>
      <c r="G117" s="41">
        <v>8</v>
      </c>
      <c r="H117" s="3">
        <f t="shared" si="4"/>
        <v>0</v>
      </c>
      <c r="I117" s="3">
        <f t="shared" si="5"/>
        <v>0</v>
      </c>
      <c r="J117" s="130" t="s">
        <v>420</v>
      </c>
      <c r="K117" s="62">
        <v>0</v>
      </c>
      <c r="L117" s="63">
        <f t="shared" si="6"/>
        <v>0</v>
      </c>
    </row>
    <row r="118" spans="2:12">
      <c r="B118" s="36">
        <f t="shared" si="7"/>
        <v>116</v>
      </c>
      <c r="C118" s="39" t="s">
        <v>165</v>
      </c>
      <c r="D118" s="48">
        <v>58.27</v>
      </c>
      <c r="E118" s="36" t="s">
        <v>49</v>
      </c>
      <c r="F118" s="41">
        <v>3</v>
      </c>
      <c r="G118" s="41">
        <v>8</v>
      </c>
      <c r="H118" s="3">
        <f t="shared" si="4"/>
        <v>0</v>
      </c>
      <c r="I118" s="3">
        <f t="shared" si="5"/>
        <v>0</v>
      </c>
      <c r="J118" s="133" t="s">
        <v>421</v>
      </c>
      <c r="K118" s="62">
        <v>0</v>
      </c>
      <c r="L118" s="63">
        <f t="shared" si="6"/>
        <v>0</v>
      </c>
    </row>
    <row r="119" spans="2:12">
      <c r="B119" s="36">
        <f t="shared" si="7"/>
        <v>117</v>
      </c>
      <c r="C119" s="39" t="s">
        <v>166</v>
      </c>
      <c r="D119" s="48">
        <v>79.11</v>
      </c>
      <c r="E119" s="36" t="s">
        <v>49</v>
      </c>
      <c r="F119" s="41">
        <v>3</v>
      </c>
      <c r="G119" s="41">
        <v>9</v>
      </c>
      <c r="H119" s="3">
        <f t="shared" si="4"/>
        <v>4726.7378999999974</v>
      </c>
      <c r="I119" s="3">
        <f t="shared" si="5"/>
        <v>118.16844749999993</v>
      </c>
      <c r="J119" s="130" t="s">
        <v>422</v>
      </c>
      <c r="K119" s="62">
        <v>-4726.7378999999974</v>
      </c>
      <c r="L119" s="63">
        <f t="shared" si="6"/>
        <v>-118.16844749999993</v>
      </c>
    </row>
    <row r="120" spans="2:12">
      <c r="B120" s="36">
        <f t="shared" si="7"/>
        <v>118</v>
      </c>
      <c r="C120" s="39" t="s">
        <v>167</v>
      </c>
      <c r="D120" s="48">
        <v>65.040000000000006</v>
      </c>
      <c r="E120" s="36" t="s">
        <v>49</v>
      </c>
      <c r="F120" s="41">
        <v>3</v>
      </c>
      <c r="G120" s="41">
        <v>9</v>
      </c>
      <c r="H120" s="3">
        <f t="shared" si="4"/>
        <v>46042.245600000009</v>
      </c>
      <c r="I120" s="3">
        <f t="shared" si="5"/>
        <v>1151.0561400000001</v>
      </c>
      <c r="J120" s="130" t="s">
        <v>423</v>
      </c>
      <c r="K120" s="62">
        <v>-46042.245600000009</v>
      </c>
      <c r="L120" s="63">
        <f t="shared" si="6"/>
        <v>-1151.0561400000001</v>
      </c>
    </row>
    <row r="121" spans="2:12">
      <c r="B121" s="36">
        <f t="shared" si="7"/>
        <v>119</v>
      </c>
      <c r="C121" s="39" t="s">
        <v>168</v>
      </c>
      <c r="D121" s="48">
        <v>36.57</v>
      </c>
      <c r="E121" s="36" t="s">
        <v>49</v>
      </c>
      <c r="F121" s="41">
        <v>3</v>
      </c>
      <c r="G121" s="41">
        <v>9</v>
      </c>
      <c r="H121" s="3">
        <f t="shared" si="4"/>
        <v>15467.612300000001</v>
      </c>
      <c r="I121" s="3">
        <f t="shared" si="5"/>
        <v>386.69030750000002</v>
      </c>
      <c r="J121" s="130" t="s">
        <v>424</v>
      </c>
      <c r="K121" s="62">
        <v>-15467.612300000001</v>
      </c>
      <c r="L121" s="63">
        <f t="shared" si="6"/>
        <v>-386.69030750000002</v>
      </c>
    </row>
    <row r="122" spans="2:12">
      <c r="B122" s="36">
        <f t="shared" si="7"/>
        <v>120</v>
      </c>
      <c r="C122" s="39" t="s">
        <v>169</v>
      </c>
      <c r="D122" s="48">
        <v>37.36</v>
      </c>
      <c r="E122" s="36" t="s">
        <v>49</v>
      </c>
      <c r="F122" s="41">
        <v>3</v>
      </c>
      <c r="G122" s="41">
        <v>9</v>
      </c>
      <c r="H122" s="3">
        <f t="shared" si="4"/>
        <v>15735.7304</v>
      </c>
      <c r="I122" s="3">
        <f t="shared" si="5"/>
        <v>393.39326</v>
      </c>
      <c r="J122" s="130" t="s">
        <v>425</v>
      </c>
      <c r="K122" s="62">
        <v>-15735.7304</v>
      </c>
      <c r="L122" s="63">
        <f t="shared" si="6"/>
        <v>-393.39326</v>
      </c>
    </row>
    <row r="123" spans="2:12">
      <c r="B123" s="36">
        <f t="shared" si="7"/>
        <v>121</v>
      </c>
      <c r="C123" s="39" t="s">
        <v>170</v>
      </c>
      <c r="D123" s="48">
        <v>58.27</v>
      </c>
      <c r="E123" s="36" t="s">
        <v>49</v>
      </c>
      <c r="F123" s="41">
        <v>3</v>
      </c>
      <c r="G123" s="41">
        <v>9</v>
      </c>
      <c r="H123" s="3">
        <f t="shared" si="4"/>
        <v>22748.375300000003</v>
      </c>
      <c r="I123" s="3">
        <f t="shared" si="5"/>
        <v>568.70938250000006</v>
      </c>
      <c r="J123" s="130" t="s">
        <v>425</v>
      </c>
      <c r="K123" s="62">
        <v>-22748.375300000003</v>
      </c>
      <c r="L123" s="63">
        <f t="shared" si="6"/>
        <v>-568.70938250000006</v>
      </c>
    </row>
    <row r="124" spans="2:12">
      <c r="B124" s="36">
        <f t="shared" si="7"/>
        <v>122</v>
      </c>
      <c r="C124" s="39" t="s">
        <v>171</v>
      </c>
      <c r="D124" s="48">
        <v>79.11</v>
      </c>
      <c r="E124" s="64" t="s">
        <v>33</v>
      </c>
      <c r="F124" s="41">
        <v>3</v>
      </c>
      <c r="G124" s="41">
        <v>10</v>
      </c>
      <c r="H124" s="3">
        <f t="shared" si="4"/>
        <v>0</v>
      </c>
      <c r="I124" s="3">
        <f t="shared" si="5"/>
        <v>0</v>
      </c>
      <c r="J124" s="130" t="s">
        <v>426</v>
      </c>
      <c r="K124" s="63">
        <v>0</v>
      </c>
      <c r="L124" s="63">
        <f t="shared" si="6"/>
        <v>0</v>
      </c>
    </row>
    <row r="125" spans="2:12">
      <c r="B125" s="36">
        <f t="shared" si="7"/>
        <v>123</v>
      </c>
      <c r="C125" s="39" t="s">
        <v>172</v>
      </c>
      <c r="D125" s="48">
        <v>65.040000000000006</v>
      </c>
      <c r="E125" s="64" t="s">
        <v>33</v>
      </c>
      <c r="F125" s="41">
        <v>3</v>
      </c>
      <c r="G125" s="41">
        <v>10</v>
      </c>
      <c r="H125" s="3">
        <f t="shared" si="4"/>
        <v>32709.571920000002</v>
      </c>
      <c r="I125" s="3">
        <f t="shared" si="5"/>
        <v>817.73929800000008</v>
      </c>
      <c r="J125" s="130" t="s">
        <v>423</v>
      </c>
      <c r="K125" s="62">
        <v>-32709.571920000002</v>
      </c>
      <c r="L125" s="63">
        <f t="shared" si="6"/>
        <v>-817.73929800000008</v>
      </c>
    </row>
    <row r="126" spans="2:12">
      <c r="B126" s="36">
        <f t="shared" si="7"/>
        <v>124</v>
      </c>
      <c r="C126" s="39" t="s">
        <v>173</v>
      </c>
      <c r="D126" s="48">
        <v>36.57</v>
      </c>
      <c r="E126" s="64" t="s">
        <v>33</v>
      </c>
      <c r="F126" s="41">
        <v>3</v>
      </c>
      <c r="G126" s="41">
        <v>10</v>
      </c>
      <c r="H126" s="3">
        <f t="shared" si="4"/>
        <v>19090.62861</v>
      </c>
      <c r="I126" s="3">
        <f t="shared" si="5"/>
        <v>477.26571524999997</v>
      </c>
      <c r="J126" s="130" t="s">
        <v>427</v>
      </c>
      <c r="K126" s="62">
        <v>-19090.62861</v>
      </c>
      <c r="L126" s="63">
        <f t="shared" si="6"/>
        <v>-477.26571524999997</v>
      </c>
    </row>
    <row r="127" spans="2:12">
      <c r="B127" s="36">
        <f t="shared" si="7"/>
        <v>125</v>
      </c>
      <c r="C127" s="39" t="s">
        <v>174</v>
      </c>
      <c r="D127" s="48">
        <v>37.36</v>
      </c>
      <c r="E127" s="64" t="s">
        <v>33</v>
      </c>
      <c r="F127" s="41">
        <v>3</v>
      </c>
      <c r="G127" s="41">
        <v>10</v>
      </c>
      <c r="H127" s="3">
        <f t="shared" si="4"/>
        <v>0</v>
      </c>
      <c r="I127" s="3">
        <f t="shared" si="5"/>
        <v>0</v>
      </c>
      <c r="J127" s="130" t="s">
        <v>428</v>
      </c>
      <c r="K127" s="62">
        <v>0</v>
      </c>
      <c r="L127" s="63">
        <f t="shared" si="6"/>
        <v>0</v>
      </c>
    </row>
    <row r="128" spans="2:12">
      <c r="B128" s="36">
        <f t="shared" si="7"/>
        <v>126</v>
      </c>
      <c r="C128" s="39" t="s">
        <v>175</v>
      </c>
      <c r="D128" s="48">
        <v>58.27</v>
      </c>
      <c r="E128" s="64" t="s">
        <v>33</v>
      </c>
      <c r="F128" s="41">
        <v>3</v>
      </c>
      <c r="G128" s="41">
        <v>10</v>
      </c>
      <c r="H128" s="3">
        <f t="shared" si="4"/>
        <v>0</v>
      </c>
      <c r="I128" s="3">
        <f t="shared" si="5"/>
        <v>0</v>
      </c>
      <c r="J128" s="130" t="s">
        <v>429</v>
      </c>
      <c r="K128" s="62">
        <v>0</v>
      </c>
      <c r="L128" s="63">
        <f t="shared" si="6"/>
        <v>0</v>
      </c>
    </row>
    <row r="129" spans="2:12">
      <c r="B129" s="36">
        <f t="shared" si="7"/>
        <v>127</v>
      </c>
      <c r="C129" s="39" t="s">
        <v>176</v>
      </c>
      <c r="D129" s="48">
        <v>60.75</v>
      </c>
      <c r="E129" s="36" t="s">
        <v>49</v>
      </c>
      <c r="F129" s="36">
        <v>4</v>
      </c>
      <c r="G129" s="36">
        <v>2</v>
      </c>
      <c r="H129" s="3">
        <f t="shared" si="4"/>
        <v>41138.750500000002</v>
      </c>
      <c r="I129" s="3">
        <f t="shared" si="5"/>
        <v>1028.4687625000001</v>
      </c>
      <c r="J129" s="130" t="s">
        <v>430</v>
      </c>
      <c r="K129" s="72">
        <v>-41138.750500000002</v>
      </c>
      <c r="L129" s="63">
        <f t="shared" si="6"/>
        <v>-1028.4687625000001</v>
      </c>
    </row>
    <row r="130" spans="2:12">
      <c r="B130" s="36">
        <f t="shared" si="7"/>
        <v>128</v>
      </c>
      <c r="C130" s="39" t="s">
        <v>177</v>
      </c>
      <c r="D130" s="48">
        <v>54.16</v>
      </c>
      <c r="E130" s="36" t="s">
        <v>49</v>
      </c>
      <c r="F130" s="36">
        <v>4</v>
      </c>
      <c r="G130" s="36">
        <v>2</v>
      </c>
      <c r="H130" s="3">
        <f t="shared" si="4"/>
        <v>35320.050399999993</v>
      </c>
      <c r="I130" s="3">
        <f t="shared" si="5"/>
        <v>883.00125999999977</v>
      </c>
      <c r="J130" s="130" t="s">
        <v>373</v>
      </c>
      <c r="K130" s="72">
        <v>-35320.050399999993</v>
      </c>
      <c r="L130" s="63">
        <f t="shared" si="6"/>
        <v>-883.00125999999977</v>
      </c>
    </row>
    <row r="131" spans="2:12">
      <c r="B131" s="36">
        <f t="shared" si="7"/>
        <v>129</v>
      </c>
      <c r="C131" s="39" t="s">
        <v>178</v>
      </c>
      <c r="D131" s="48">
        <v>75.510000000000005</v>
      </c>
      <c r="E131" s="36" t="s">
        <v>49</v>
      </c>
      <c r="F131" s="36">
        <v>4</v>
      </c>
      <c r="G131" s="36">
        <v>2</v>
      </c>
      <c r="H131" s="3">
        <f t="shared" ref="H131:H194" si="8">K131*(-1)</f>
        <v>51266.834900000002</v>
      </c>
      <c r="I131" s="3">
        <f t="shared" ref="I131:I194" si="9">L131*(-1)</f>
        <v>1281.6708725000001</v>
      </c>
      <c r="J131" s="130" t="s">
        <v>431</v>
      </c>
      <c r="K131" s="72">
        <v>-51266.834900000002</v>
      </c>
      <c r="L131" s="63">
        <f t="shared" si="6"/>
        <v>-1281.6708725000001</v>
      </c>
    </row>
    <row r="132" spans="2:12">
      <c r="B132" s="36">
        <f t="shared" si="7"/>
        <v>130</v>
      </c>
      <c r="C132" s="39" t="s">
        <v>179</v>
      </c>
      <c r="D132" s="48">
        <v>60</v>
      </c>
      <c r="E132" s="36" t="s">
        <v>49</v>
      </c>
      <c r="F132" s="36">
        <v>4</v>
      </c>
      <c r="G132" s="36">
        <v>3</v>
      </c>
      <c r="H132" s="3">
        <f t="shared" si="8"/>
        <v>4599.2080000000005</v>
      </c>
      <c r="I132" s="3">
        <f t="shared" si="9"/>
        <v>114.98020000000001</v>
      </c>
      <c r="J132" s="130" t="s">
        <v>432</v>
      </c>
      <c r="K132" s="72">
        <v>-4599.2080000000005</v>
      </c>
      <c r="L132" s="63">
        <f t="shared" ref="L132:L195" si="10">K132/40</f>
        <v>-114.98020000000001</v>
      </c>
    </row>
    <row r="133" spans="2:12">
      <c r="B133" s="36">
        <f t="shared" ref="B133:B196" si="11">B132+1</f>
        <v>131</v>
      </c>
      <c r="C133" s="39" t="s">
        <v>180</v>
      </c>
      <c r="D133" s="48">
        <v>54</v>
      </c>
      <c r="E133" s="36" t="s">
        <v>49</v>
      </c>
      <c r="F133" s="36">
        <v>4</v>
      </c>
      <c r="G133" s="36">
        <v>3</v>
      </c>
      <c r="H133" s="3">
        <f t="shared" si="8"/>
        <v>0</v>
      </c>
      <c r="I133" s="3">
        <f t="shared" si="9"/>
        <v>0</v>
      </c>
      <c r="J133" s="40" t="s">
        <v>433</v>
      </c>
      <c r="K133" s="72">
        <v>0</v>
      </c>
      <c r="L133" s="63">
        <f t="shared" si="10"/>
        <v>0</v>
      </c>
    </row>
    <row r="134" spans="2:12">
      <c r="B134" s="36">
        <f t="shared" si="11"/>
        <v>132</v>
      </c>
      <c r="C134" s="39" t="s">
        <v>181</v>
      </c>
      <c r="D134" s="48">
        <v>75.510000000000005</v>
      </c>
      <c r="E134" s="36" t="s">
        <v>49</v>
      </c>
      <c r="F134" s="36">
        <v>4</v>
      </c>
      <c r="G134" s="36">
        <v>3</v>
      </c>
      <c r="H134" s="3">
        <f t="shared" si="8"/>
        <v>5884.8349000000017</v>
      </c>
      <c r="I134" s="3">
        <f t="shared" si="9"/>
        <v>147.12087250000005</v>
      </c>
      <c r="J134" s="130" t="s">
        <v>434</v>
      </c>
      <c r="K134" s="72">
        <v>-5884.8349000000017</v>
      </c>
      <c r="L134" s="63">
        <f t="shared" si="10"/>
        <v>-147.12087250000005</v>
      </c>
    </row>
    <row r="135" spans="2:12">
      <c r="B135" s="36">
        <f t="shared" si="11"/>
        <v>133</v>
      </c>
      <c r="C135" s="39" t="s">
        <v>182</v>
      </c>
      <c r="D135" s="48">
        <v>60</v>
      </c>
      <c r="E135" s="36" t="s">
        <v>49</v>
      </c>
      <c r="F135" s="36">
        <v>4</v>
      </c>
      <c r="G135" s="36">
        <v>4</v>
      </c>
      <c r="H135" s="3">
        <f t="shared" si="8"/>
        <v>0</v>
      </c>
      <c r="I135" s="3">
        <f t="shared" si="9"/>
        <v>0</v>
      </c>
      <c r="J135" s="130" t="s">
        <v>435</v>
      </c>
      <c r="K135" s="72">
        <v>0</v>
      </c>
      <c r="L135" s="63">
        <f t="shared" si="10"/>
        <v>0</v>
      </c>
    </row>
    <row r="136" spans="2:12">
      <c r="B136" s="36">
        <f t="shared" si="11"/>
        <v>134</v>
      </c>
      <c r="C136" s="39" t="s">
        <v>183</v>
      </c>
      <c r="D136" s="48">
        <v>54.16</v>
      </c>
      <c r="E136" s="36" t="s">
        <v>49</v>
      </c>
      <c r="F136" s="36">
        <v>4</v>
      </c>
      <c r="G136" s="36">
        <v>4</v>
      </c>
      <c r="H136" s="3">
        <f t="shared" si="8"/>
        <v>36920.050399999993</v>
      </c>
      <c r="I136" s="3">
        <f t="shared" si="9"/>
        <v>923.00125999999977</v>
      </c>
      <c r="J136" s="130" t="s">
        <v>436</v>
      </c>
      <c r="K136" s="72">
        <v>-36920.050399999993</v>
      </c>
      <c r="L136" s="63">
        <f t="shared" si="10"/>
        <v>-923.00125999999977</v>
      </c>
    </row>
    <row r="137" spans="2:12">
      <c r="B137" s="36">
        <f t="shared" si="11"/>
        <v>135</v>
      </c>
      <c r="C137" s="39" t="s">
        <v>184</v>
      </c>
      <c r="D137" s="48">
        <v>75.510000000000005</v>
      </c>
      <c r="E137" s="36" t="s">
        <v>49</v>
      </c>
      <c r="F137" s="36">
        <v>4</v>
      </c>
      <c r="G137" s="36">
        <v>4</v>
      </c>
      <c r="H137" s="3">
        <f t="shared" si="8"/>
        <v>6.3099000000020169</v>
      </c>
      <c r="I137" s="3">
        <f t="shared" si="9"/>
        <v>0.15774750000005042</v>
      </c>
      <c r="J137" s="130" t="s">
        <v>437</v>
      </c>
      <c r="K137" s="72">
        <v>-6.3099000000020169</v>
      </c>
      <c r="L137" s="63">
        <f t="shared" si="10"/>
        <v>-0.15774750000005042</v>
      </c>
    </row>
    <row r="138" spans="2:12">
      <c r="B138" s="36">
        <f t="shared" si="11"/>
        <v>136</v>
      </c>
      <c r="C138" s="39" t="s">
        <v>185</v>
      </c>
      <c r="D138" s="48">
        <v>60.75</v>
      </c>
      <c r="E138" s="36" t="s">
        <v>49</v>
      </c>
      <c r="F138" s="36">
        <v>4</v>
      </c>
      <c r="G138" s="36">
        <v>5</v>
      </c>
      <c r="H138" s="3">
        <f t="shared" si="8"/>
        <v>4627.7505000000001</v>
      </c>
      <c r="I138" s="3">
        <f t="shared" si="9"/>
        <v>115.69376250000001</v>
      </c>
      <c r="J138" s="130" t="s">
        <v>438</v>
      </c>
      <c r="K138" s="72">
        <v>-4627.7505000000001</v>
      </c>
      <c r="L138" s="63">
        <f t="shared" si="10"/>
        <v>-115.69376250000001</v>
      </c>
    </row>
    <row r="139" spans="2:12">
      <c r="B139" s="36">
        <f t="shared" si="11"/>
        <v>137</v>
      </c>
      <c r="C139" s="39" t="s">
        <v>186</v>
      </c>
      <c r="D139" s="48">
        <v>54.16</v>
      </c>
      <c r="E139" s="36" t="s">
        <v>49</v>
      </c>
      <c r="F139" s="36">
        <v>4</v>
      </c>
      <c r="G139" s="36">
        <v>5</v>
      </c>
      <c r="H139" s="3">
        <f t="shared" si="8"/>
        <v>2765.0503999999983</v>
      </c>
      <c r="I139" s="3">
        <f t="shared" si="9"/>
        <v>69.126259999999959</v>
      </c>
      <c r="J139" s="130" t="s">
        <v>439</v>
      </c>
      <c r="K139" s="72">
        <v>-2765.0503999999983</v>
      </c>
      <c r="L139" s="63">
        <f t="shared" si="10"/>
        <v>-69.126259999999959</v>
      </c>
    </row>
    <row r="140" spans="2:12">
      <c r="B140" s="36">
        <f t="shared" si="11"/>
        <v>138</v>
      </c>
      <c r="C140" s="39" t="s">
        <v>187</v>
      </c>
      <c r="D140" s="48">
        <v>75.510000000000005</v>
      </c>
      <c r="E140" s="36" t="s">
        <v>49</v>
      </c>
      <c r="F140" s="36">
        <v>4</v>
      </c>
      <c r="G140" s="36">
        <v>5</v>
      </c>
      <c r="H140" s="3">
        <f t="shared" si="8"/>
        <v>0</v>
      </c>
      <c r="I140" s="3">
        <f t="shared" si="9"/>
        <v>0</v>
      </c>
      <c r="J140" s="130" t="s">
        <v>440</v>
      </c>
      <c r="K140" s="72">
        <v>0</v>
      </c>
      <c r="L140" s="63">
        <f t="shared" si="10"/>
        <v>0</v>
      </c>
    </row>
    <row r="141" spans="2:12">
      <c r="B141" s="36">
        <f t="shared" si="11"/>
        <v>139</v>
      </c>
      <c r="C141" s="39" t="s">
        <v>188</v>
      </c>
      <c r="D141" s="48">
        <v>60.75</v>
      </c>
      <c r="E141" s="36" t="s">
        <v>49</v>
      </c>
      <c r="F141" s="36">
        <v>4</v>
      </c>
      <c r="G141" s="36">
        <v>6</v>
      </c>
      <c r="H141" s="3">
        <f t="shared" si="8"/>
        <v>1302.0005000000001</v>
      </c>
      <c r="I141" s="3">
        <f t="shared" si="9"/>
        <v>32.550012500000001</v>
      </c>
      <c r="J141" s="130" t="s">
        <v>441</v>
      </c>
      <c r="K141" s="72">
        <v>-1302.0005000000001</v>
      </c>
      <c r="L141" s="63">
        <f t="shared" si="10"/>
        <v>-32.550012500000001</v>
      </c>
    </row>
    <row r="142" spans="2:12">
      <c r="B142" s="36">
        <f t="shared" si="11"/>
        <v>140</v>
      </c>
      <c r="C142" s="39" t="s">
        <v>189</v>
      </c>
      <c r="D142" s="48">
        <v>54.16</v>
      </c>
      <c r="E142" s="36" t="s">
        <v>49</v>
      </c>
      <c r="F142" s="36">
        <v>4</v>
      </c>
      <c r="G142" s="36">
        <v>6</v>
      </c>
      <c r="H142" s="3">
        <f t="shared" si="8"/>
        <v>0</v>
      </c>
      <c r="I142" s="3">
        <f t="shared" si="9"/>
        <v>0</v>
      </c>
      <c r="J142" s="130" t="s">
        <v>442</v>
      </c>
      <c r="K142" s="72">
        <v>0</v>
      </c>
      <c r="L142" s="63">
        <f t="shared" si="10"/>
        <v>0</v>
      </c>
    </row>
    <row r="143" spans="2:12">
      <c r="B143" s="36">
        <f t="shared" si="11"/>
        <v>141</v>
      </c>
      <c r="C143" s="39" t="s">
        <v>190</v>
      </c>
      <c r="D143" s="48">
        <v>75.510000000000005</v>
      </c>
      <c r="E143" s="36" t="s">
        <v>49</v>
      </c>
      <c r="F143" s="36">
        <v>4</v>
      </c>
      <c r="G143" s="36">
        <v>6</v>
      </c>
      <c r="H143" s="3">
        <f t="shared" si="8"/>
        <v>7485.8349000000017</v>
      </c>
      <c r="I143" s="3">
        <f t="shared" si="9"/>
        <v>187.14587250000005</v>
      </c>
      <c r="J143" s="130" t="s">
        <v>443</v>
      </c>
      <c r="K143" s="72">
        <v>-7485.8349000000017</v>
      </c>
      <c r="L143" s="63">
        <f t="shared" si="10"/>
        <v>-187.14587250000005</v>
      </c>
    </row>
    <row r="144" spans="2:12">
      <c r="B144" s="36">
        <f t="shared" si="11"/>
        <v>142</v>
      </c>
      <c r="C144" s="39" t="s">
        <v>191</v>
      </c>
      <c r="D144" s="48">
        <v>60.73</v>
      </c>
      <c r="E144" s="36" t="s">
        <v>49</v>
      </c>
      <c r="F144" s="36">
        <v>4</v>
      </c>
      <c r="G144" s="36">
        <v>7</v>
      </c>
      <c r="H144" s="3">
        <f t="shared" si="8"/>
        <v>0</v>
      </c>
      <c r="I144" s="3">
        <f t="shared" si="9"/>
        <v>0</v>
      </c>
      <c r="J144" s="130" t="s">
        <v>444</v>
      </c>
      <c r="K144" s="72">
        <v>0</v>
      </c>
      <c r="L144" s="63">
        <f t="shared" si="10"/>
        <v>0</v>
      </c>
    </row>
    <row r="145" spans="2:12">
      <c r="B145" s="36">
        <f t="shared" si="11"/>
        <v>143</v>
      </c>
      <c r="C145" s="39" t="s">
        <v>192</v>
      </c>
      <c r="D145" s="48">
        <v>54.16</v>
      </c>
      <c r="E145" s="36" t="s">
        <v>49</v>
      </c>
      <c r="F145" s="36">
        <v>4</v>
      </c>
      <c r="G145" s="36">
        <v>7</v>
      </c>
      <c r="H145" s="3">
        <f t="shared" si="8"/>
        <v>36920.050399999993</v>
      </c>
      <c r="I145" s="3">
        <f t="shared" si="9"/>
        <v>923.00125999999977</v>
      </c>
      <c r="J145" s="40" t="s">
        <v>445</v>
      </c>
      <c r="K145" s="72">
        <v>-36920.050399999993</v>
      </c>
      <c r="L145" s="63">
        <f t="shared" si="10"/>
        <v>-923.00125999999977</v>
      </c>
    </row>
    <row r="146" spans="2:12">
      <c r="B146" s="36">
        <f t="shared" si="11"/>
        <v>144</v>
      </c>
      <c r="C146" s="39" t="s">
        <v>193</v>
      </c>
      <c r="D146" s="48">
        <v>75.510000000000005</v>
      </c>
      <c r="E146" s="36" t="s">
        <v>49</v>
      </c>
      <c r="F146" s="36">
        <v>4</v>
      </c>
      <c r="G146" s="36">
        <v>7</v>
      </c>
      <c r="H146" s="3">
        <f t="shared" si="8"/>
        <v>51266.834900000002</v>
      </c>
      <c r="I146" s="3">
        <f t="shared" si="9"/>
        <v>1281.6708725000001</v>
      </c>
      <c r="J146" s="130" t="s">
        <v>446</v>
      </c>
      <c r="K146" s="72">
        <v>-51266.834900000002</v>
      </c>
      <c r="L146" s="63">
        <f t="shared" si="10"/>
        <v>-1281.6708725000001</v>
      </c>
    </row>
    <row r="147" spans="2:12">
      <c r="B147" s="36">
        <f t="shared" si="11"/>
        <v>145</v>
      </c>
      <c r="C147" s="39" t="s">
        <v>194</v>
      </c>
      <c r="D147" s="48">
        <v>60.75</v>
      </c>
      <c r="E147" s="36" t="s">
        <v>49</v>
      </c>
      <c r="F147" s="36">
        <v>4</v>
      </c>
      <c r="G147" s="36">
        <v>8</v>
      </c>
      <c r="H147" s="3">
        <f t="shared" si="8"/>
        <v>4595.7505000000001</v>
      </c>
      <c r="I147" s="3">
        <f t="shared" si="9"/>
        <v>114.89376250000001</v>
      </c>
      <c r="J147" s="130" t="s">
        <v>447</v>
      </c>
      <c r="K147" s="72">
        <v>-4595.7505000000001</v>
      </c>
      <c r="L147" s="63">
        <f t="shared" si="10"/>
        <v>-114.89376250000001</v>
      </c>
    </row>
    <row r="148" spans="2:12">
      <c r="B148" s="36">
        <f t="shared" si="11"/>
        <v>146</v>
      </c>
      <c r="C148" s="39" t="s">
        <v>195</v>
      </c>
      <c r="D148" s="48">
        <v>54.16</v>
      </c>
      <c r="E148" s="36" t="s">
        <v>49</v>
      </c>
      <c r="F148" s="36">
        <v>4</v>
      </c>
      <c r="G148" s="36">
        <v>8</v>
      </c>
      <c r="H148" s="3">
        <f t="shared" si="8"/>
        <v>20455.050399999996</v>
      </c>
      <c r="I148" s="3">
        <f t="shared" si="9"/>
        <v>511.37625999999989</v>
      </c>
      <c r="J148" s="130" t="s">
        <v>448</v>
      </c>
      <c r="K148" s="72">
        <v>-20455.050399999996</v>
      </c>
      <c r="L148" s="63">
        <f t="shared" si="10"/>
        <v>-511.37625999999989</v>
      </c>
    </row>
    <row r="149" spans="2:12">
      <c r="B149" s="36">
        <f t="shared" si="11"/>
        <v>147</v>
      </c>
      <c r="C149" s="39" t="s">
        <v>196</v>
      </c>
      <c r="D149" s="48">
        <v>75.510000000000005</v>
      </c>
      <c r="E149" s="36" t="s">
        <v>49</v>
      </c>
      <c r="F149" s="36">
        <v>4</v>
      </c>
      <c r="G149" s="36">
        <v>8</v>
      </c>
      <c r="H149" s="3">
        <f t="shared" si="8"/>
        <v>0</v>
      </c>
      <c r="I149" s="3">
        <f t="shared" si="9"/>
        <v>0</v>
      </c>
      <c r="J149" s="130" t="s">
        <v>449</v>
      </c>
      <c r="K149" s="72">
        <v>0</v>
      </c>
      <c r="L149" s="63">
        <f t="shared" si="10"/>
        <v>0</v>
      </c>
    </row>
    <row r="150" spans="2:12">
      <c r="B150" s="36">
        <f t="shared" si="11"/>
        <v>148</v>
      </c>
      <c r="C150" s="39" t="s">
        <v>197</v>
      </c>
      <c r="D150" s="48">
        <v>60.75</v>
      </c>
      <c r="E150" s="36" t="s">
        <v>49</v>
      </c>
      <c r="F150" s="36">
        <v>4</v>
      </c>
      <c r="G150" s="36">
        <v>9</v>
      </c>
      <c r="H150" s="3">
        <f t="shared" si="8"/>
        <v>5207.2255000000005</v>
      </c>
      <c r="I150" s="3">
        <f t="shared" si="9"/>
        <v>130.18063750000002</v>
      </c>
      <c r="J150" s="130" t="s">
        <v>450</v>
      </c>
      <c r="K150" s="72">
        <v>-5207.2255000000005</v>
      </c>
      <c r="L150" s="63">
        <f t="shared" si="10"/>
        <v>-130.18063750000002</v>
      </c>
    </row>
    <row r="151" spans="2:12">
      <c r="B151" s="36">
        <f t="shared" si="11"/>
        <v>149</v>
      </c>
      <c r="C151" s="39" t="s">
        <v>198</v>
      </c>
      <c r="D151" s="48">
        <v>54.16</v>
      </c>
      <c r="E151" s="36" t="s">
        <v>49</v>
      </c>
      <c r="F151" s="36">
        <v>4</v>
      </c>
      <c r="G151" s="36">
        <v>9</v>
      </c>
      <c r="H151" s="3">
        <f t="shared" si="8"/>
        <v>0</v>
      </c>
      <c r="I151" s="3">
        <f t="shared" si="9"/>
        <v>0</v>
      </c>
      <c r="J151" s="130" t="s">
        <v>451</v>
      </c>
      <c r="K151" s="72">
        <v>0</v>
      </c>
      <c r="L151" s="63">
        <f t="shared" si="10"/>
        <v>0</v>
      </c>
    </row>
    <row r="152" spans="2:12">
      <c r="B152" s="36">
        <f t="shared" si="11"/>
        <v>150</v>
      </c>
      <c r="C152" s="39" t="s">
        <v>199</v>
      </c>
      <c r="D152" s="48">
        <v>75.510000000000005</v>
      </c>
      <c r="E152" s="36" t="s">
        <v>49</v>
      </c>
      <c r="F152" s="36">
        <v>4</v>
      </c>
      <c r="G152" s="36">
        <v>9</v>
      </c>
      <c r="H152" s="3">
        <f t="shared" si="8"/>
        <v>5866.8349000000017</v>
      </c>
      <c r="I152" s="3">
        <f t="shared" si="9"/>
        <v>146.67087250000003</v>
      </c>
      <c r="J152" s="130" t="s">
        <v>452</v>
      </c>
      <c r="K152" s="72">
        <v>-5866.8349000000017</v>
      </c>
      <c r="L152" s="63">
        <f t="shared" si="10"/>
        <v>-146.67087250000003</v>
      </c>
    </row>
    <row r="153" spans="2:12">
      <c r="B153" s="36">
        <f t="shared" si="11"/>
        <v>151</v>
      </c>
      <c r="C153" s="39" t="s">
        <v>200</v>
      </c>
      <c r="D153" s="48">
        <v>60.75</v>
      </c>
      <c r="E153" s="64" t="s">
        <v>33</v>
      </c>
      <c r="F153" s="36">
        <v>4</v>
      </c>
      <c r="G153" s="36">
        <v>10</v>
      </c>
      <c r="H153" s="3">
        <f t="shared" si="8"/>
        <v>28313.643749999996</v>
      </c>
      <c r="I153" s="3">
        <f t="shared" si="9"/>
        <v>707.84109374999991</v>
      </c>
      <c r="J153" s="130" t="s">
        <v>453</v>
      </c>
      <c r="K153" s="72">
        <v>-28313.643749999996</v>
      </c>
      <c r="L153" s="63">
        <f t="shared" si="10"/>
        <v>-707.84109374999991</v>
      </c>
    </row>
    <row r="154" spans="2:12">
      <c r="B154" s="36">
        <f t="shared" si="11"/>
        <v>152</v>
      </c>
      <c r="C154" s="39" t="s">
        <v>201</v>
      </c>
      <c r="D154" s="48">
        <v>54.16</v>
      </c>
      <c r="E154" s="64" t="s">
        <v>33</v>
      </c>
      <c r="F154" s="36">
        <v>4</v>
      </c>
      <c r="G154" s="36">
        <v>10</v>
      </c>
      <c r="H154" s="3">
        <f t="shared" si="8"/>
        <v>24240.553679999997</v>
      </c>
      <c r="I154" s="3">
        <f t="shared" si="9"/>
        <v>606.01384199999995</v>
      </c>
      <c r="J154" s="130" t="s">
        <v>454</v>
      </c>
      <c r="K154" s="72">
        <v>-24240.553679999997</v>
      </c>
      <c r="L154" s="63">
        <f t="shared" si="10"/>
        <v>-606.01384199999995</v>
      </c>
    </row>
    <row r="155" spans="2:12">
      <c r="B155" s="36">
        <f t="shared" si="11"/>
        <v>153</v>
      </c>
      <c r="C155" s="39" t="s">
        <v>202</v>
      </c>
      <c r="D155" s="48">
        <v>75.510000000000005</v>
      </c>
      <c r="E155" s="64" t="s">
        <v>33</v>
      </c>
      <c r="F155" s="36">
        <v>4</v>
      </c>
      <c r="G155" s="36">
        <v>10</v>
      </c>
      <c r="H155" s="3">
        <f t="shared" si="8"/>
        <v>0</v>
      </c>
      <c r="I155" s="3">
        <f t="shared" si="9"/>
        <v>0</v>
      </c>
      <c r="J155" s="130" t="s">
        <v>455</v>
      </c>
      <c r="K155" s="73">
        <v>0</v>
      </c>
      <c r="L155" s="63">
        <f t="shared" si="10"/>
        <v>0</v>
      </c>
    </row>
    <row r="156" spans="2:12">
      <c r="B156" s="36">
        <f t="shared" si="11"/>
        <v>154</v>
      </c>
      <c r="C156" s="39" t="s">
        <v>203</v>
      </c>
      <c r="D156" s="48">
        <v>74.7</v>
      </c>
      <c r="E156" s="36" t="s">
        <v>49</v>
      </c>
      <c r="F156" s="36">
        <v>5</v>
      </c>
      <c r="G156" s="36">
        <v>2</v>
      </c>
      <c r="H156" s="3">
        <f t="shared" si="8"/>
        <v>4474.5530000000008</v>
      </c>
      <c r="I156" s="3">
        <f t="shared" si="9"/>
        <v>111.86382500000002</v>
      </c>
      <c r="J156" s="130" t="s">
        <v>456</v>
      </c>
      <c r="K156" s="72">
        <v>-4474.5530000000008</v>
      </c>
      <c r="L156" s="63">
        <f t="shared" si="10"/>
        <v>-111.86382500000002</v>
      </c>
    </row>
    <row r="157" spans="2:12">
      <c r="B157" s="36">
        <f t="shared" si="11"/>
        <v>155</v>
      </c>
      <c r="C157" s="39" t="s">
        <v>204</v>
      </c>
      <c r="D157" s="48">
        <v>36.799999999999997</v>
      </c>
      <c r="E157" s="36" t="s">
        <v>49</v>
      </c>
      <c r="F157" s="36">
        <v>5</v>
      </c>
      <c r="G157" s="36">
        <v>2</v>
      </c>
      <c r="H157" s="3">
        <f t="shared" si="8"/>
        <v>0</v>
      </c>
      <c r="I157" s="3">
        <f t="shared" si="9"/>
        <v>0</v>
      </c>
      <c r="J157" s="130" t="s">
        <v>457</v>
      </c>
      <c r="K157" s="72">
        <v>0</v>
      </c>
      <c r="L157" s="63">
        <f t="shared" si="10"/>
        <v>0</v>
      </c>
    </row>
    <row r="158" spans="2:12">
      <c r="B158" s="36">
        <f t="shared" si="11"/>
        <v>156</v>
      </c>
      <c r="C158" s="39" t="s">
        <v>205</v>
      </c>
      <c r="D158" s="48">
        <v>65</v>
      </c>
      <c r="E158" s="36" t="s">
        <v>49</v>
      </c>
      <c r="F158" s="36">
        <v>5</v>
      </c>
      <c r="G158" s="36">
        <v>2</v>
      </c>
      <c r="H158" s="3">
        <f t="shared" si="8"/>
        <v>0</v>
      </c>
      <c r="I158" s="3">
        <f t="shared" si="9"/>
        <v>0</v>
      </c>
      <c r="J158" s="130" t="s">
        <v>458</v>
      </c>
      <c r="K158" s="72">
        <v>0</v>
      </c>
      <c r="L158" s="63">
        <f t="shared" si="10"/>
        <v>0</v>
      </c>
    </row>
    <row r="159" spans="2:12">
      <c r="B159" s="36">
        <f t="shared" si="11"/>
        <v>157</v>
      </c>
      <c r="C159" s="39" t="s">
        <v>206</v>
      </c>
      <c r="D159" s="48">
        <v>36.6</v>
      </c>
      <c r="E159" s="36" t="s">
        <v>49</v>
      </c>
      <c r="F159" s="36">
        <v>5</v>
      </c>
      <c r="G159" s="36">
        <v>2</v>
      </c>
      <c r="H159" s="3">
        <f t="shared" si="8"/>
        <v>0</v>
      </c>
      <c r="I159" s="3">
        <f t="shared" si="9"/>
        <v>0</v>
      </c>
      <c r="J159" s="130" t="s">
        <v>459</v>
      </c>
      <c r="K159" s="72">
        <v>0</v>
      </c>
      <c r="L159" s="63">
        <f t="shared" si="10"/>
        <v>0</v>
      </c>
    </row>
    <row r="160" spans="2:12">
      <c r="B160" s="36">
        <f t="shared" si="11"/>
        <v>158</v>
      </c>
      <c r="C160" s="39" t="s">
        <v>207</v>
      </c>
      <c r="D160" s="48">
        <v>37.32</v>
      </c>
      <c r="E160" s="36" t="s">
        <v>49</v>
      </c>
      <c r="F160" s="36">
        <v>5</v>
      </c>
      <c r="G160" s="36">
        <v>2</v>
      </c>
      <c r="H160" s="3">
        <f t="shared" si="8"/>
        <v>0</v>
      </c>
      <c r="I160" s="3">
        <f t="shared" si="9"/>
        <v>0</v>
      </c>
      <c r="J160" s="130" t="s">
        <v>457</v>
      </c>
      <c r="K160" s="72">
        <v>0</v>
      </c>
      <c r="L160" s="63">
        <f t="shared" si="10"/>
        <v>0</v>
      </c>
    </row>
    <row r="161" spans="2:12">
      <c r="B161" s="36">
        <f t="shared" si="11"/>
        <v>159</v>
      </c>
      <c r="C161" s="39" t="s">
        <v>208</v>
      </c>
      <c r="D161" s="48">
        <v>58.32</v>
      </c>
      <c r="E161" s="36" t="s">
        <v>49</v>
      </c>
      <c r="F161" s="36">
        <v>5</v>
      </c>
      <c r="G161" s="36">
        <v>2</v>
      </c>
      <c r="H161" s="3">
        <f t="shared" si="8"/>
        <v>0</v>
      </c>
      <c r="I161" s="3">
        <f t="shared" si="9"/>
        <v>0</v>
      </c>
      <c r="J161" s="130" t="s">
        <v>460</v>
      </c>
      <c r="K161" s="72">
        <v>0</v>
      </c>
      <c r="L161" s="63">
        <f t="shared" si="10"/>
        <v>0</v>
      </c>
    </row>
    <row r="162" spans="2:12">
      <c r="B162" s="36">
        <f t="shared" si="11"/>
        <v>160</v>
      </c>
      <c r="C162" s="39" t="s">
        <v>209</v>
      </c>
      <c r="D162" s="48">
        <v>82.21</v>
      </c>
      <c r="E162" s="36" t="s">
        <v>49</v>
      </c>
      <c r="F162" s="36">
        <v>5</v>
      </c>
      <c r="G162" s="36">
        <v>3</v>
      </c>
      <c r="H162" s="3">
        <f t="shared" si="8"/>
        <v>4762.3718999999955</v>
      </c>
      <c r="I162" s="3">
        <f t="shared" si="9"/>
        <v>119.05929749999989</v>
      </c>
      <c r="J162" s="130" t="s">
        <v>461</v>
      </c>
      <c r="K162" s="72">
        <v>-4762.3718999999955</v>
      </c>
      <c r="L162" s="63">
        <f t="shared" si="10"/>
        <v>-119.05929749999989</v>
      </c>
    </row>
    <row r="163" spans="2:12">
      <c r="B163" s="36">
        <f t="shared" si="11"/>
        <v>161</v>
      </c>
      <c r="C163" s="39" t="s">
        <v>210</v>
      </c>
      <c r="D163" s="48">
        <v>36.799999999999997</v>
      </c>
      <c r="E163" s="36" t="s">
        <v>49</v>
      </c>
      <c r="F163" s="36">
        <v>5</v>
      </c>
      <c r="G163" s="36">
        <v>3</v>
      </c>
      <c r="H163" s="3">
        <f t="shared" si="8"/>
        <v>1468.6719999999978</v>
      </c>
      <c r="I163" s="3">
        <f t="shared" si="9"/>
        <v>36.716799999999942</v>
      </c>
      <c r="J163" s="130" t="s">
        <v>401</v>
      </c>
      <c r="K163" s="72">
        <v>-1468.6719999999978</v>
      </c>
      <c r="L163" s="63">
        <f t="shared" si="10"/>
        <v>-36.716799999999942</v>
      </c>
    </row>
    <row r="164" spans="2:12">
      <c r="B164" s="36">
        <f t="shared" si="11"/>
        <v>162</v>
      </c>
      <c r="C164" s="39" t="s">
        <v>211</v>
      </c>
      <c r="D164" s="48">
        <v>65.08</v>
      </c>
      <c r="E164" s="36" t="s">
        <v>49</v>
      </c>
      <c r="F164" s="36">
        <v>5</v>
      </c>
      <c r="G164" s="36">
        <v>3</v>
      </c>
      <c r="H164" s="3">
        <f t="shared" si="8"/>
        <v>0</v>
      </c>
      <c r="I164" s="3">
        <f t="shared" si="9"/>
        <v>0</v>
      </c>
      <c r="J164" s="130" t="s">
        <v>462</v>
      </c>
      <c r="K164" s="72">
        <v>0</v>
      </c>
      <c r="L164" s="63">
        <f t="shared" si="10"/>
        <v>0</v>
      </c>
    </row>
    <row r="165" spans="2:12">
      <c r="B165" s="36">
        <f t="shared" si="11"/>
        <v>163</v>
      </c>
      <c r="C165" s="39" t="s">
        <v>212</v>
      </c>
      <c r="D165" s="48">
        <v>36.6</v>
      </c>
      <c r="E165" s="36" t="s">
        <v>49</v>
      </c>
      <c r="F165" s="36">
        <v>5</v>
      </c>
      <c r="G165" s="36">
        <v>3</v>
      </c>
      <c r="H165" s="3">
        <f t="shared" si="8"/>
        <v>3010.7940000000008</v>
      </c>
      <c r="I165" s="3">
        <f t="shared" si="9"/>
        <v>75.269850000000019</v>
      </c>
      <c r="J165" s="130" t="s">
        <v>463</v>
      </c>
      <c r="K165" s="72">
        <v>-3010.7940000000008</v>
      </c>
      <c r="L165" s="63">
        <f t="shared" si="10"/>
        <v>-75.269850000000019</v>
      </c>
    </row>
    <row r="166" spans="2:12">
      <c r="B166" s="36">
        <f t="shared" si="11"/>
        <v>164</v>
      </c>
      <c r="C166" s="39" t="s">
        <v>213</v>
      </c>
      <c r="D166" s="48">
        <v>37.32</v>
      </c>
      <c r="E166" s="36" t="s">
        <v>49</v>
      </c>
      <c r="F166" s="36">
        <v>5</v>
      </c>
      <c r="G166" s="36">
        <v>3</v>
      </c>
      <c r="H166" s="3">
        <f t="shared" si="8"/>
        <v>3133.6298000000015</v>
      </c>
      <c r="I166" s="3">
        <f t="shared" si="9"/>
        <v>78.340745000000041</v>
      </c>
      <c r="J166" s="130" t="s">
        <v>464</v>
      </c>
      <c r="K166" s="72">
        <v>-3133.6298000000015</v>
      </c>
      <c r="L166" s="63">
        <f t="shared" si="10"/>
        <v>-78.340745000000041</v>
      </c>
    </row>
    <row r="167" spans="2:12">
      <c r="B167" s="36">
        <f t="shared" si="11"/>
        <v>165</v>
      </c>
      <c r="C167" s="39" t="s">
        <v>214</v>
      </c>
      <c r="D167" s="48">
        <v>58.32</v>
      </c>
      <c r="E167" s="36" t="s">
        <v>49</v>
      </c>
      <c r="F167" s="36">
        <v>5</v>
      </c>
      <c r="G167" s="36">
        <v>3</v>
      </c>
      <c r="H167" s="3">
        <f t="shared" si="8"/>
        <v>40494.344799999999</v>
      </c>
      <c r="I167" s="3">
        <f t="shared" si="9"/>
        <v>1012.35862</v>
      </c>
      <c r="J167" s="130" t="s">
        <v>465</v>
      </c>
      <c r="K167" s="72">
        <v>-40494.344799999999</v>
      </c>
      <c r="L167" s="63">
        <f t="shared" si="10"/>
        <v>-1012.35862</v>
      </c>
    </row>
    <row r="168" spans="2:12">
      <c r="B168" s="36">
        <f t="shared" si="11"/>
        <v>166</v>
      </c>
      <c r="C168" s="39" t="s">
        <v>215</v>
      </c>
      <c r="D168" s="48">
        <v>82.21</v>
      </c>
      <c r="E168" s="36" t="s">
        <v>49</v>
      </c>
      <c r="F168" s="36">
        <v>5</v>
      </c>
      <c r="G168" s="36">
        <v>4</v>
      </c>
      <c r="H168" s="3">
        <f t="shared" si="8"/>
        <v>6636.846899999995</v>
      </c>
      <c r="I168" s="3">
        <f t="shared" si="9"/>
        <v>165.92117249999987</v>
      </c>
      <c r="J168" s="130" t="s">
        <v>466</v>
      </c>
      <c r="K168" s="72">
        <v>-6636.846899999995</v>
      </c>
      <c r="L168" s="63">
        <f t="shared" si="10"/>
        <v>-165.92117249999987</v>
      </c>
    </row>
    <row r="169" spans="2:12">
      <c r="B169" s="36">
        <f t="shared" si="11"/>
        <v>167</v>
      </c>
      <c r="C169" s="39" t="s">
        <v>216</v>
      </c>
      <c r="D169" s="48">
        <v>36.799999999999997</v>
      </c>
      <c r="E169" s="36" t="s">
        <v>49</v>
      </c>
      <c r="F169" s="36">
        <v>5</v>
      </c>
      <c r="G169" s="36">
        <v>4</v>
      </c>
      <c r="H169" s="3">
        <f t="shared" si="8"/>
        <v>0</v>
      </c>
      <c r="I169" s="3">
        <f t="shared" si="9"/>
        <v>0</v>
      </c>
      <c r="J169" s="42" t="s">
        <v>467</v>
      </c>
      <c r="K169" s="72">
        <v>0</v>
      </c>
      <c r="L169" s="63">
        <f t="shared" si="10"/>
        <v>0</v>
      </c>
    </row>
    <row r="170" spans="2:12">
      <c r="B170" s="36">
        <f t="shared" si="11"/>
        <v>168</v>
      </c>
      <c r="C170" s="39" t="s">
        <v>217</v>
      </c>
      <c r="D170" s="48">
        <v>65.08</v>
      </c>
      <c r="E170" s="36" t="s">
        <v>49</v>
      </c>
      <c r="F170" s="36">
        <v>5</v>
      </c>
      <c r="G170" s="36">
        <v>4</v>
      </c>
      <c r="H170" s="3">
        <f t="shared" si="8"/>
        <v>7721.3211999999985</v>
      </c>
      <c r="I170" s="3">
        <f t="shared" si="9"/>
        <v>193.03302999999997</v>
      </c>
      <c r="J170" s="130" t="s">
        <v>468</v>
      </c>
      <c r="K170" s="72">
        <v>-7721.3211999999985</v>
      </c>
      <c r="L170" s="63">
        <f t="shared" si="10"/>
        <v>-193.03302999999997</v>
      </c>
    </row>
    <row r="171" spans="2:12">
      <c r="B171" s="36">
        <f t="shared" si="11"/>
        <v>169</v>
      </c>
      <c r="C171" s="39" t="s">
        <v>218</v>
      </c>
      <c r="D171" s="48">
        <v>36.6</v>
      </c>
      <c r="E171" s="36" t="s">
        <v>49</v>
      </c>
      <c r="F171" s="36">
        <v>5</v>
      </c>
      <c r="G171" s="36">
        <v>4</v>
      </c>
      <c r="H171" s="3">
        <f t="shared" si="8"/>
        <v>0</v>
      </c>
      <c r="I171" s="3">
        <f t="shared" si="9"/>
        <v>0</v>
      </c>
      <c r="J171" s="130" t="s">
        <v>469</v>
      </c>
      <c r="K171" s="72">
        <v>0</v>
      </c>
      <c r="L171" s="63">
        <f t="shared" si="10"/>
        <v>0</v>
      </c>
    </row>
    <row r="172" spans="2:12">
      <c r="B172" s="36">
        <f t="shared" si="11"/>
        <v>170</v>
      </c>
      <c r="C172" s="39" t="s">
        <v>219</v>
      </c>
      <c r="D172" s="48">
        <v>37.32</v>
      </c>
      <c r="E172" s="36" t="s">
        <v>49</v>
      </c>
      <c r="F172" s="36">
        <v>5</v>
      </c>
      <c r="G172" s="36">
        <v>4</v>
      </c>
      <c r="H172" s="3">
        <f t="shared" si="8"/>
        <v>0</v>
      </c>
      <c r="I172" s="3">
        <f t="shared" si="9"/>
        <v>0</v>
      </c>
      <c r="J172" s="130" t="s">
        <v>470</v>
      </c>
      <c r="K172" s="72">
        <v>0</v>
      </c>
      <c r="L172" s="63">
        <f t="shared" si="10"/>
        <v>0</v>
      </c>
    </row>
    <row r="173" spans="2:12">
      <c r="B173" s="36">
        <f t="shared" si="11"/>
        <v>171</v>
      </c>
      <c r="C173" s="39" t="s">
        <v>220</v>
      </c>
      <c r="D173" s="48">
        <v>58.32</v>
      </c>
      <c r="E173" s="36" t="s">
        <v>49</v>
      </c>
      <c r="F173" s="36">
        <v>5</v>
      </c>
      <c r="G173" s="36">
        <v>4</v>
      </c>
      <c r="H173" s="3">
        <f t="shared" si="8"/>
        <v>38894.344799999999</v>
      </c>
      <c r="I173" s="3">
        <f t="shared" si="9"/>
        <v>972.35861999999997</v>
      </c>
      <c r="J173" s="130" t="s">
        <v>471</v>
      </c>
      <c r="K173" s="72">
        <v>-38894.344799999999</v>
      </c>
      <c r="L173" s="63">
        <f t="shared" si="10"/>
        <v>-972.35861999999997</v>
      </c>
    </row>
    <row r="174" spans="2:12">
      <c r="B174" s="36">
        <f t="shared" si="11"/>
        <v>172</v>
      </c>
      <c r="C174" s="39" t="s">
        <v>221</v>
      </c>
      <c r="D174" s="48">
        <v>82.21</v>
      </c>
      <c r="E174" s="36" t="s">
        <v>49</v>
      </c>
      <c r="F174" s="36">
        <v>5</v>
      </c>
      <c r="G174" s="36">
        <v>5</v>
      </c>
      <c r="H174" s="3">
        <f t="shared" si="8"/>
        <v>6634.2768999999989</v>
      </c>
      <c r="I174" s="3">
        <f t="shared" si="9"/>
        <v>165.85692249999997</v>
      </c>
      <c r="J174" s="130" t="s">
        <v>472</v>
      </c>
      <c r="K174" s="72">
        <v>-6634.2768999999989</v>
      </c>
      <c r="L174" s="63">
        <f t="shared" si="10"/>
        <v>-165.85692249999997</v>
      </c>
    </row>
    <row r="175" spans="2:12">
      <c r="B175" s="36">
        <f t="shared" si="11"/>
        <v>173</v>
      </c>
      <c r="C175" s="39" t="s">
        <v>222</v>
      </c>
      <c r="D175" s="48">
        <v>36.799999999999997</v>
      </c>
      <c r="E175" s="36" t="s">
        <v>49</v>
      </c>
      <c r="F175" s="36">
        <v>5</v>
      </c>
      <c r="G175" s="36">
        <v>5</v>
      </c>
      <c r="H175" s="3">
        <f t="shared" si="8"/>
        <v>3004.6719999999978</v>
      </c>
      <c r="I175" s="3">
        <f t="shared" si="9"/>
        <v>75.116799999999941</v>
      </c>
      <c r="J175" s="130" t="s">
        <v>473</v>
      </c>
      <c r="K175" s="72">
        <v>-3004.6719999999978</v>
      </c>
      <c r="L175" s="63">
        <f t="shared" si="10"/>
        <v>-75.116799999999941</v>
      </c>
    </row>
    <row r="176" spans="2:12">
      <c r="B176" s="36">
        <f t="shared" si="11"/>
        <v>174</v>
      </c>
      <c r="C176" s="39" t="s">
        <v>223</v>
      </c>
      <c r="D176" s="48">
        <v>65.08</v>
      </c>
      <c r="E176" s="36" t="s">
        <v>49</v>
      </c>
      <c r="F176" s="36">
        <v>5</v>
      </c>
      <c r="G176" s="36">
        <v>5</v>
      </c>
      <c r="H176" s="3">
        <f t="shared" si="8"/>
        <v>0</v>
      </c>
      <c r="I176" s="3">
        <f t="shared" si="9"/>
        <v>0</v>
      </c>
      <c r="J176" s="130" t="s">
        <v>474</v>
      </c>
      <c r="K176" s="72">
        <v>0</v>
      </c>
      <c r="L176" s="63">
        <f t="shared" si="10"/>
        <v>0</v>
      </c>
    </row>
    <row r="177" spans="2:12">
      <c r="B177" s="36">
        <f t="shared" si="11"/>
        <v>175</v>
      </c>
      <c r="C177" s="39" t="s">
        <v>224</v>
      </c>
      <c r="D177" s="48">
        <v>36.6</v>
      </c>
      <c r="E177" s="36" t="s">
        <v>49</v>
      </c>
      <c r="F177" s="36">
        <v>5</v>
      </c>
      <c r="G177" s="36">
        <v>5</v>
      </c>
      <c r="H177" s="3">
        <f t="shared" si="8"/>
        <v>0</v>
      </c>
      <c r="I177" s="3">
        <f t="shared" si="9"/>
        <v>0</v>
      </c>
      <c r="J177" s="130" t="s">
        <v>475</v>
      </c>
      <c r="K177" s="72">
        <v>0</v>
      </c>
      <c r="L177" s="63">
        <f t="shared" si="10"/>
        <v>0</v>
      </c>
    </row>
    <row r="178" spans="2:12">
      <c r="B178" s="36">
        <f t="shared" si="11"/>
        <v>176</v>
      </c>
      <c r="C178" s="39" t="s">
        <v>225</v>
      </c>
      <c r="D178" s="48">
        <v>38</v>
      </c>
      <c r="E178" s="36" t="s">
        <v>49</v>
      </c>
      <c r="F178" s="36">
        <v>5</v>
      </c>
      <c r="G178" s="36">
        <v>5</v>
      </c>
      <c r="H178" s="3">
        <f t="shared" si="8"/>
        <v>27501.94</v>
      </c>
      <c r="I178" s="3">
        <f t="shared" si="9"/>
        <v>687.54849999999999</v>
      </c>
      <c r="J178" s="130" t="s">
        <v>476</v>
      </c>
      <c r="K178" s="72">
        <v>-27501.94</v>
      </c>
      <c r="L178" s="63">
        <f t="shared" si="10"/>
        <v>-687.54849999999999</v>
      </c>
    </row>
    <row r="179" spans="2:12" ht="30">
      <c r="B179" s="36">
        <f t="shared" si="11"/>
        <v>177</v>
      </c>
      <c r="C179" s="39" t="s">
        <v>226</v>
      </c>
      <c r="D179" s="48">
        <v>58.32</v>
      </c>
      <c r="E179" s="36" t="s">
        <v>49</v>
      </c>
      <c r="F179" s="36">
        <v>5</v>
      </c>
      <c r="G179" s="36">
        <v>5</v>
      </c>
      <c r="H179" s="3">
        <f t="shared" si="8"/>
        <v>0</v>
      </c>
      <c r="I179" s="3">
        <f t="shared" si="9"/>
        <v>0</v>
      </c>
      <c r="J179" s="130" t="s">
        <v>477</v>
      </c>
      <c r="K179" s="72">
        <v>0</v>
      </c>
      <c r="L179" s="63">
        <f t="shared" si="10"/>
        <v>0</v>
      </c>
    </row>
    <row r="180" spans="2:12">
      <c r="B180" s="36">
        <f t="shared" si="11"/>
        <v>178</v>
      </c>
      <c r="C180" s="39" t="s">
        <v>227</v>
      </c>
      <c r="D180" s="48">
        <v>76.430000000000007</v>
      </c>
      <c r="E180" s="36" t="s">
        <v>49</v>
      </c>
      <c r="F180" s="36">
        <v>5</v>
      </c>
      <c r="G180" s="36">
        <v>6</v>
      </c>
      <c r="H180" s="3">
        <f t="shared" si="8"/>
        <v>4538.6977000000043</v>
      </c>
      <c r="I180" s="3">
        <f t="shared" si="9"/>
        <v>113.4674425000001</v>
      </c>
      <c r="J180" s="130" t="s">
        <v>478</v>
      </c>
      <c r="K180" s="72">
        <v>-4538.6977000000043</v>
      </c>
      <c r="L180" s="63">
        <f t="shared" si="10"/>
        <v>-113.4674425000001</v>
      </c>
    </row>
    <row r="181" spans="2:12">
      <c r="B181" s="36">
        <f t="shared" si="11"/>
        <v>179</v>
      </c>
      <c r="C181" s="39" t="s">
        <v>228</v>
      </c>
      <c r="D181" s="48">
        <v>36.799999999999997</v>
      </c>
      <c r="E181" s="36" t="s">
        <v>49</v>
      </c>
      <c r="F181" s="36">
        <v>5</v>
      </c>
      <c r="G181" s="36">
        <v>6</v>
      </c>
      <c r="H181" s="3">
        <f t="shared" si="8"/>
        <v>0</v>
      </c>
      <c r="I181" s="3">
        <f t="shared" si="9"/>
        <v>0</v>
      </c>
      <c r="J181" s="130" t="s">
        <v>479</v>
      </c>
      <c r="K181" s="72">
        <v>0</v>
      </c>
      <c r="L181" s="63">
        <f t="shared" si="10"/>
        <v>0</v>
      </c>
    </row>
    <row r="182" spans="2:12">
      <c r="B182" s="36">
        <f t="shared" si="11"/>
        <v>180</v>
      </c>
      <c r="C182" s="39" t="s">
        <v>229</v>
      </c>
      <c r="D182" s="48">
        <v>65.08</v>
      </c>
      <c r="E182" s="36" t="s">
        <v>49</v>
      </c>
      <c r="F182" s="36">
        <v>5</v>
      </c>
      <c r="G182" s="36">
        <v>6</v>
      </c>
      <c r="H182" s="3">
        <f t="shared" si="8"/>
        <v>7074.7961999999989</v>
      </c>
      <c r="I182" s="3">
        <f t="shared" si="9"/>
        <v>176.86990499999996</v>
      </c>
      <c r="J182" s="47" t="s">
        <v>468</v>
      </c>
      <c r="K182" s="72">
        <v>-7074.7961999999989</v>
      </c>
      <c r="L182" s="63">
        <f t="shared" si="10"/>
        <v>-176.86990499999996</v>
      </c>
    </row>
    <row r="183" spans="2:12">
      <c r="B183" s="36">
        <f t="shared" si="11"/>
        <v>181</v>
      </c>
      <c r="C183" s="39" t="s">
        <v>230</v>
      </c>
      <c r="D183" s="48">
        <v>36.6</v>
      </c>
      <c r="E183" s="36" t="s">
        <v>49</v>
      </c>
      <c r="F183" s="36">
        <v>5</v>
      </c>
      <c r="G183" s="36">
        <v>6</v>
      </c>
      <c r="H183" s="3">
        <f t="shared" si="8"/>
        <v>3010.7940000000008</v>
      </c>
      <c r="I183" s="3">
        <f t="shared" si="9"/>
        <v>75.269850000000019</v>
      </c>
      <c r="J183" s="47" t="s">
        <v>480</v>
      </c>
      <c r="K183" s="72">
        <v>-3010.7940000000008</v>
      </c>
      <c r="L183" s="63">
        <f t="shared" si="10"/>
        <v>-75.269850000000019</v>
      </c>
    </row>
    <row r="184" spans="2:12">
      <c r="B184" s="36">
        <f t="shared" si="11"/>
        <v>182</v>
      </c>
      <c r="C184" s="39" t="s">
        <v>231</v>
      </c>
      <c r="D184" s="48">
        <v>38</v>
      </c>
      <c r="E184" s="36" t="s">
        <v>49</v>
      </c>
      <c r="F184" s="36">
        <v>5</v>
      </c>
      <c r="G184" s="36">
        <v>6</v>
      </c>
      <c r="H184" s="3">
        <f t="shared" si="8"/>
        <v>27501.94</v>
      </c>
      <c r="I184" s="3">
        <f t="shared" si="9"/>
        <v>687.54849999999999</v>
      </c>
      <c r="J184" s="130" t="s">
        <v>481</v>
      </c>
      <c r="K184" s="72">
        <v>-27501.94</v>
      </c>
      <c r="L184" s="63">
        <f t="shared" si="10"/>
        <v>-687.54849999999999</v>
      </c>
    </row>
    <row r="185" spans="2:12">
      <c r="B185" s="36">
        <f t="shared" si="11"/>
        <v>183</v>
      </c>
      <c r="C185" s="39" t="s">
        <v>232</v>
      </c>
      <c r="D185" s="48">
        <v>64.510000000000005</v>
      </c>
      <c r="E185" s="36" t="s">
        <v>49</v>
      </c>
      <c r="F185" s="36">
        <v>5</v>
      </c>
      <c r="G185" s="36">
        <v>6</v>
      </c>
      <c r="H185" s="3">
        <f t="shared" si="8"/>
        <v>0</v>
      </c>
      <c r="I185" s="3">
        <f t="shared" si="9"/>
        <v>0</v>
      </c>
      <c r="J185" s="130" t="s">
        <v>482</v>
      </c>
      <c r="K185" s="72">
        <v>0</v>
      </c>
      <c r="L185" s="63">
        <f t="shared" si="10"/>
        <v>0</v>
      </c>
    </row>
    <row r="186" spans="2:12">
      <c r="B186" s="36">
        <f t="shared" si="11"/>
        <v>184</v>
      </c>
      <c r="C186" s="39" t="s">
        <v>233</v>
      </c>
      <c r="D186" s="48">
        <v>76.430000000000007</v>
      </c>
      <c r="E186" s="36" t="s">
        <v>49</v>
      </c>
      <c r="F186" s="36">
        <v>5</v>
      </c>
      <c r="G186" s="36">
        <v>7</v>
      </c>
      <c r="H186" s="3">
        <f t="shared" si="8"/>
        <v>4543.6977000000043</v>
      </c>
      <c r="I186" s="3">
        <f t="shared" si="9"/>
        <v>113.5924425000001</v>
      </c>
      <c r="J186" s="130" t="s">
        <v>483</v>
      </c>
      <c r="K186" s="72">
        <v>-4543.6977000000043</v>
      </c>
      <c r="L186" s="63">
        <f t="shared" si="10"/>
        <v>-113.5924425000001</v>
      </c>
    </row>
    <row r="187" spans="2:12">
      <c r="B187" s="36">
        <f t="shared" si="11"/>
        <v>185</v>
      </c>
      <c r="C187" s="39" t="s">
        <v>234</v>
      </c>
      <c r="D187" s="48">
        <v>36.799999999999997</v>
      </c>
      <c r="E187" s="36" t="s">
        <v>49</v>
      </c>
      <c r="F187" s="36">
        <v>5</v>
      </c>
      <c r="G187" s="36">
        <v>7</v>
      </c>
      <c r="H187" s="3">
        <f t="shared" si="8"/>
        <v>15534.671999999999</v>
      </c>
      <c r="I187" s="3">
        <f t="shared" si="9"/>
        <v>388.36679999999996</v>
      </c>
      <c r="J187" s="130" t="s">
        <v>484</v>
      </c>
      <c r="K187" s="72">
        <v>-15534.671999999999</v>
      </c>
      <c r="L187" s="63">
        <f t="shared" si="10"/>
        <v>-388.36679999999996</v>
      </c>
    </row>
    <row r="188" spans="2:12">
      <c r="B188" s="36">
        <f t="shared" si="11"/>
        <v>186</v>
      </c>
      <c r="C188" s="39" t="s">
        <v>235</v>
      </c>
      <c r="D188" s="48">
        <v>65.08</v>
      </c>
      <c r="E188" s="36" t="s">
        <v>49</v>
      </c>
      <c r="F188" s="36">
        <v>5</v>
      </c>
      <c r="G188" s="36">
        <v>7</v>
      </c>
      <c r="H188" s="3">
        <f t="shared" si="8"/>
        <v>5355.8211999999985</v>
      </c>
      <c r="I188" s="3">
        <f t="shared" si="9"/>
        <v>133.89552999999995</v>
      </c>
      <c r="J188" s="130" t="s">
        <v>485</v>
      </c>
      <c r="K188" s="72">
        <v>-5355.8211999999985</v>
      </c>
      <c r="L188" s="63">
        <f t="shared" si="10"/>
        <v>-133.89552999999995</v>
      </c>
    </row>
    <row r="189" spans="2:12">
      <c r="B189" s="36">
        <f t="shared" si="11"/>
        <v>187</v>
      </c>
      <c r="C189" s="39" t="s">
        <v>236</v>
      </c>
      <c r="D189" s="48">
        <v>36.6</v>
      </c>
      <c r="E189" s="36" t="s">
        <v>49</v>
      </c>
      <c r="F189" s="36">
        <v>5</v>
      </c>
      <c r="G189" s="36">
        <v>7</v>
      </c>
      <c r="H189" s="3">
        <f t="shared" si="8"/>
        <v>0</v>
      </c>
      <c r="I189" s="3">
        <f t="shared" si="9"/>
        <v>0</v>
      </c>
      <c r="J189" s="130" t="s">
        <v>486</v>
      </c>
      <c r="K189" s="72">
        <v>0</v>
      </c>
      <c r="L189" s="63">
        <f t="shared" si="10"/>
        <v>0</v>
      </c>
    </row>
    <row r="190" spans="2:12">
      <c r="B190" s="36">
        <f t="shared" si="11"/>
        <v>188</v>
      </c>
      <c r="C190" s="39" t="s">
        <v>237</v>
      </c>
      <c r="D190" s="48">
        <v>37.36</v>
      </c>
      <c r="E190" s="36" t="s">
        <v>49</v>
      </c>
      <c r="F190" s="36">
        <v>5</v>
      </c>
      <c r="G190" s="36">
        <v>7</v>
      </c>
      <c r="H190" s="3">
        <f t="shared" si="8"/>
        <v>0</v>
      </c>
      <c r="I190" s="3">
        <f t="shared" si="9"/>
        <v>0</v>
      </c>
      <c r="J190" s="130" t="s">
        <v>487</v>
      </c>
      <c r="K190" s="72">
        <v>0</v>
      </c>
      <c r="L190" s="63">
        <f t="shared" si="10"/>
        <v>0</v>
      </c>
    </row>
    <row r="191" spans="2:12">
      <c r="B191" s="36">
        <f t="shared" si="11"/>
        <v>189</v>
      </c>
      <c r="C191" s="39" t="s">
        <v>238</v>
      </c>
      <c r="D191" s="48">
        <v>64.510000000000005</v>
      </c>
      <c r="E191" s="36" t="s">
        <v>49</v>
      </c>
      <c r="F191" s="36">
        <v>5</v>
      </c>
      <c r="G191" s="36">
        <v>7</v>
      </c>
      <c r="H191" s="3">
        <f t="shared" si="8"/>
        <v>0</v>
      </c>
      <c r="I191" s="3">
        <f t="shared" si="9"/>
        <v>0</v>
      </c>
      <c r="J191" s="130" t="s">
        <v>488</v>
      </c>
      <c r="K191" s="72">
        <v>0</v>
      </c>
      <c r="L191" s="63">
        <f t="shared" si="10"/>
        <v>0</v>
      </c>
    </row>
    <row r="192" spans="2:12">
      <c r="B192" s="36">
        <f t="shared" si="11"/>
        <v>190</v>
      </c>
      <c r="C192" s="39" t="s">
        <v>239</v>
      </c>
      <c r="D192" s="48">
        <v>76.400000000000006</v>
      </c>
      <c r="E192" s="36" t="s">
        <v>49</v>
      </c>
      <c r="F192" s="36">
        <v>5</v>
      </c>
      <c r="G192" s="36">
        <v>8</v>
      </c>
      <c r="H192" s="3">
        <f t="shared" si="8"/>
        <v>0</v>
      </c>
      <c r="I192" s="3">
        <f t="shared" si="9"/>
        <v>0</v>
      </c>
      <c r="J192" s="130" t="s">
        <v>489</v>
      </c>
      <c r="K192" s="72">
        <v>0</v>
      </c>
      <c r="L192" s="63">
        <f t="shared" si="10"/>
        <v>0</v>
      </c>
    </row>
    <row r="193" spans="2:12">
      <c r="B193" s="36">
        <f t="shared" si="11"/>
        <v>191</v>
      </c>
      <c r="C193" s="39" t="s">
        <v>240</v>
      </c>
      <c r="D193" s="48">
        <v>36.799999999999997</v>
      </c>
      <c r="E193" s="36" t="s">
        <v>49</v>
      </c>
      <c r="F193" s="36">
        <v>5</v>
      </c>
      <c r="G193" s="36">
        <v>8</v>
      </c>
      <c r="H193" s="3">
        <f t="shared" si="8"/>
        <v>26733.146999999997</v>
      </c>
      <c r="I193" s="3">
        <f t="shared" si="9"/>
        <v>668.32867499999998</v>
      </c>
      <c r="J193" s="130" t="s">
        <v>490</v>
      </c>
      <c r="K193" s="72">
        <v>-26733.146999999997</v>
      </c>
      <c r="L193" s="63">
        <f t="shared" si="10"/>
        <v>-668.32867499999998</v>
      </c>
    </row>
    <row r="194" spans="2:12">
      <c r="B194" s="36">
        <f t="shared" si="11"/>
        <v>192</v>
      </c>
      <c r="C194" s="39" t="s">
        <v>241</v>
      </c>
      <c r="D194" s="48">
        <v>65.08</v>
      </c>
      <c r="E194" s="36" t="s">
        <v>49</v>
      </c>
      <c r="F194" s="36">
        <v>5</v>
      </c>
      <c r="G194" s="36">
        <v>8</v>
      </c>
      <c r="H194" s="3">
        <f t="shared" si="8"/>
        <v>47666.296200000004</v>
      </c>
      <c r="I194" s="3">
        <f t="shared" si="9"/>
        <v>1191.6574050000002</v>
      </c>
      <c r="J194" s="130" t="s">
        <v>491</v>
      </c>
      <c r="K194" s="72">
        <v>-47666.296200000004</v>
      </c>
      <c r="L194" s="63">
        <f t="shared" si="10"/>
        <v>-1191.6574050000002</v>
      </c>
    </row>
    <row r="195" spans="2:12">
      <c r="B195" s="36">
        <f t="shared" si="11"/>
        <v>193</v>
      </c>
      <c r="C195" s="39" t="s">
        <v>242</v>
      </c>
      <c r="D195" s="48">
        <v>36.6</v>
      </c>
      <c r="E195" s="36" t="s">
        <v>49</v>
      </c>
      <c r="F195" s="36">
        <v>5</v>
      </c>
      <c r="G195" s="36">
        <v>8</v>
      </c>
      <c r="H195" s="3">
        <f t="shared" ref="H195:H248" si="12">K195*(-1)</f>
        <v>3010.7940000000008</v>
      </c>
      <c r="I195" s="3">
        <f t="shared" ref="I195:I248" si="13">L195*(-1)</f>
        <v>75.269850000000019</v>
      </c>
      <c r="J195" s="130" t="s">
        <v>492</v>
      </c>
      <c r="K195" s="72">
        <v>-3010.7940000000008</v>
      </c>
      <c r="L195" s="63">
        <f t="shared" si="10"/>
        <v>-75.269850000000019</v>
      </c>
    </row>
    <row r="196" spans="2:12">
      <c r="B196" s="36">
        <f t="shared" si="11"/>
        <v>194</v>
      </c>
      <c r="C196" s="39" t="s">
        <v>243</v>
      </c>
      <c r="D196" s="48">
        <v>37.32</v>
      </c>
      <c r="E196" s="36" t="s">
        <v>49</v>
      </c>
      <c r="F196" s="36">
        <v>5</v>
      </c>
      <c r="G196" s="36">
        <v>8</v>
      </c>
      <c r="H196" s="3">
        <f t="shared" si="12"/>
        <v>27067.1548</v>
      </c>
      <c r="I196" s="3">
        <f t="shared" si="13"/>
        <v>676.67886999999996</v>
      </c>
      <c r="J196" s="130" t="s">
        <v>493</v>
      </c>
      <c r="K196" s="72">
        <v>-27067.1548</v>
      </c>
      <c r="L196" s="63">
        <f t="shared" ref="L196:L248" si="14">K196/40</f>
        <v>-676.67886999999996</v>
      </c>
    </row>
    <row r="197" spans="2:12">
      <c r="B197" s="36">
        <f t="shared" ref="B197:B207" si="15">B196+1</f>
        <v>195</v>
      </c>
      <c r="C197" s="39" t="s">
        <v>244</v>
      </c>
      <c r="D197" s="48">
        <v>58.32</v>
      </c>
      <c r="E197" s="36" t="s">
        <v>49</v>
      </c>
      <c r="F197" s="36">
        <v>5</v>
      </c>
      <c r="G197" s="36">
        <v>8</v>
      </c>
      <c r="H197" s="3">
        <f t="shared" si="12"/>
        <v>0</v>
      </c>
      <c r="I197" s="3">
        <f t="shared" si="13"/>
        <v>0</v>
      </c>
      <c r="J197" s="130" t="s">
        <v>494</v>
      </c>
      <c r="K197" s="72">
        <v>0</v>
      </c>
      <c r="L197" s="63">
        <f t="shared" si="14"/>
        <v>0</v>
      </c>
    </row>
    <row r="198" spans="2:12">
      <c r="B198" s="36">
        <f t="shared" si="15"/>
        <v>196</v>
      </c>
      <c r="C198" s="39" t="s">
        <v>245</v>
      </c>
      <c r="D198" s="48">
        <v>76.430000000000007</v>
      </c>
      <c r="E198" s="36" t="s">
        <v>49</v>
      </c>
      <c r="F198" s="36">
        <v>5</v>
      </c>
      <c r="G198" s="36">
        <v>9</v>
      </c>
      <c r="H198" s="3">
        <f t="shared" si="12"/>
        <v>0</v>
      </c>
      <c r="I198" s="3">
        <f t="shared" si="13"/>
        <v>0</v>
      </c>
      <c r="J198" s="130" t="s">
        <v>495</v>
      </c>
      <c r="K198" s="72">
        <v>0</v>
      </c>
      <c r="L198" s="63">
        <f t="shared" si="14"/>
        <v>0</v>
      </c>
    </row>
    <row r="199" spans="2:12">
      <c r="B199" s="36">
        <f t="shared" si="15"/>
        <v>197</v>
      </c>
      <c r="C199" s="39" t="s">
        <v>246</v>
      </c>
      <c r="D199" s="48">
        <v>36.799999999999997</v>
      </c>
      <c r="E199" s="36" t="s">
        <v>49</v>
      </c>
      <c r="F199" s="36">
        <v>5</v>
      </c>
      <c r="G199" s="36">
        <v>9</v>
      </c>
      <c r="H199" s="3">
        <f t="shared" si="12"/>
        <v>3017.6719999999978</v>
      </c>
      <c r="I199" s="3">
        <f t="shared" si="13"/>
        <v>75.441799999999944</v>
      </c>
      <c r="J199" s="130" t="s">
        <v>492</v>
      </c>
      <c r="K199" s="72">
        <v>-3017.6719999999978</v>
      </c>
      <c r="L199" s="63">
        <f t="shared" si="14"/>
        <v>-75.441799999999944</v>
      </c>
    </row>
    <row r="200" spans="2:12">
      <c r="B200" s="36">
        <f t="shared" si="15"/>
        <v>198</v>
      </c>
      <c r="C200" s="39" t="s">
        <v>247</v>
      </c>
      <c r="D200" s="48">
        <v>65.040000000000006</v>
      </c>
      <c r="E200" s="36" t="s">
        <v>49</v>
      </c>
      <c r="F200" s="36">
        <v>5</v>
      </c>
      <c r="G200" s="36">
        <v>9</v>
      </c>
      <c r="H200" s="3">
        <f t="shared" si="12"/>
        <v>6920.2456000000047</v>
      </c>
      <c r="I200" s="3">
        <f t="shared" si="13"/>
        <v>173.00614000000013</v>
      </c>
      <c r="J200" s="130" t="s">
        <v>496</v>
      </c>
      <c r="K200" s="72">
        <v>-6920.2456000000047</v>
      </c>
      <c r="L200" s="63">
        <f t="shared" si="14"/>
        <v>-173.00614000000013</v>
      </c>
    </row>
    <row r="201" spans="2:12">
      <c r="B201" s="36">
        <f t="shared" si="15"/>
        <v>199</v>
      </c>
      <c r="C201" s="39" t="s">
        <v>248</v>
      </c>
      <c r="D201" s="48">
        <v>36.6</v>
      </c>
      <c r="E201" s="36" t="s">
        <v>49</v>
      </c>
      <c r="F201" s="36">
        <v>5</v>
      </c>
      <c r="G201" s="36">
        <v>9</v>
      </c>
      <c r="H201" s="3">
        <f t="shared" si="12"/>
        <v>2006.7940000000008</v>
      </c>
      <c r="I201" s="3">
        <f t="shared" si="13"/>
        <v>50.169850000000018</v>
      </c>
      <c r="J201" s="130" t="s">
        <v>497</v>
      </c>
      <c r="K201" s="72">
        <v>-2006.7940000000008</v>
      </c>
      <c r="L201" s="63">
        <f t="shared" si="14"/>
        <v>-50.169850000000018</v>
      </c>
    </row>
    <row r="202" spans="2:12">
      <c r="B202" s="36">
        <f t="shared" si="15"/>
        <v>200</v>
      </c>
      <c r="C202" s="39" t="s">
        <v>249</v>
      </c>
      <c r="D202" s="48">
        <v>37.32</v>
      </c>
      <c r="E202" s="36" t="s">
        <v>49</v>
      </c>
      <c r="F202" s="36">
        <v>5</v>
      </c>
      <c r="G202" s="36">
        <v>9</v>
      </c>
      <c r="H202" s="3">
        <f t="shared" si="12"/>
        <v>3125.6298000000015</v>
      </c>
      <c r="I202" s="3">
        <f t="shared" si="13"/>
        <v>78.140745000000038</v>
      </c>
      <c r="J202" s="130" t="s">
        <v>498</v>
      </c>
      <c r="K202" s="72">
        <v>-3125.6298000000015</v>
      </c>
      <c r="L202" s="63">
        <f t="shared" si="14"/>
        <v>-78.140745000000038</v>
      </c>
    </row>
    <row r="203" spans="2:12">
      <c r="B203" s="36">
        <f t="shared" si="15"/>
        <v>201</v>
      </c>
      <c r="C203" s="39" t="s">
        <v>250</v>
      </c>
      <c r="D203" s="48">
        <v>64.510000000000005</v>
      </c>
      <c r="E203" s="36" t="s">
        <v>49</v>
      </c>
      <c r="F203" s="36">
        <v>5</v>
      </c>
      <c r="G203" s="36">
        <v>9</v>
      </c>
      <c r="H203" s="3">
        <f t="shared" si="12"/>
        <v>46343.368900000001</v>
      </c>
      <c r="I203" s="3">
        <f t="shared" si="13"/>
        <v>1158.5842225000001</v>
      </c>
      <c r="J203" s="130" t="s">
        <v>499</v>
      </c>
      <c r="K203" s="72">
        <v>-46343.368900000001</v>
      </c>
      <c r="L203" s="63">
        <f t="shared" si="14"/>
        <v>-1158.5842225000001</v>
      </c>
    </row>
    <row r="204" spans="2:12">
      <c r="B204" s="36">
        <f t="shared" si="15"/>
        <v>202</v>
      </c>
      <c r="C204" s="39" t="s">
        <v>251</v>
      </c>
      <c r="D204" s="48">
        <v>76.430000000000007</v>
      </c>
      <c r="E204" s="64" t="s">
        <v>33</v>
      </c>
      <c r="F204" s="36">
        <v>5</v>
      </c>
      <c r="G204" s="36">
        <v>10</v>
      </c>
      <c r="H204" s="3">
        <f t="shared" si="12"/>
        <v>35331.588390000004</v>
      </c>
      <c r="I204" s="3">
        <f t="shared" si="13"/>
        <v>883.28970975000016</v>
      </c>
      <c r="J204" s="130" t="s">
        <v>500</v>
      </c>
      <c r="K204" s="72">
        <v>-35331.588390000004</v>
      </c>
      <c r="L204" s="63">
        <f t="shared" si="14"/>
        <v>-883.28970975000016</v>
      </c>
    </row>
    <row r="205" spans="2:12">
      <c r="B205" s="36">
        <f t="shared" si="15"/>
        <v>203</v>
      </c>
      <c r="C205" s="39" t="s">
        <v>252</v>
      </c>
      <c r="D205" s="48">
        <v>36.799999999999997</v>
      </c>
      <c r="E205" s="64" t="s">
        <v>33</v>
      </c>
      <c r="F205" s="36">
        <v>5</v>
      </c>
      <c r="G205" s="36">
        <v>10</v>
      </c>
      <c r="H205" s="3">
        <f t="shared" si="12"/>
        <v>17594.270399999998</v>
      </c>
      <c r="I205" s="3">
        <f t="shared" si="13"/>
        <v>439.85675999999995</v>
      </c>
      <c r="J205" s="49" t="s">
        <v>501</v>
      </c>
      <c r="K205" s="72">
        <v>-17594.270399999998</v>
      </c>
      <c r="L205" s="63">
        <f t="shared" si="14"/>
        <v>-439.85675999999995</v>
      </c>
    </row>
    <row r="206" spans="2:12">
      <c r="B206" s="36">
        <f t="shared" si="15"/>
        <v>204</v>
      </c>
      <c r="C206" s="39" t="s">
        <v>253</v>
      </c>
      <c r="D206" s="48">
        <v>65.040000000000006</v>
      </c>
      <c r="E206" s="64" t="s">
        <v>33</v>
      </c>
      <c r="F206" s="36">
        <v>5</v>
      </c>
      <c r="G206" s="36">
        <v>10</v>
      </c>
      <c r="H206" s="3">
        <f t="shared" si="12"/>
        <v>2119.571920000003</v>
      </c>
      <c r="I206" s="3">
        <f t="shared" si="13"/>
        <v>52.989298000000076</v>
      </c>
      <c r="J206" s="130" t="s">
        <v>502</v>
      </c>
      <c r="K206" s="72">
        <v>-2119.571920000003</v>
      </c>
      <c r="L206" s="63">
        <f t="shared" si="14"/>
        <v>-52.989298000000076</v>
      </c>
    </row>
    <row r="207" spans="2:12">
      <c r="B207" s="36">
        <f t="shared" si="15"/>
        <v>205</v>
      </c>
      <c r="C207" s="39" t="s">
        <v>254</v>
      </c>
      <c r="D207" s="48">
        <v>36.6</v>
      </c>
      <c r="E207" s="64" t="s">
        <v>33</v>
      </c>
      <c r="F207" s="36">
        <v>5</v>
      </c>
      <c r="G207" s="36">
        <v>10</v>
      </c>
      <c r="H207" s="3">
        <f t="shared" si="12"/>
        <v>17504.755799999999</v>
      </c>
      <c r="I207" s="3">
        <f t="shared" si="13"/>
        <v>437.61889499999995</v>
      </c>
      <c r="J207" s="43" t="s">
        <v>503</v>
      </c>
      <c r="K207" s="72">
        <v>-17504.755799999999</v>
      </c>
      <c r="L207" s="63">
        <f t="shared" si="14"/>
        <v>-437.61889499999995</v>
      </c>
    </row>
    <row r="208" spans="2:12">
      <c r="B208" s="36">
        <f>B207+1</f>
        <v>206</v>
      </c>
      <c r="C208" s="39" t="s">
        <v>255</v>
      </c>
      <c r="D208" s="48">
        <v>37.32</v>
      </c>
      <c r="E208" s="64" t="s">
        <v>33</v>
      </c>
      <c r="F208" s="36">
        <v>5</v>
      </c>
      <c r="G208" s="36">
        <v>10</v>
      </c>
      <c r="H208" s="3">
        <f t="shared" si="12"/>
        <v>3148.0083600000003</v>
      </c>
      <c r="I208" s="3">
        <f t="shared" si="13"/>
        <v>78.700209000000001</v>
      </c>
      <c r="J208" s="130" t="s">
        <v>504</v>
      </c>
      <c r="K208" s="72">
        <v>-3148.0083600000003</v>
      </c>
      <c r="L208" s="63">
        <f t="shared" si="14"/>
        <v>-78.700209000000001</v>
      </c>
    </row>
    <row r="209" spans="2:12">
      <c r="B209" s="36">
        <f t="shared" ref="B209:B248" si="16">B208+1</f>
        <v>207</v>
      </c>
      <c r="C209" s="39" t="s">
        <v>256</v>
      </c>
      <c r="D209" s="48">
        <v>64.510000000000005</v>
      </c>
      <c r="E209" s="64" t="s">
        <v>33</v>
      </c>
      <c r="F209" s="36">
        <v>5</v>
      </c>
      <c r="G209" s="36">
        <v>10</v>
      </c>
      <c r="H209" s="3">
        <f t="shared" si="12"/>
        <v>26518.358229999998</v>
      </c>
      <c r="I209" s="3">
        <f t="shared" si="13"/>
        <v>662.95895574999997</v>
      </c>
      <c r="J209" s="130" t="s">
        <v>504</v>
      </c>
      <c r="K209" s="72">
        <v>-26518.358229999998</v>
      </c>
      <c r="L209" s="63">
        <f t="shared" si="14"/>
        <v>-662.95895574999997</v>
      </c>
    </row>
    <row r="210" spans="2:12">
      <c r="B210" s="36">
        <f t="shared" si="16"/>
        <v>208</v>
      </c>
      <c r="C210" s="39" t="s">
        <v>257</v>
      </c>
      <c r="D210" s="45">
        <v>41.2</v>
      </c>
      <c r="E210" s="41" t="s">
        <v>283</v>
      </c>
      <c r="F210" s="41">
        <v>1</v>
      </c>
      <c r="G210" s="41">
        <v>0</v>
      </c>
      <c r="H210" s="3">
        <f t="shared" si="12"/>
        <v>0.36000000000240107</v>
      </c>
      <c r="I210" s="3">
        <f t="shared" si="13"/>
        <v>9.000000000060026E-3</v>
      </c>
      <c r="J210" s="36" t="s">
        <v>420</v>
      </c>
      <c r="K210" s="74">
        <v>-0.36000000000240107</v>
      </c>
      <c r="L210" s="63">
        <f t="shared" si="14"/>
        <v>-9.000000000060026E-3</v>
      </c>
    </row>
    <row r="211" spans="2:12">
      <c r="B211" s="36">
        <f t="shared" si="16"/>
        <v>209</v>
      </c>
      <c r="C211" s="39" t="s">
        <v>258</v>
      </c>
      <c r="D211" s="45">
        <v>41.02</v>
      </c>
      <c r="E211" s="41" t="s">
        <v>283</v>
      </c>
      <c r="F211" s="41">
        <v>1</v>
      </c>
      <c r="G211" s="41">
        <v>0</v>
      </c>
      <c r="H211" s="3">
        <f t="shared" si="12"/>
        <v>24653.020000000004</v>
      </c>
      <c r="I211" s="3">
        <f t="shared" si="13"/>
        <v>616.32550000000015</v>
      </c>
      <c r="J211" s="36" t="s">
        <v>505</v>
      </c>
      <c r="K211" s="74">
        <v>-24653.020000000004</v>
      </c>
      <c r="L211" s="63">
        <f t="shared" si="14"/>
        <v>-616.32550000000015</v>
      </c>
    </row>
    <row r="212" spans="2:12">
      <c r="B212" s="36">
        <f t="shared" si="16"/>
        <v>210</v>
      </c>
      <c r="C212" s="39" t="s">
        <v>259</v>
      </c>
      <c r="D212" s="45">
        <v>39.99</v>
      </c>
      <c r="E212" s="41" t="s">
        <v>283</v>
      </c>
      <c r="F212" s="41">
        <v>2</v>
      </c>
      <c r="G212" s="41">
        <v>0</v>
      </c>
      <c r="H212" s="3">
        <f t="shared" si="12"/>
        <v>24033.99</v>
      </c>
      <c r="I212" s="3">
        <f t="shared" si="13"/>
        <v>600.84975000000009</v>
      </c>
      <c r="J212" s="36" t="s">
        <v>506</v>
      </c>
      <c r="K212" s="62">
        <v>-24033.99</v>
      </c>
      <c r="L212" s="63">
        <f t="shared" si="14"/>
        <v>-600.84975000000009</v>
      </c>
    </row>
    <row r="213" spans="2:12">
      <c r="B213" s="36">
        <f t="shared" si="16"/>
        <v>211</v>
      </c>
      <c r="C213" s="39" t="s">
        <v>260</v>
      </c>
      <c r="D213" s="45">
        <v>39.99</v>
      </c>
      <c r="E213" s="41" t="s">
        <v>283</v>
      </c>
      <c r="F213" s="41">
        <v>2</v>
      </c>
      <c r="G213" s="41">
        <v>0</v>
      </c>
      <c r="H213" s="3">
        <f t="shared" si="12"/>
        <v>24033.99</v>
      </c>
      <c r="I213" s="3">
        <f t="shared" si="13"/>
        <v>600.84975000000009</v>
      </c>
      <c r="J213" s="36" t="s">
        <v>507</v>
      </c>
      <c r="K213" s="62">
        <v>-24033.99</v>
      </c>
      <c r="L213" s="63">
        <f t="shared" si="14"/>
        <v>-600.84975000000009</v>
      </c>
    </row>
    <row r="214" spans="2:12">
      <c r="B214" s="36">
        <f t="shared" si="16"/>
        <v>212</v>
      </c>
      <c r="C214" s="39" t="s">
        <v>261</v>
      </c>
      <c r="D214" s="45">
        <v>52.52</v>
      </c>
      <c r="E214" s="41" t="s">
        <v>283</v>
      </c>
      <c r="F214" s="41">
        <v>2</v>
      </c>
      <c r="G214" s="41">
        <v>0</v>
      </c>
      <c r="H214" s="3">
        <f t="shared" si="12"/>
        <v>31564.520000000004</v>
      </c>
      <c r="I214" s="3">
        <f t="shared" si="13"/>
        <v>789.11300000000006</v>
      </c>
      <c r="J214" s="36" t="s">
        <v>508</v>
      </c>
      <c r="K214" s="62">
        <v>-31564.520000000004</v>
      </c>
      <c r="L214" s="63">
        <f t="shared" si="14"/>
        <v>-789.11300000000006</v>
      </c>
    </row>
    <row r="215" spans="2:12">
      <c r="B215" s="36">
        <f t="shared" si="16"/>
        <v>213</v>
      </c>
      <c r="C215" s="39" t="s">
        <v>262</v>
      </c>
      <c r="D215" s="45">
        <v>52.52</v>
      </c>
      <c r="E215" s="41" t="s">
        <v>283</v>
      </c>
      <c r="F215" s="41">
        <v>2</v>
      </c>
      <c r="G215" s="41">
        <v>0</v>
      </c>
      <c r="H215" s="3">
        <f t="shared" si="12"/>
        <v>31564.520000000004</v>
      </c>
      <c r="I215" s="3">
        <f t="shared" si="13"/>
        <v>789.11300000000006</v>
      </c>
      <c r="J215" s="36" t="s">
        <v>509</v>
      </c>
      <c r="K215" s="62">
        <v>-31564.520000000004</v>
      </c>
      <c r="L215" s="63">
        <f t="shared" si="14"/>
        <v>-789.11300000000006</v>
      </c>
    </row>
    <row r="216" spans="2:12">
      <c r="B216" s="36">
        <f t="shared" si="16"/>
        <v>214</v>
      </c>
      <c r="C216" s="39" t="s">
        <v>263</v>
      </c>
      <c r="D216" s="45">
        <v>40.11</v>
      </c>
      <c r="E216" s="41" t="s">
        <v>283</v>
      </c>
      <c r="F216" s="41">
        <v>2</v>
      </c>
      <c r="G216" s="41">
        <v>0</v>
      </c>
      <c r="H216" s="3">
        <f t="shared" si="12"/>
        <v>24106.11</v>
      </c>
      <c r="I216" s="3">
        <f t="shared" si="13"/>
        <v>602.65274999999997</v>
      </c>
      <c r="J216" s="36" t="s">
        <v>510</v>
      </c>
      <c r="K216" s="62">
        <v>-24106.11</v>
      </c>
      <c r="L216" s="63">
        <f t="shared" si="14"/>
        <v>-602.65274999999997</v>
      </c>
    </row>
    <row r="217" spans="2:12">
      <c r="B217" s="36">
        <f t="shared" si="16"/>
        <v>215</v>
      </c>
      <c r="C217" s="39" t="s">
        <v>264</v>
      </c>
      <c r="D217" s="45">
        <v>40</v>
      </c>
      <c r="E217" s="41" t="s">
        <v>283</v>
      </c>
      <c r="F217" s="41">
        <v>2</v>
      </c>
      <c r="G217" s="41">
        <v>0</v>
      </c>
      <c r="H217" s="3">
        <f t="shared" si="12"/>
        <v>24106.11</v>
      </c>
      <c r="I217" s="3">
        <f t="shared" si="13"/>
        <v>602.65274999999997</v>
      </c>
      <c r="J217" s="36" t="s">
        <v>511</v>
      </c>
      <c r="K217" s="62">
        <v>-24106.11</v>
      </c>
      <c r="L217" s="63">
        <f t="shared" si="14"/>
        <v>-602.65274999999997</v>
      </c>
    </row>
    <row r="218" spans="2:12">
      <c r="B218" s="36">
        <f t="shared" si="16"/>
        <v>216</v>
      </c>
      <c r="C218" s="39" t="s">
        <v>265</v>
      </c>
      <c r="D218" s="45">
        <v>38.5</v>
      </c>
      <c r="E218" s="41" t="s">
        <v>283</v>
      </c>
      <c r="F218" s="41">
        <v>3</v>
      </c>
      <c r="G218" s="41">
        <v>0</v>
      </c>
      <c r="H218" s="3">
        <f t="shared" si="12"/>
        <v>23138.5</v>
      </c>
      <c r="I218" s="3">
        <f t="shared" si="13"/>
        <v>578.46249999999998</v>
      </c>
      <c r="J218" s="36" t="s">
        <v>509</v>
      </c>
      <c r="K218" s="75">
        <v>-23138.5</v>
      </c>
      <c r="L218" s="63">
        <f t="shared" si="14"/>
        <v>-578.46249999999998</v>
      </c>
    </row>
    <row r="219" spans="2:12">
      <c r="B219" s="36">
        <f t="shared" si="16"/>
        <v>217</v>
      </c>
      <c r="C219" s="39" t="s">
        <v>266</v>
      </c>
      <c r="D219" s="45">
        <v>43.49</v>
      </c>
      <c r="E219" s="41" t="s">
        <v>283</v>
      </c>
      <c r="F219" s="41">
        <v>3</v>
      </c>
      <c r="G219" s="41">
        <v>0</v>
      </c>
      <c r="H219" s="3">
        <f t="shared" si="12"/>
        <v>0.49000000000160071</v>
      </c>
      <c r="I219" s="3">
        <f t="shared" si="13"/>
        <v>1.2250000000040017E-2</v>
      </c>
      <c r="J219" s="36" t="s">
        <v>512</v>
      </c>
      <c r="K219" s="62">
        <v>-0.49000000000160071</v>
      </c>
      <c r="L219" s="63">
        <f t="shared" si="14"/>
        <v>-1.2250000000040017E-2</v>
      </c>
    </row>
    <row r="220" spans="2:12">
      <c r="B220" s="36">
        <f t="shared" si="16"/>
        <v>218</v>
      </c>
      <c r="C220" s="39" t="s">
        <v>267</v>
      </c>
      <c r="D220" s="45">
        <v>18.670000000000002</v>
      </c>
      <c r="E220" s="41" t="s">
        <v>283</v>
      </c>
      <c r="F220" s="41">
        <v>3</v>
      </c>
      <c r="G220" s="41">
        <v>0</v>
      </c>
      <c r="H220" s="3">
        <f t="shared" si="12"/>
        <v>11220.670000000002</v>
      </c>
      <c r="I220" s="3">
        <f t="shared" si="13"/>
        <v>280.51675000000006</v>
      </c>
      <c r="J220" s="36" t="s">
        <v>513</v>
      </c>
      <c r="K220" s="62">
        <v>-11220.670000000002</v>
      </c>
      <c r="L220" s="63">
        <f t="shared" si="14"/>
        <v>-280.51675000000006</v>
      </c>
    </row>
    <row r="221" spans="2:12">
      <c r="B221" s="36">
        <f t="shared" si="16"/>
        <v>219</v>
      </c>
      <c r="C221" s="39" t="s">
        <v>268</v>
      </c>
      <c r="D221" s="45">
        <v>18.45</v>
      </c>
      <c r="E221" s="41" t="s">
        <v>283</v>
      </c>
      <c r="F221" s="41">
        <v>3</v>
      </c>
      <c r="G221" s="41">
        <v>0</v>
      </c>
      <c r="H221" s="3">
        <f t="shared" si="12"/>
        <v>0</v>
      </c>
      <c r="I221" s="3">
        <f t="shared" si="13"/>
        <v>0</v>
      </c>
      <c r="J221" s="36" t="s">
        <v>330</v>
      </c>
      <c r="K221" s="62">
        <v>0</v>
      </c>
      <c r="L221" s="63">
        <f t="shared" si="14"/>
        <v>0</v>
      </c>
    </row>
    <row r="222" spans="2:12">
      <c r="B222" s="36">
        <f t="shared" si="16"/>
        <v>220</v>
      </c>
      <c r="C222" s="39" t="s">
        <v>269</v>
      </c>
      <c r="D222" s="45">
        <v>40.32</v>
      </c>
      <c r="E222" s="41" t="s">
        <v>283</v>
      </c>
      <c r="F222" s="41">
        <v>3</v>
      </c>
      <c r="G222" s="41">
        <v>0</v>
      </c>
      <c r="H222" s="3">
        <f t="shared" si="12"/>
        <v>11975.320000000002</v>
      </c>
      <c r="I222" s="3">
        <f t="shared" si="13"/>
        <v>299.38300000000004</v>
      </c>
      <c r="J222" s="36" t="s">
        <v>514</v>
      </c>
      <c r="K222" s="62">
        <v>-11975.320000000002</v>
      </c>
      <c r="L222" s="63">
        <f t="shared" si="14"/>
        <v>-299.38300000000004</v>
      </c>
    </row>
    <row r="223" spans="2:12">
      <c r="B223" s="36">
        <f t="shared" si="16"/>
        <v>221</v>
      </c>
      <c r="C223" s="39" t="s">
        <v>270</v>
      </c>
      <c r="D223" s="45">
        <v>29.25</v>
      </c>
      <c r="E223" s="41" t="s">
        <v>283</v>
      </c>
      <c r="F223" s="41">
        <v>3</v>
      </c>
      <c r="G223" s="41">
        <v>0</v>
      </c>
      <c r="H223" s="3">
        <f t="shared" si="12"/>
        <v>17579.25</v>
      </c>
      <c r="I223" s="3">
        <f t="shared" si="13"/>
        <v>439.48124999999999</v>
      </c>
      <c r="J223" s="36" t="s">
        <v>509</v>
      </c>
      <c r="K223" s="62">
        <v>-17579.25</v>
      </c>
      <c r="L223" s="63">
        <f t="shared" si="14"/>
        <v>-439.48124999999999</v>
      </c>
    </row>
    <row r="224" spans="2:12">
      <c r="B224" s="36">
        <f t="shared" si="16"/>
        <v>222</v>
      </c>
      <c r="C224" s="39" t="s">
        <v>271</v>
      </c>
      <c r="D224" s="45">
        <v>18.43</v>
      </c>
      <c r="E224" s="41" t="s">
        <v>283</v>
      </c>
      <c r="F224" s="41">
        <v>3</v>
      </c>
      <c r="G224" s="41">
        <v>0</v>
      </c>
      <c r="H224" s="3">
        <f t="shared" si="12"/>
        <v>11076.43</v>
      </c>
      <c r="I224" s="3">
        <f t="shared" si="13"/>
        <v>276.91075000000001</v>
      </c>
      <c r="J224" s="36" t="s">
        <v>386</v>
      </c>
      <c r="K224" s="62">
        <v>-11076.43</v>
      </c>
      <c r="L224" s="63">
        <f t="shared" si="14"/>
        <v>-276.91075000000001</v>
      </c>
    </row>
    <row r="225" spans="2:12">
      <c r="B225" s="36">
        <f t="shared" si="16"/>
        <v>223</v>
      </c>
      <c r="C225" s="39" t="s">
        <v>272</v>
      </c>
      <c r="D225" s="45">
        <v>18.399999999999999</v>
      </c>
      <c r="E225" s="41" t="s">
        <v>283</v>
      </c>
      <c r="F225" s="41">
        <v>3</v>
      </c>
      <c r="G225" s="41">
        <v>0</v>
      </c>
      <c r="H225" s="3">
        <f t="shared" si="12"/>
        <v>0</v>
      </c>
      <c r="I225" s="3">
        <f t="shared" si="13"/>
        <v>0</v>
      </c>
      <c r="J225" s="36" t="s">
        <v>515</v>
      </c>
      <c r="K225" s="62">
        <v>0</v>
      </c>
      <c r="L225" s="63">
        <f t="shared" si="14"/>
        <v>0</v>
      </c>
    </row>
    <row r="226" spans="2:12">
      <c r="B226" s="36">
        <f t="shared" si="16"/>
        <v>224</v>
      </c>
      <c r="C226" s="39" t="s">
        <v>273</v>
      </c>
      <c r="D226" s="45">
        <v>40.299999999999997</v>
      </c>
      <c r="E226" s="41" t="s">
        <v>283</v>
      </c>
      <c r="F226" s="41">
        <v>3</v>
      </c>
      <c r="G226" s="41">
        <v>0</v>
      </c>
      <c r="H226" s="3">
        <f t="shared" si="12"/>
        <v>0</v>
      </c>
      <c r="I226" s="3">
        <f t="shared" si="13"/>
        <v>0</v>
      </c>
      <c r="J226" s="36" t="s">
        <v>516</v>
      </c>
      <c r="K226" s="62">
        <v>0</v>
      </c>
      <c r="L226" s="63">
        <f t="shared" si="14"/>
        <v>0</v>
      </c>
    </row>
    <row r="227" spans="2:12">
      <c r="B227" s="36">
        <f t="shared" si="16"/>
        <v>225</v>
      </c>
      <c r="C227" s="39" t="s">
        <v>274</v>
      </c>
      <c r="D227" s="45">
        <v>40.18</v>
      </c>
      <c r="E227" s="41" t="s">
        <v>283</v>
      </c>
      <c r="F227" s="41">
        <v>3</v>
      </c>
      <c r="G227" s="41">
        <v>0</v>
      </c>
      <c r="H227" s="3">
        <f t="shared" si="12"/>
        <v>1.179999999998472</v>
      </c>
      <c r="I227" s="3">
        <f t="shared" si="13"/>
        <v>2.94999999999618E-2</v>
      </c>
      <c r="J227" s="36" t="s">
        <v>517</v>
      </c>
      <c r="K227" s="62">
        <v>-1.179999999998472</v>
      </c>
      <c r="L227" s="63">
        <f t="shared" si="14"/>
        <v>-2.94999999999618E-2</v>
      </c>
    </row>
    <row r="228" spans="2:12">
      <c r="B228" s="36">
        <f t="shared" si="16"/>
        <v>226</v>
      </c>
      <c r="C228" s="39" t="s">
        <v>275</v>
      </c>
      <c r="D228" s="45">
        <v>34.21</v>
      </c>
      <c r="E228" s="41" t="s">
        <v>283</v>
      </c>
      <c r="F228" s="41">
        <v>4</v>
      </c>
      <c r="G228" s="41">
        <v>0</v>
      </c>
      <c r="H228" s="3">
        <f t="shared" si="12"/>
        <v>20560.21</v>
      </c>
      <c r="I228" s="3">
        <f t="shared" si="13"/>
        <v>514.00524999999993</v>
      </c>
      <c r="J228" s="36" t="s">
        <v>518</v>
      </c>
      <c r="K228" s="75">
        <v>-20560.21</v>
      </c>
      <c r="L228" s="63">
        <f t="shared" si="14"/>
        <v>-514.00524999999993</v>
      </c>
    </row>
    <row r="229" spans="2:12">
      <c r="B229" s="36">
        <f t="shared" si="16"/>
        <v>227</v>
      </c>
      <c r="C229" s="39" t="s">
        <v>276</v>
      </c>
      <c r="D229" s="45">
        <v>39.18</v>
      </c>
      <c r="E229" s="41" t="s">
        <v>283</v>
      </c>
      <c r="F229" s="41">
        <v>4</v>
      </c>
      <c r="G229" s="41">
        <v>0</v>
      </c>
      <c r="H229" s="3">
        <f t="shared" si="12"/>
        <v>1.179999999998472</v>
      </c>
      <c r="I229" s="3">
        <f t="shared" si="13"/>
        <v>2.94999999999618E-2</v>
      </c>
      <c r="J229" s="36" t="s">
        <v>519</v>
      </c>
      <c r="K229" s="62">
        <v>-1.179999999998472</v>
      </c>
      <c r="L229" s="63">
        <f t="shared" si="14"/>
        <v>-2.94999999999618E-2</v>
      </c>
    </row>
    <row r="230" spans="2:12">
      <c r="B230" s="36">
        <f t="shared" si="16"/>
        <v>228</v>
      </c>
      <c r="C230" s="39" t="s">
        <v>277</v>
      </c>
      <c r="D230" s="45">
        <v>35.200000000000003</v>
      </c>
      <c r="E230" s="41" t="s">
        <v>283</v>
      </c>
      <c r="F230" s="41">
        <v>4</v>
      </c>
      <c r="G230" s="41">
        <v>0</v>
      </c>
      <c r="H230" s="3">
        <f t="shared" si="12"/>
        <v>21155.200000000004</v>
      </c>
      <c r="I230" s="3">
        <f t="shared" si="13"/>
        <v>528.88000000000011</v>
      </c>
      <c r="J230" s="36" t="s">
        <v>323</v>
      </c>
      <c r="K230" s="62">
        <v>-21155.200000000004</v>
      </c>
      <c r="L230" s="63">
        <f t="shared" si="14"/>
        <v>-528.88000000000011</v>
      </c>
    </row>
    <row r="231" spans="2:12">
      <c r="B231" s="36">
        <f t="shared" si="16"/>
        <v>229</v>
      </c>
      <c r="C231" s="39" t="s">
        <v>278</v>
      </c>
      <c r="D231" s="45">
        <v>41.25</v>
      </c>
      <c r="E231" s="41" t="s">
        <v>283</v>
      </c>
      <c r="F231" s="41">
        <v>4</v>
      </c>
      <c r="G231" s="41">
        <v>0</v>
      </c>
      <c r="H231" s="3">
        <f t="shared" si="12"/>
        <v>24791.25</v>
      </c>
      <c r="I231" s="3">
        <f t="shared" si="13"/>
        <v>619.78125</v>
      </c>
      <c r="J231" s="36" t="s">
        <v>520</v>
      </c>
      <c r="K231" s="62">
        <v>-24791.25</v>
      </c>
      <c r="L231" s="63">
        <f t="shared" si="14"/>
        <v>-619.78125</v>
      </c>
    </row>
    <row r="232" spans="2:12">
      <c r="B232" s="36">
        <f t="shared" si="16"/>
        <v>230</v>
      </c>
      <c r="C232" s="39" t="s">
        <v>279</v>
      </c>
      <c r="D232" s="45">
        <v>39.369999999999997</v>
      </c>
      <c r="E232" s="41" t="s">
        <v>283</v>
      </c>
      <c r="F232" s="41">
        <v>4</v>
      </c>
      <c r="G232" s="41">
        <v>0</v>
      </c>
      <c r="H232" s="3">
        <f t="shared" si="12"/>
        <v>1.3699999999989814</v>
      </c>
      <c r="I232" s="3">
        <f t="shared" si="13"/>
        <v>3.4249999999974537E-2</v>
      </c>
      <c r="J232" s="36" t="s">
        <v>521</v>
      </c>
      <c r="K232" s="62">
        <v>-1.3699999999989814</v>
      </c>
      <c r="L232" s="63">
        <f t="shared" si="14"/>
        <v>-3.4249999999974537E-2</v>
      </c>
    </row>
    <row r="233" spans="2:12">
      <c r="B233" s="36">
        <f t="shared" si="16"/>
        <v>231</v>
      </c>
      <c r="C233" s="39" t="s">
        <v>280</v>
      </c>
      <c r="D233" s="45">
        <v>39.700000000000003</v>
      </c>
      <c r="E233" s="41" t="s">
        <v>283</v>
      </c>
      <c r="F233" s="41">
        <v>5</v>
      </c>
      <c r="G233" s="41">
        <v>0</v>
      </c>
      <c r="H233" s="3">
        <f t="shared" si="12"/>
        <v>12059.700000000003</v>
      </c>
      <c r="I233" s="3">
        <f t="shared" si="13"/>
        <v>301.49250000000006</v>
      </c>
      <c r="J233" s="36" t="s">
        <v>522</v>
      </c>
      <c r="K233" s="72">
        <v>-12059.700000000003</v>
      </c>
      <c r="L233" s="63">
        <f t="shared" si="14"/>
        <v>-301.49250000000006</v>
      </c>
    </row>
    <row r="234" spans="2:12">
      <c r="B234" s="36">
        <f t="shared" si="16"/>
        <v>232</v>
      </c>
      <c r="C234" s="39" t="s">
        <v>281</v>
      </c>
      <c r="D234" s="45">
        <v>40.19</v>
      </c>
      <c r="E234" s="41" t="s">
        <v>283</v>
      </c>
      <c r="F234" s="41">
        <v>5</v>
      </c>
      <c r="G234" s="41">
        <v>0</v>
      </c>
      <c r="H234" s="3">
        <f t="shared" si="12"/>
        <v>0</v>
      </c>
      <c r="I234" s="3">
        <f t="shared" si="13"/>
        <v>0</v>
      </c>
      <c r="J234" s="36" t="s">
        <v>523</v>
      </c>
      <c r="K234" s="72">
        <v>0</v>
      </c>
      <c r="L234" s="63">
        <f t="shared" si="14"/>
        <v>0</v>
      </c>
    </row>
    <row r="235" spans="2:12">
      <c r="B235" s="36">
        <f t="shared" si="16"/>
        <v>233</v>
      </c>
      <c r="C235" s="39" t="s">
        <v>282</v>
      </c>
      <c r="D235" s="45">
        <v>39.700000000000003</v>
      </c>
      <c r="E235" s="41" t="s">
        <v>283</v>
      </c>
      <c r="F235" s="41">
        <v>5</v>
      </c>
      <c r="G235" s="41">
        <v>0</v>
      </c>
      <c r="H235" s="3">
        <f t="shared" si="12"/>
        <v>23859.700000000004</v>
      </c>
      <c r="I235" s="3">
        <f t="shared" si="13"/>
        <v>596.49250000000006</v>
      </c>
      <c r="J235" s="36" t="s">
        <v>513</v>
      </c>
      <c r="K235" s="72">
        <v>-23859.700000000004</v>
      </c>
      <c r="L235" s="63">
        <f t="shared" si="14"/>
        <v>-596.49250000000006</v>
      </c>
    </row>
    <row r="236" spans="2:12">
      <c r="B236" s="36">
        <f t="shared" si="16"/>
        <v>234</v>
      </c>
      <c r="C236" s="39" t="s">
        <v>284</v>
      </c>
      <c r="D236" s="45">
        <v>250</v>
      </c>
      <c r="E236" s="41" t="s">
        <v>31</v>
      </c>
      <c r="F236" s="41">
        <v>1</v>
      </c>
      <c r="G236" s="41">
        <v>0</v>
      </c>
      <c r="H236" s="3">
        <f t="shared" si="12"/>
        <v>159847.5</v>
      </c>
      <c r="I236" s="3">
        <f t="shared" si="13"/>
        <v>3996.1875</v>
      </c>
      <c r="J236" s="33" t="s">
        <v>299</v>
      </c>
      <c r="K236" s="76">
        <v>-159847.5</v>
      </c>
      <c r="L236" s="63">
        <f t="shared" si="14"/>
        <v>-3996.1875</v>
      </c>
    </row>
    <row r="237" spans="2:12">
      <c r="B237" s="36">
        <f t="shared" si="16"/>
        <v>235</v>
      </c>
      <c r="C237" s="39" t="s">
        <v>285</v>
      </c>
      <c r="D237" s="45">
        <v>130</v>
      </c>
      <c r="E237" s="41" t="s">
        <v>31</v>
      </c>
      <c r="F237" s="41">
        <v>1</v>
      </c>
      <c r="G237" s="41">
        <v>1</v>
      </c>
      <c r="H237" s="3">
        <f t="shared" si="12"/>
        <v>83119.7</v>
      </c>
      <c r="I237" s="3">
        <f t="shared" si="13"/>
        <v>2077.9924999999998</v>
      </c>
      <c r="J237" s="34" t="s">
        <v>309</v>
      </c>
      <c r="K237" s="76">
        <v>-83119.7</v>
      </c>
      <c r="L237" s="63">
        <f t="shared" si="14"/>
        <v>-2077.9924999999998</v>
      </c>
    </row>
    <row r="238" spans="2:12">
      <c r="B238" s="36">
        <f t="shared" si="16"/>
        <v>236</v>
      </c>
      <c r="C238" s="39" t="s">
        <v>286</v>
      </c>
      <c r="D238" s="45">
        <v>50</v>
      </c>
      <c r="E238" s="41" t="s">
        <v>31</v>
      </c>
      <c r="F238" s="41">
        <v>1</v>
      </c>
      <c r="G238" s="41">
        <v>1</v>
      </c>
      <c r="H238" s="3">
        <f t="shared" si="12"/>
        <v>31619.5</v>
      </c>
      <c r="I238" s="3">
        <f t="shared" si="13"/>
        <v>790.48749999999995</v>
      </c>
      <c r="J238" s="35" t="s">
        <v>300</v>
      </c>
      <c r="K238" s="76">
        <v>-31619.5</v>
      </c>
      <c r="L238" s="63">
        <f t="shared" si="14"/>
        <v>-790.48749999999995</v>
      </c>
    </row>
    <row r="239" spans="2:12">
      <c r="B239" s="36">
        <f t="shared" si="16"/>
        <v>237</v>
      </c>
      <c r="C239" s="39" t="s">
        <v>287</v>
      </c>
      <c r="D239" s="45">
        <v>410</v>
      </c>
      <c r="E239" s="41" t="s">
        <v>31</v>
      </c>
      <c r="F239" s="44" t="s">
        <v>297</v>
      </c>
      <c r="G239" s="41">
        <v>1</v>
      </c>
      <c r="H239" s="3">
        <f t="shared" si="12"/>
        <v>0</v>
      </c>
      <c r="I239" s="3">
        <f t="shared" si="13"/>
        <v>0</v>
      </c>
      <c r="J239" s="36" t="s">
        <v>301</v>
      </c>
      <c r="K239" s="76">
        <v>0</v>
      </c>
      <c r="L239" s="63">
        <f t="shared" si="14"/>
        <v>0</v>
      </c>
    </row>
    <row r="240" spans="2:12">
      <c r="B240" s="36">
        <f t="shared" si="16"/>
        <v>238</v>
      </c>
      <c r="C240" s="39" t="s">
        <v>288</v>
      </c>
      <c r="D240" s="45">
        <v>170</v>
      </c>
      <c r="E240" s="41" t="s">
        <v>31</v>
      </c>
      <c r="F240" s="41">
        <v>3</v>
      </c>
      <c r="G240" s="41">
        <v>1</v>
      </c>
      <c r="H240" s="3">
        <f t="shared" si="12"/>
        <v>79890.2</v>
      </c>
      <c r="I240" s="3">
        <f t="shared" si="13"/>
        <v>1997.2549999999999</v>
      </c>
      <c r="J240" s="36" t="s">
        <v>302</v>
      </c>
      <c r="K240" s="76">
        <v>-79890.2</v>
      </c>
      <c r="L240" s="63">
        <f t="shared" si="14"/>
        <v>-1997.2549999999999</v>
      </c>
    </row>
    <row r="241" spans="2:12">
      <c r="B241" s="36">
        <f t="shared" si="16"/>
        <v>239</v>
      </c>
      <c r="C241" s="39" t="s">
        <v>289</v>
      </c>
      <c r="D241" s="45">
        <v>86</v>
      </c>
      <c r="E241" s="41" t="s">
        <v>31</v>
      </c>
      <c r="F241" s="41">
        <v>3</v>
      </c>
      <c r="G241" s="41">
        <v>1</v>
      </c>
      <c r="H241" s="3">
        <f t="shared" si="12"/>
        <v>54050.15</v>
      </c>
      <c r="I241" s="3">
        <f t="shared" si="13"/>
        <v>1351.2537500000001</v>
      </c>
      <c r="J241" s="36" t="s">
        <v>303</v>
      </c>
      <c r="K241" s="76">
        <v>-54050.15</v>
      </c>
      <c r="L241" s="63">
        <f t="shared" si="14"/>
        <v>-1351.2537500000001</v>
      </c>
    </row>
    <row r="242" spans="2:12">
      <c r="B242" s="36">
        <f t="shared" si="16"/>
        <v>240</v>
      </c>
      <c r="C242" s="39" t="s">
        <v>290</v>
      </c>
      <c r="D242" s="45">
        <v>77.98</v>
      </c>
      <c r="E242" s="41" t="s">
        <v>31</v>
      </c>
      <c r="F242" s="41">
        <v>4</v>
      </c>
      <c r="G242" s="41">
        <v>1</v>
      </c>
      <c r="H242" s="3">
        <f t="shared" si="12"/>
        <v>2698.0222000000035</v>
      </c>
      <c r="I242" s="3">
        <f t="shared" si="13"/>
        <v>67.450555000000094</v>
      </c>
      <c r="J242" s="36" t="s">
        <v>310</v>
      </c>
      <c r="K242" s="76">
        <v>-2698.0222000000035</v>
      </c>
      <c r="L242" s="63">
        <f t="shared" si="14"/>
        <v>-67.450555000000094</v>
      </c>
    </row>
    <row r="243" spans="2:12">
      <c r="B243" s="36">
        <f t="shared" si="16"/>
        <v>241</v>
      </c>
      <c r="C243" s="39" t="s">
        <v>291</v>
      </c>
      <c r="D243" s="45">
        <v>37</v>
      </c>
      <c r="E243" s="41" t="s">
        <v>31</v>
      </c>
      <c r="F243" s="41">
        <v>4</v>
      </c>
      <c r="G243" s="41">
        <v>1</v>
      </c>
      <c r="H243" s="3">
        <f t="shared" si="12"/>
        <v>1343.65</v>
      </c>
      <c r="I243" s="3">
        <f t="shared" si="13"/>
        <v>33.591250000000002</v>
      </c>
      <c r="J243" s="36" t="s">
        <v>304</v>
      </c>
      <c r="K243" s="76">
        <v>-1343.65</v>
      </c>
      <c r="L243" s="63">
        <f t="shared" si="14"/>
        <v>-33.591250000000002</v>
      </c>
    </row>
    <row r="244" spans="2:12">
      <c r="B244" s="36">
        <f t="shared" si="16"/>
        <v>242</v>
      </c>
      <c r="C244" s="39" t="s">
        <v>292</v>
      </c>
      <c r="D244" s="45">
        <v>75</v>
      </c>
      <c r="E244" s="41" t="s">
        <v>31</v>
      </c>
      <c r="F244" s="41">
        <v>4</v>
      </c>
      <c r="G244" s="41">
        <v>1</v>
      </c>
      <c r="H244" s="3">
        <f t="shared" si="12"/>
        <v>47953.25</v>
      </c>
      <c r="I244" s="3">
        <f t="shared" si="13"/>
        <v>1198.83125</v>
      </c>
      <c r="J244" s="37" t="s">
        <v>305</v>
      </c>
      <c r="K244" s="76">
        <v>-47953.25</v>
      </c>
      <c r="L244" s="63">
        <f t="shared" si="14"/>
        <v>-1198.83125</v>
      </c>
    </row>
    <row r="245" spans="2:12">
      <c r="B245" s="36">
        <f t="shared" si="16"/>
        <v>243</v>
      </c>
      <c r="C245" s="39" t="s">
        <v>293</v>
      </c>
      <c r="D245" s="45">
        <v>250</v>
      </c>
      <c r="E245" s="41" t="s">
        <v>31</v>
      </c>
      <c r="F245" s="41">
        <v>5</v>
      </c>
      <c r="G245" s="36">
        <v>0</v>
      </c>
      <c r="H245" s="3">
        <f t="shared" si="12"/>
        <v>159845.5</v>
      </c>
      <c r="I245" s="3">
        <f t="shared" si="13"/>
        <v>3996.1374999999998</v>
      </c>
      <c r="J245" s="38" t="s">
        <v>306</v>
      </c>
      <c r="K245" s="76">
        <v>-159845.5</v>
      </c>
      <c r="L245" s="63">
        <f t="shared" si="14"/>
        <v>-3996.1374999999998</v>
      </c>
    </row>
    <row r="246" spans="2:12">
      <c r="B246" s="36">
        <f t="shared" si="16"/>
        <v>244</v>
      </c>
      <c r="C246" s="39" t="s">
        <v>294</v>
      </c>
      <c r="D246" s="45">
        <v>150</v>
      </c>
      <c r="E246" s="41" t="s">
        <v>31</v>
      </c>
      <c r="F246" s="41">
        <v>5</v>
      </c>
      <c r="G246" s="36">
        <v>1</v>
      </c>
      <c r="H246" s="3">
        <f t="shared" si="12"/>
        <v>95905.5</v>
      </c>
      <c r="I246" s="3">
        <f t="shared" si="13"/>
        <v>2397.6374999999998</v>
      </c>
      <c r="J246" s="34" t="s">
        <v>311</v>
      </c>
      <c r="K246" s="76">
        <v>-95905.5</v>
      </c>
      <c r="L246" s="63">
        <f t="shared" si="14"/>
        <v>-2397.6374999999998</v>
      </c>
    </row>
    <row r="247" spans="2:12">
      <c r="B247" s="36">
        <f t="shared" si="16"/>
        <v>245</v>
      </c>
      <c r="C247" s="39" t="s">
        <v>295</v>
      </c>
      <c r="D247" s="45">
        <v>145</v>
      </c>
      <c r="E247" s="41" t="s">
        <v>31</v>
      </c>
      <c r="F247" s="41">
        <v>5</v>
      </c>
      <c r="G247" s="36">
        <v>1</v>
      </c>
      <c r="H247" s="3">
        <f t="shared" si="12"/>
        <v>5566.55</v>
      </c>
      <c r="I247" s="3">
        <f t="shared" si="13"/>
        <v>139.16374999999999</v>
      </c>
      <c r="J247" s="35" t="s">
        <v>307</v>
      </c>
      <c r="K247" s="76">
        <v>-5566.55</v>
      </c>
      <c r="L247" s="63">
        <f t="shared" si="14"/>
        <v>-139.16374999999999</v>
      </c>
    </row>
    <row r="248" spans="2:12">
      <c r="B248" s="36">
        <f t="shared" si="16"/>
        <v>246</v>
      </c>
      <c r="C248" s="39" t="s">
        <v>296</v>
      </c>
      <c r="D248" s="45">
        <v>100</v>
      </c>
      <c r="E248" s="41" t="s">
        <v>31</v>
      </c>
      <c r="F248" s="41">
        <v>5</v>
      </c>
      <c r="G248" s="36">
        <v>1</v>
      </c>
      <c r="H248" s="3">
        <f t="shared" si="12"/>
        <v>4586.8</v>
      </c>
      <c r="I248" s="3">
        <f t="shared" si="13"/>
        <v>114.67</v>
      </c>
      <c r="J248" s="36" t="s">
        <v>308</v>
      </c>
      <c r="K248" s="76">
        <v>-4586.8</v>
      </c>
      <c r="L248" s="63">
        <f t="shared" si="14"/>
        <v>-114.67</v>
      </c>
    </row>
    <row r="249" spans="2:12">
      <c r="B249" s="14"/>
      <c r="C249" s="14"/>
      <c r="D249" s="14"/>
      <c r="E249" s="14"/>
      <c r="F249" s="14"/>
      <c r="G249" s="14"/>
      <c r="K249" s="16">
        <f>SUM(K3:K248)</f>
        <v>-3031281.8253600001</v>
      </c>
      <c r="L249" s="16">
        <f>SUM(L3:L248)</f>
        <v>-75782.045634000009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246"/>
  <sheetViews>
    <sheetView topLeftCell="A13" workbookViewId="0">
      <selection activeCell="H30" sqref="H30"/>
    </sheetView>
  </sheetViews>
  <sheetFormatPr defaultRowHeight="15"/>
  <cols>
    <col min="7" max="7" width="9.5703125" bestFit="1" customWidth="1"/>
    <col min="8" max="8" width="9.28515625" bestFit="1" customWidth="1"/>
  </cols>
  <sheetData>
    <row r="1" spans="1:9">
      <c r="A1">
        <v>1</v>
      </c>
      <c r="B1" t="s">
        <v>50</v>
      </c>
      <c r="C1">
        <v>58.27</v>
      </c>
      <c r="D1" t="s">
        <v>49</v>
      </c>
      <c r="E1">
        <v>1</v>
      </c>
      <c r="F1">
        <v>2</v>
      </c>
      <c r="G1" s="2">
        <v>0</v>
      </c>
      <c r="H1" s="2">
        <v>0</v>
      </c>
      <c r="I1" t="s">
        <v>312</v>
      </c>
    </row>
    <row r="2" spans="1:9">
      <c r="A2">
        <v>2</v>
      </c>
      <c r="B2" t="s">
        <v>51</v>
      </c>
      <c r="C2">
        <v>37.36</v>
      </c>
      <c r="D2" t="s">
        <v>49</v>
      </c>
      <c r="E2">
        <v>1</v>
      </c>
      <c r="F2">
        <v>2</v>
      </c>
      <c r="G2" s="2">
        <v>27092.7304</v>
      </c>
      <c r="H2" s="2">
        <v>677.31826000000001</v>
      </c>
      <c r="I2" t="s">
        <v>313</v>
      </c>
    </row>
    <row r="3" spans="1:9">
      <c r="A3">
        <v>3</v>
      </c>
      <c r="B3" t="s">
        <v>52</v>
      </c>
      <c r="C3">
        <v>36.57</v>
      </c>
      <c r="D3" t="s">
        <v>49</v>
      </c>
      <c r="E3">
        <v>1</v>
      </c>
      <c r="F3">
        <v>2</v>
      </c>
      <c r="G3" s="2">
        <v>24987.612300000001</v>
      </c>
      <c r="H3" s="2">
        <v>624.69030750000002</v>
      </c>
      <c r="I3" t="s">
        <v>314</v>
      </c>
    </row>
    <row r="4" spans="1:9">
      <c r="A4">
        <v>4</v>
      </c>
      <c r="B4" t="s">
        <v>53</v>
      </c>
      <c r="C4">
        <v>65.040000000000006</v>
      </c>
      <c r="D4" t="s">
        <v>49</v>
      </c>
      <c r="E4">
        <v>1</v>
      </c>
      <c r="F4">
        <v>2</v>
      </c>
      <c r="G4" s="2">
        <v>0</v>
      </c>
      <c r="H4" s="2">
        <v>0</v>
      </c>
      <c r="I4" t="s">
        <v>315</v>
      </c>
    </row>
    <row r="5" spans="1:9">
      <c r="A5">
        <v>5</v>
      </c>
      <c r="B5" t="s">
        <v>54</v>
      </c>
      <c r="C5">
        <v>79.11</v>
      </c>
      <c r="D5" t="s">
        <v>49</v>
      </c>
      <c r="E5">
        <v>1</v>
      </c>
      <c r="F5">
        <v>2</v>
      </c>
      <c r="G5" s="2">
        <v>53787.262900000002</v>
      </c>
      <c r="H5" s="2">
        <v>1344.6815725000001</v>
      </c>
      <c r="I5" t="s">
        <v>316</v>
      </c>
    </row>
    <row r="6" spans="1:9">
      <c r="A6">
        <v>6</v>
      </c>
      <c r="B6" t="s">
        <v>55</v>
      </c>
      <c r="C6">
        <v>58.27</v>
      </c>
      <c r="D6" t="s">
        <v>49</v>
      </c>
      <c r="E6">
        <v>1</v>
      </c>
      <c r="F6">
        <v>3</v>
      </c>
      <c r="G6" s="2">
        <v>0</v>
      </c>
      <c r="H6" s="2">
        <v>0</v>
      </c>
      <c r="I6" t="s">
        <v>317</v>
      </c>
    </row>
    <row r="7" spans="1:9">
      <c r="A7">
        <v>7</v>
      </c>
      <c r="B7" t="s">
        <v>56</v>
      </c>
      <c r="C7">
        <v>37.36</v>
      </c>
      <c r="D7" t="s">
        <v>49</v>
      </c>
      <c r="E7">
        <v>1</v>
      </c>
      <c r="F7">
        <v>3</v>
      </c>
      <c r="G7" s="2">
        <v>0</v>
      </c>
      <c r="H7" s="2">
        <v>0</v>
      </c>
      <c r="I7" t="s">
        <v>318</v>
      </c>
    </row>
    <row r="8" spans="1:9">
      <c r="A8">
        <v>8</v>
      </c>
      <c r="B8" t="s">
        <v>57</v>
      </c>
      <c r="C8">
        <v>36.57</v>
      </c>
      <c r="D8" t="s">
        <v>49</v>
      </c>
      <c r="E8">
        <v>1</v>
      </c>
      <c r="F8">
        <v>3</v>
      </c>
      <c r="G8" s="2">
        <v>2887.6123000000016</v>
      </c>
      <c r="H8" s="2">
        <v>72.190307500000046</v>
      </c>
      <c r="I8" t="s">
        <v>319</v>
      </c>
    </row>
    <row r="9" spans="1:9">
      <c r="A9">
        <v>9</v>
      </c>
      <c r="B9" t="s">
        <v>58</v>
      </c>
      <c r="C9">
        <v>65.040000000000006</v>
      </c>
      <c r="D9" t="s">
        <v>49</v>
      </c>
      <c r="E9">
        <v>1</v>
      </c>
      <c r="F9">
        <v>3</v>
      </c>
      <c r="G9" s="2">
        <v>5362.2456000000047</v>
      </c>
      <c r="H9" s="2">
        <v>134.05614000000011</v>
      </c>
      <c r="I9" t="s">
        <v>320</v>
      </c>
    </row>
    <row r="10" spans="1:9">
      <c r="A10">
        <v>10</v>
      </c>
      <c r="B10" t="s">
        <v>59</v>
      </c>
      <c r="C10">
        <v>79.11</v>
      </c>
      <c r="D10" t="s">
        <v>49</v>
      </c>
      <c r="E10">
        <v>1</v>
      </c>
      <c r="F10">
        <v>3</v>
      </c>
      <c r="G10" s="2">
        <v>0</v>
      </c>
      <c r="H10" s="2">
        <v>0</v>
      </c>
      <c r="I10" t="s">
        <v>321</v>
      </c>
    </row>
    <row r="11" spans="1:9">
      <c r="A11">
        <v>11</v>
      </c>
      <c r="B11" t="s">
        <v>60</v>
      </c>
      <c r="C11">
        <v>58.27</v>
      </c>
      <c r="D11" t="s">
        <v>49</v>
      </c>
      <c r="E11">
        <v>1</v>
      </c>
      <c r="F11">
        <v>4</v>
      </c>
      <c r="G11" s="2">
        <v>3842.3753000000042</v>
      </c>
      <c r="H11" s="2">
        <v>96.059382500000112</v>
      </c>
      <c r="I11" t="s">
        <v>322</v>
      </c>
    </row>
    <row r="12" spans="1:9">
      <c r="A12">
        <v>12</v>
      </c>
      <c r="B12" t="s">
        <v>61</v>
      </c>
      <c r="C12">
        <v>37.36</v>
      </c>
      <c r="D12" t="s">
        <v>49</v>
      </c>
      <c r="E12">
        <v>1</v>
      </c>
      <c r="F12">
        <v>4</v>
      </c>
      <c r="G12" s="2">
        <v>3037.7304000000004</v>
      </c>
      <c r="H12" s="2">
        <v>75.943260000000009</v>
      </c>
      <c r="I12" t="s">
        <v>323</v>
      </c>
    </row>
    <row r="13" spans="1:9">
      <c r="A13">
        <v>13</v>
      </c>
      <c r="B13" t="s">
        <v>62</v>
      </c>
      <c r="C13">
        <v>36.57</v>
      </c>
      <c r="D13" t="s">
        <v>49</v>
      </c>
      <c r="E13">
        <v>1</v>
      </c>
      <c r="F13">
        <v>4</v>
      </c>
      <c r="G13" s="2">
        <v>26587.612300000001</v>
      </c>
      <c r="H13" s="2">
        <v>664.69030750000002</v>
      </c>
      <c r="I13" t="s">
        <v>324</v>
      </c>
    </row>
    <row r="14" spans="1:9">
      <c r="A14">
        <v>14</v>
      </c>
      <c r="B14" t="s">
        <v>63</v>
      </c>
      <c r="C14">
        <v>65.040000000000006</v>
      </c>
      <c r="D14" t="s">
        <v>49</v>
      </c>
      <c r="E14">
        <v>1</v>
      </c>
      <c r="F14">
        <v>4</v>
      </c>
      <c r="G14" s="2">
        <v>0</v>
      </c>
      <c r="H14" s="2">
        <v>0</v>
      </c>
      <c r="I14" t="s">
        <v>325</v>
      </c>
    </row>
    <row r="15" spans="1:9">
      <c r="A15">
        <v>15</v>
      </c>
      <c r="B15" t="s">
        <v>64</v>
      </c>
      <c r="C15">
        <v>73.83</v>
      </c>
      <c r="D15" t="s">
        <v>49</v>
      </c>
      <c r="E15">
        <v>1</v>
      </c>
      <c r="F15">
        <v>4</v>
      </c>
      <c r="G15" s="2">
        <v>4385.7378999999974</v>
      </c>
      <c r="H15" s="2">
        <v>109.64344749999994</v>
      </c>
      <c r="I15" t="s">
        <v>326</v>
      </c>
    </row>
    <row r="16" spans="1:9">
      <c r="A16">
        <v>16</v>
      </c>
      <c r="B16" t="s">
        <v>65</v>
      </c>
      <c r="C16">
        <v>58.27</v>
      </c>
      <c r="D16" t="s">
        <v>49</v>
      </c>
      <c r="E16">
        <v>1</v>
      </c>
      <c r="F16">
        <v>5</v>
      </c>
      <c r="G16" s="2">
        <v>0</v>
      </c>
      <c r="H16" s="2">
        <v>0</v>
      </c>
      <c r="I16" t="s">
        <v>327</v>
      </c>
    </row>
    <row r="17" spans="1:9">
      <c r="A17">
        <v>17</v>
      </c>
      <c r="B17" t="s">
        <v>66</v>
      </c>
      <c r="C17">
        <v>37.36</v>
      </c>
      <c r="D17" t="s">
        <v>49</v>
      </c>
      <c r="E17">
        <v>1</v>
      </c>
      <c r="F17">
        <v>5</v>
      </c>
      <c r="G17" s="2">
        <v>0</v>
      </c>
      <c r="H17" s="2">
        <v>0</v>
      </c>
      <c r="I17" t="s">
        <v>319</v>
      </c>
    </row>
    <row r="18" spans="1:9">
      <c r="A18">
        <v>18</v>
      </c>
      <c r="B18" t="s">
        <v>67</v>
      </c>
      <c r="C18">
        <v>36.57</v>
      </c>
      <c r="D18" t="s">
        <v>49</v>
      </c>
      <c r="E18">
        <v>1</v>
      </c>
      <c r="F18">
        <v>5</v>
      </c>
      <c r="G18" s="2">
        <v>0</v>
      </c>
      <c r="H18" s="2">
        <v>0</v>
      </c>
      <c r="I18" t="s">
        <v>328</v>
      </c>
    </row>
    <row r="19" spans="1:9">
      <c r="A19">
        <v>19</v>
      </c>
      <c r="B19" t="s">
        <v>68</v>
      </c>
      <c r="C19">
        <v>65.040000000000006</v>
      </c>
      <c r="D19" t="s">
        <v>49</v>
      </c>
      <c r="E19">
        <v>1</v>
      </c>
      <c r="F19">
        <v>5</v>
      </c>
      <c r="G19" s="2">
        <v>46042.245600000009</v>
      </c>
      <c r="H19" s="2">
        <v>1151.0561400000001</v>
      </c>
      <c r="I19" t="s">
        <v>329</v>
      </c>
    </row>
    <row r="20" spans="1:9">
      <c r="A20">
        <v>20</v>
      </c>
      <c r="B20" t="s">
        <v>69</v>
      </c>
      <c r="C20">
        <v>79.11</v>
      </c>
      <c r="D20" t="s">
        <v>49</v>
      </c>
      <c r="E20">
        <v>1</v>
      </c>
      <c r="F20">
        <v>5</v>
      </c>
      <c r="G20" s="2">
        <v>4637.262899999997</v>
      </c>
      <c r="H20" s="2">
        <v>115.93157249999993</v>
      </c>
      <c r="I20" t="s">
        <v>330</v>
      </c>
    </row>
    <row r="21" spans="1:9">
      <c r="A21">
        <v>21</v>
      </c>
      <c r="B21" t="s">
        <v>70</v>
      </c>
      <c r="C21">
        <v>64.510000000000005</v>
      </c>
      <c r="D21" t="s">
        <v>49</v>
      </c>
      <c r="E21">
        <v>1</v>
      </c>
      <c r="F21">
        <v>6</v>
      </c>
      <c r="G21" s="2">
        <v>0</v>
      </c>
      <c r="H21" s="2">
        <v>0</v>
      </c>
      <c r="I21" t="s">
        <v>331</v>
      </c>
    </row>
    <row r="22" spans="1:9">
      <c r="A22">
        <v>22</v>
      </c>
      <c r="B22" t="s">
        <v>71</v>
      </c>
      <c r="C22">
        <v>37.36</v>
      </c>
      <c r="D22" t="s">
        <v>49</v>
      </c>
      <c r="E22">
        <v>1</v>
      </c>
      <c r="F22">
        <v>6</v>
      </c>
      <c r="G22" s="2">
        <v>2992.7304000000004</v>
      </c>
      <c r="H22" s="2">
        <v>74.818260000000009</v>
      </c>
      <c r="I22" t="s">
        <v>332</v>
      </c>
    </row>
    <row r="23" spans="1:9">
      <c r="A23">
        <v>23</v>
      </c>
      <c r="B23" t="s">
        <v>72</v>
      </c>
      <c r="C23">
        <v>36.57</v>
      </c>
      <c r="D23" t="s">
        <v>49</v>
      </c>
      <c r="E23">
        <v>1</v>
      </c>
      <c r="F23">
        <v>6</v>
      </c>
      <c r="G23" s="2">
        <v>0</v>
      </c>
      <c r="H23" s="2">
        <v>0</v>
      </c>
      <c r="I23" t="s">
        <v>333</v>
      </c>
    </row>
    <row r="24" spans="1:9">
      <c r="A24">
        <v>24</v>
      </c>
      <c r="B24" t="s">
        <v>73</v>
      </c>
      <c r="C24">
        <v>65.040000000000006</v>
      </c>
      <c r="D24" t="s">
        <v>49</v>
      </c>
      <c r="E24">
        <v>1</v>
      </c>
      <c r="F24">
        <v>6</v>
      </c>
      <c r="G24" s="2">
        <v>5346.2456000000047</v>
      </c>
      <c r="H24" s="2">
        <v>133.65614000000011</v>
      </c>
      <c r="I24" t="s">
        <v>334</v>
      </c>
    </row>
    <row r="25" spans="1:9">
      <c r="A25">
        <v>25</v>
      </c>
      <c r="B25" t="s">
        <v>74</v>
      </c>
      <c r="C25">
        <v>79.11</v>
      </c>
      <c r="D25" t="s">
        <v>49</v>
      </c>
      <c r="E25">
        <v>1</v>
      </c>
      <c r="F25">
        <v>6</v>
      </c>
      <c r="G25" s="2">
        <v>0</v>
      </c>
      <c r="H25" s="2">
        <v>0</v>
      </c>
      <c r="I25" t="s">
        <v>335</v>
      </c>
    </row>
    <row r="26" spans="1:9">
      <c r="A26">
        <v>26</v>
      </c>
      <c r="B26" t="s">
        <v>75</v>
      </c>
      <c r="C26">
        <v>64.510000000000005</v>
      </c>
      <c r="D26" t="s">
        <v>49</v>
      </c>
      <c r="E26">
        <v>1</v>
      </c>
      <c r="F26">
        <v>7</v>
      </c>
      <c r="G26" s="2">
        <v>0</v>
      </c>
      <c r="H26" s="2">
        <v>149.30922250000006</v>
      </c>
      <c r="I26" t="s">
        <v>336</v>
      </c>
    </row>
    <row r="27" spans="1:9">
      <c r="A27">
        <v>27</v>
      </c>
      <c r="B27" t="s">
        <v>76</v>
      </c>
      <c r="C27">
        <v>37.36</v>
      </c>
      <c r="D27" t="s">
        <v>49</v>
      </c>
      <c r="E27">
        <v>1</v>
      </c>
      <c r="F27">
        <v>7</v>
      </c>
      <c r="G27" s="2">
        <v>0</v>
      </c>
      <c r="H27" s="2">
        <v>0</v>
      </c>
      <c r="I27" t="s">
        <v>337</v>
      </c>
    </row>
    <row r="28" spans="1:9">
      <c r="A28">
        <v>28</v>
      </c>
      <c r="B28" t="s">
        <v>77</v>
      </c>
      <c r="C28">
        <v>36.57</v>
      </c>
      <c r="D28" t="s">
        <v>49</v>
      </c>
      <c r="E28">
        <v>1</v>
      </c>
      <c r="F28">
        <v>7</v>
      </c>
      <c r="G28" s="2">
        <v>3000.6123000000016</v>
      </c>
      <c r="H28" s="2">
        <v>75.015307500000034</v>
      </c>
      <c r="I28" t="s">
        <v>338</v>
      </c>
    </row>
    <row r="29" spans="1:9">
      <c r="A29">
        <v>29</v>
      </c>
      <c r="B29" t="s">
        <v>78</v>
      </c>
      <c r="C29">
        <v>65.040000000000006</v>
      </c>
      <c r="D29" t="s">
        <v>49</v>
      </c>
      <c r="E29">
        <v>1</v>
      </c>
      <c r="F29">
        <v>7</v>
      </c>
      <c r="G29" s="2">
        <v>5242.2456000000047</v>
      </c>
      <c r="H29" s="2">
        <v>131.05614000000011</v>
      </c>
      <c r="I29" t="s">
        <v>339</v>
      </c>
    </row>
    <row r="30" spans="1:9">
      <c r="A30">
        <v>30</v>
      </c>
      <c r="B30" t="s">
        <v>79</v>
      </c>
      <c r="C30">
        <v>79.11</v>
      </c>
      <c r="D30" t="s">
        <v>49</v>
      </c>
      <c r="E30">
        <v>1</v>
      </c>
      <c r="F30">
        <v>7</v>
      </c>
      <c r="G30" s="2">
        <v>0</v>
      </c>
      <c r="H30" s="2">
        <v>0</v>
      </c>
      <c r="I30" t="s">
        <v>340</v>
      </c>
    </row>
    <row r="31" spans="1:9">
      <c r="A31">
        <v>31</v>
      </c>
      <c r="B31" t="s">
        <v>80</v>
      </c>
      <c r="C31">
        <v>64.510000000000005</v>
      </c>
      <c r="D31" t="s">
        <v>49</v>
      </c>
      <c r="E31">
        <v>1</v>
      </c>
      <c r="F31">
        <v>8</v>
      </c>
      <c r="G31" s="2">
        <v>26732.368900000001</v>
      </c>
      <c r="H31" s="2">
        <v>668.30922250000003</v>
      </c>
      <c r="I31" t="s">
        <v>341</v>
      </c>
    </row>
    <row r="32" spans="1:9">
      <c r="A32">
        <v>32</v>
      </c>
      <c r="B32" t="s">
        <v>81</v>
      </c>
      <c r="C32">
        <v>37.36</v>
      </c>
      <c r="D32" t="s">
        <v>49</v>
      </c>
      <c r="E32">
        <v>1</v>
      </c>
      <c r="F32">
        <v>8</v>
      </c>
      <c r="G32" s="2">
        <v>0</v>
      </c>
      <c r="H32" s="2">
        <v>0</v>
      </c>
      <c r="I32" t="s">
        <v>342</v>
      </c>
    </row>
    <row r="33" spans="1:9">
      <c r="A33">
        <v>33</v>
      </c>
      <c r="B33" t="s">
        <v>82</v>
      </c>
      <c r="C33">
        <v>36.57</v>
      </c>
      <c r="D33" t="s">
        <v>49</v>
      </c>
      <c r="E33">
        <v>1</v>
      </c>
      <c r="F33">
        <v>8</v>
      </c>
      <c r="G33" s="2">
        <v>26587.612300000001</v>
      </c>
      <c r="H33" s="2">
        <v>664.69030750000002</v>
      </c>
      <c r="I33" t="s">
        <v>324</v>
      </c>
    </row>
    <row r="34" spans="1:9">
      <c r="A34">
        <v>34</v>
      </c>
      <c r="B34" t="s">
        <v>83</v>
      </c>
      <c r="C34">
        <v>65.040000000000006</v>
      </c>
      <c r="D34" t="s">
        <v>49</v>
      </c>
      <c r="E34">
        <v>1</v>
      </c>
      <c r="F34">
        <v>8</v>
      </c>
      <c r="G34" s="2">
        <v>0</v>
      </c>
      <c r="H34" s="2">
        <v>0</v>
      </c>
      <c r="I34" t="s">
        <v>343</v>
      </c>
    </row>
    <row r="35" spans="1:9">
      <c r="A35">
        <v>35</v>
      </c>
      <c r="B35" t="s">
        <v>84</v>
      </c>
      <c r="C35">
        <v>79.11</v>
      </c>
      <c r="D35" t="s">
        <v>49</v>
      </c>
      <c r="E35">
        <v>1</v>
      </c>
      <c r="F35">
        <v>8</v>
      </c>
      <c r="G35" s="2">
        <v>0</v>
      </c>
      <c r="H35" s="2">
        <v>0</v>
      </c>
      <c r="I35" t="s">
        <v>344</v>
      </c>
    </row>
    <row r="36" spans="1:9">
      <c r="A36">
        <v>36</v>
      </c>
      <c r="B36" t="s">
        <v>85</v>
      </c>
      <c r="C36">
        <v>64.510000000000005</v>
      </c>
      <c r="D36" t="s">
        <v>49</v>
      </c>
      <c r="E36">
        <v>1</v>
      </c>
      <c r="F36">
        <v>9</v>
      </c>
      <c r="G36" s="2">
        <v>5973.3689000000022</v>
      </c>
      <c r="H36" s="2">
        <v>149.33422250000007</v>
      </c>
      <c r="I36" t="s">
        <v>345</v>
      </c>
    </row>
    <row r="37" spans="1:9">
      <c r="A37">
        <v>37</v>
      </c>
      <c r="B37" t="s">
        <v>86</v>
      </c>
      <c r="C37">
        <v>37.36</v>
      </c>
      <c r="D37" t="s">
        <v>49</v>
      </c>
      <c r="E37">
        <v>1</v>
      </c>
      <c r="F37">
        <v>9</v>
      </c>
      <c r="G37" s="2">
        <v>3040.7304000000004</v>
      </c>
      <c r="H37" s="2">
        <v>76.018260000000012</v>
      </c>
      <c r="I37" t="s">
        <v>346</v>
      </c>
    </row>
    <row r="38" spans="1:9">
      <c r="A38">
        <v>38</v>
      </c>
      <c r="B38" t="s">
        <v>87</v>
      </c>
      <c r="C38">
        <v>36.57</v>
      </c>
      <c r="D38" t="s">
        <v>49</v>
      </c>
      <c r="E38">
        <v>1</v>
      </c>
      <c r="F38">
        <v>9</v>
      </c>
      <c r="G38" s="2">
        <v>3008.6123000000016</v>
      </c>
      <c r="H38" s="2">
        <v>75.215307500000037</v>
      </c>
      <c r="I38" t="s">
        <v>347</v>
      </c>
    </row>
    <row r="39" spans="1:9">
      <c r="A39">
        <v>39</v>
      </c>
      <c r="B39" t="s">
        <v>88</v>
      </c>
      <c r="C39">
        <v>65.040000000000006</v>
      </c>
      <c r="D39" t="s">
        <v>49</v>
      </c>
      <c r="E39">
        <v>1</v>
      </c>
      <c r="F39">
        <v>9</v>
      </c>
      <c r="G39" s="2">
        <v>5448.7206000000051</v>
      </c>
      <c r="H39" s="2">
        <v>136.21801500000012</v>
      </c>
      <c r="I39" t="s">
        <v>348</v>
      </c>
    </row>
    <row r="40" spans="1:9">
      <c r="A40">
        <v>40</v>
      </c>
      <c r="B40" t="s">
        <v>89</v>
      </c>
      <c r="C40">
        <v>79.11</v>
      </c>
      <c r="D40" t="s">
        <v>49</v>
      </c>
      <c r="E40">
        <v>1</v>
      </c>
      <c r="F40">
        <v>9</v>
      </c>
      <c r="G40" s="2">
        <v>4775.7378999999974</v>
      </c>
      <c r="H40" s="2">
        <v>119.39344749999994</v>
      </c>
      <c r="I40" t="s">
        <v>349</v>
      </c>
    </row>
    <row r="41" spans="1:9">
      <c r="A41">
        <v>41</v>
      </c>
      <c r="B41" t="s">
        <v>90</v>
      </c>
      <c r="C41">
        <v>64.510000000000005</v>
      </c>
      <c r="D41" t="s">
        <v>33</v>
      </c>
      <c r="E41">
        <v>1</v>
      </c>
      <c r="F41">
        <v>10</v>
      </c>
      <c r="G41" s="2">
        <v>5302.3582299999998</v>
      </c>
      <c r="H41" s="2">
        <v>132.55895575</v>
      </c>
      <c r="I41" t="s">
        <v>350</v>
      </c>
    </row>
    <row r="42" spans="1:9">
      <c r="A42">
        <v>42</v>
      </c>
      <c r="B42" t="s">
        <v>91</v>
      </c>
      <c r="C42">
        <v>37.36</v>
      </c>
      <c r="D42" t="s">
        <v>33</v>
      </c>
      <c r="E42">
        <v>1</v>
      </c>
      <c r="F42">
        <v>10</v>
      </c>
      <c r="G42" s="2">
        <v>3247.9112799999989</v>
      </c>
      <c r="H42" s="2">
        <v>81.197781999999975</v>
      </c>
      <c r="I42" t="s">
        <v>350</v>
      </c>
    </row>
    <row r="43" spans="1:9">
      <c r="A43">
        <v>43</v>
      </c>
      <c r="B43" t="s">
        <v>92</v>
      </c>
      <c r="C43">
        <v>36.57</v>
      </c>
      <c r="D43" t="s">
        <v>33</v>
      </c>
      <c r="E43">
        <v>1</v>
      </c>
      <c r="F43">
        <v>10</v>
      </c>
      <c r="G43" s="2">
        <v>0</v>
      </c>
      <c r="H43" s="2">
        <v>0</v>
      </c>
      <c r="I43" t="s">
        <v>351</v>
      </c>
    </row>
    <row r="44" spans="1:9">
      <c r="A44">
        <v>44</v>
      </c>
      <c r="B44" t="s">
        <v>93</v>
      </c>
      <c r="C44">
        <v>65.040000000000006</v>
      </c>
      <c r="D44" t="s">
        <v>33</v>
      </c>
      <c r="E44">
        <v>1</v>
      </c>
      <c r="F44">
        <v>10</v>
      </c>
      <c r="G44" s="2">
        <v>0</v>
      </c>
      <c r="H44" s="2">
        <v>0</v>
      </c>
      <c r="I44" t="s">
        <v>351</v>
      </c>
    </row>
    <row r="45" spans="1:9">
      <c r="A45">
        <v>45</v>
      </c>
      <c r="B45" t="s">
        <v>94</v>
      </c>
      <c r="C45">
        <v>79.11</v>
      </c>
      <c r="D45" t="s">
        <v>33</v>
      </c>
      <c r="E45">
        <v>1</v>
      </c>
      <c r="F45">
        <v>10</v>
      </c>
      <c r="G45" s="2">
        <v>0</v>
      </c>
      <c r="H45" s="2">
        <v>0</v>
      </c>
      <c r="I45" t="s">
        <v>352</v>
      </c>
    </row>
    <row r="46" spans="1:9">
      <c r="A46">
        <v>46</v>
      </c>
      <c r="B46" t="s">
        <v>95</v>
      </c>
      <c r="C46">
        <v>73.83</v>
      </c>
      <c r="D46" t="s">
        <v>49</v>
      </c>
      <c r="E46">
        <v>2</v>
      </c>
      <c r="F46">
        <v>2</v>
      </c>
      <c r="G46" s="2">
        <v>52707.091700000004</v>
      </c>
      <c r="H46" s="2">
        <v>1317.6772925</v>
      </c>
      <c r="I46" t="s">
        <v>353</v>
      </c>
    </row>
    <row r="47" spans="1:9">
      <c r="A47">
        <v>47</v>
      </c>
      <c r="B47" t="s">
        <v>96</v>
      </c>
      <c r="C47">
        <v>58.4</v>
      </c>
      <c r="D47" t="s">
        <v>49</v>
      </c>
      <c r="E47">
        <v>2</v>
      </c>
      <c r="F47">
        <v>2</v>
      </c>
      <c r="G47" s="2">
        <v>0</v>
      </c>
      <c r="H47" s="2">
        <v>0</v>
      </c>
      <c r="I47" t="s">
        <v>354</v>
      </c>
    </row>
    <row r="48" spans="1:9">
      <c r="A48">
        <v>48</v>
      </c>
      <c r="B48" t="s">
        <v>97</v>
      </c>
      <c r="C48">
        <v>58.4</v>
      </c>
      <c r="D48" t="s">
        <v>49</v>
      </c>
      <c r="E48">
        <v>2</v>
      </c>
      <c r="F48">
        <v>2</v>
      </c>
      <c r="G48" s="2">
        <v>4579.1589999999978</v>
      </c>
      <c r="H48" s="2">
        <v>114.47897499999995</v>
      </c>
      <c r="I48" t="s">
        <v>355</v>
      </c>
    </row>
    <row r="49" spans="1:9">
      <c r="A49">
        <v>49</v>
      </c>
      <c r="B49" t="s">
        <v>98</v>
      </c>
      <c r="C49">
        <v>73.83</v>
      </c>
      <c r="D49" t="s">
        <v>49</v>
      </c>
      <c r="E49">
        <v>2</v>
      </c>
      <c r="F49">
        <v>2</v>
      </c>
      <c r="G49" s="2">
        <v>6734.0916999999981</v>
      </c>
      <c r="H49" s="2">
        <v>168.35229249999995</v>
      </c>
      <c r="I49" t="s">
        <v>356</v>
      </c>
    </row>
    <row r="50" spans="1:9">
      <c r="A50">
        <v>50</v>
      </c>
      <c r="B50" t="s">
        <v>99</v>
      </c>
      <c r="C50">
        <v>73.83</v>
      </c>
      <c r="D50" t="s">
        <v>49</v>
      </c>
      <c r="E50">
        <v>2</v>
      </c>
      <c r="F50">
        <v>3</v>
      </c>
      <c r="G50" s="2">
        <v>6732.0916999999981</v>
      </c>
      <c r="H50" s="2">
        <v>168.30229249999996</v>
      </c>
      <c r="I50" t="s">
        <v>357</v>
      </c>
    </row>
    <row r="51" spans="1:9">
      <c r="A51">
        <v>51</v>
      </c>
      <c r="B51" t="s">
        <v>100</v>
      </c>
      <c r="C51">
        <v>58.4</v>
      </c>
      <c r="D51" t="s">
        <v>49</v>
      </c>
      <c r="E51">
        <v>2</v>
      </c>
      <c r="F51">
        <v>3</v>
      </c>
      <c r="G51" s="2">
        <v>41236.183999999994</v>
      </c>
      <c r="H51" s="2">
        <v>1030.9045999999998</v>
      </c>
      <c r="I51" t="s">
        <v>358</v>
      </c>
    </row>
    <row r="52" spans="1:9">
      <c r="A52">
        <v>52</v>
      </c>
      <c r="B52" t="s">
        <v>101</v>
      </c>
      <c r="C52">
        <v>58.4</v>
      </c>
      <c r="D52" t="s">
        <v>49</v>
      </c>
      <c r="E52">
        <v>2</v>
      </c>
      <c r="F52">
        <v>3</v>
      </c>
      <c r="G52" s="2">
        <v>0</v>
      </c>
      <c r="H52" s="2">
        <v>0</v>
      </c>
      <c r="I52" t="s">
        <v>359</v>
      </c>
    </row>
    <row r="53" spans="1:9">
      <c r="A53">
        <v>53</v>
      </c>
      <c r="B53" t="s">
        <v>102</v>
      </c>
      <c r="C53">
        <v>73.83</v>
      </c>
      <c r="D53" t="s">
        <v>49</v>
      </c>
      <c r="E53">
        <v>2</v>
      </c>
      <c r="F53">
        <v>3</v>
      </c>
      <c r="G53" s="2">
        <v>6831.5566999999992</v>
      </c>
      <c r="H53" s="2">
        <v>170.78891749999997</v>
      </c>
      <c r="I53" t="s">
        <v>360</v>
      </c>
    </row>
    <row r="54" spans="1:9">
      <c r="A54">
        <v>54</v>
      </c>
      <c r="B54" t="s">
        <v>103</v>
      </c>
      <c r="C54">
        <v>73.83</v>
      </c>
      <c r="D54" t="s">
        <v>49</v>
      </c>
      <c r="E54">
        <v>2</v>
      </c>
      <c r="F54">
        <v>4</v>
      </c>
      <c r="G54" s="2">
        <v>0</v>
      </c>
      <c r="H54" s="2">
        <v>0</v>
      </c>
      <c r="I54" t="s">
        <v>361</v>
      </c>
    </row>
    <row r="55" spans="1:9">
      <c r="A55">
        <v>55</v>
      </c>
      <c r="B55" t="s">
        <v>104</v>
      </c>
      <c r="C55">
        <v>58.4</v>
      </c>
      <c r="D55" t="s">
        <v>49</v>
      </c>
      <c r="E55">
        <v>2</v>
      </c>
      <c r="F55">
        <v>4</v>
      </c>
      <c r="G55" s="2">
        <v>4538.1839999999975</v>
      </c>
      <c r="H55" s="2">
        <v>113.45459999999994</v>
      </c>
      <c r="I55" t="s">
        <v>362</v>
      </c>
    </row>
    <row r="56" spans="1:9">
      <c r="A56">
        <v>56</v>
      </c>
      <c r="B56" t="s">
        <v>105</v>
      </c>
      <c r="C56">
        <v>58.27</v>
      </c>
      <c r="D56" t="s">
        <v>49</v>
      </c>
      <c r="E56">
        <v>2</v>
      </c>
      <c r="F56">
        <v>4</v>
      </c>
      <c r="G56" s="2">
        <v>48.538300000003801</v>
      </c>
      <c r="H56" s="2">
        <v>1.2134575000000951</v>
      </c>
      <c r="I56" t="s">
        <v>363</v>
      </c>
    </row>
    <row r="57" spans="1:9">
      <c r="A57">
        <v>57</v>
      </c>
      <c r="B57" t="s">
        <v>106</v>
      </c>
      <c r="C57">
        <v>73.83</v>
      </c>
      <c r="D57" t="s">
        <v>49</v>
      </c>
      <c r="E57">
        <v>2</v>
      </c>
      <c r="F57">
        <v>4</v>
      </c>
      <c r="G57" s="2">
        <v>6732.0916999999981</v>
      </c>
      <c r="H57" s="2">
        <v>168.30229249999996</v>
      </c>
      <c r="I57" t="s">
        <v>364</v>
      </c>
    </row>
    <row r="58" spans="1:9">
      <c r="A58">
        <v>58</v>
      </c>
      <c r="B58" t="s">
        <v>107</v>
      </c>
      <c r="C58">
        <v>73.83</v>
      </c>
      <c r="D58" t="s">
        <v>49</v>
      </c>
      <c r="E58">
        <v>2</v>
      </c>
      <c r="F58">
        <v>5</v>
      </c>
      <c r="G58" s="2">
        <v>0</v>
      </c>
      <c r="H58" s="2">
        <v>0</v>
      </c>
      <c r="I58" t="s">
        <v>365</v>
      </c>
    </row>
    <row r="59" spans="1:9">
      <c r="A59">
        <v>59</v>
      </c>
      <c r="B59" t="s">
        <v>108</v>
      </c>
      <c r="C59">
        <v>60.29</v>
      </c>
      <c r="D59" t="s">
        <v>49</v>
      </c>
      <c r="E59">
        <v>2</v>
      </c>
      <c r="F59">
        <v>5</v>
      </c>
      <c r="G59" s="2">
        <v>4610.6311000000005</v>
      </c>
      <c r="H59" s="2">
        <v>115.26577750000001</v>
      </c>
      <c r="I59" t="s">
        <v>366</v>
      </c>
    </row>
    <row r="60" spans="1:9">
      <c r="A60">
        <v>60</v>
      </c>
      <c r="B60" t="s">
        <v>109</v>
      </c>
      <c r="C60">
        <v>60.62</v>
      </c>
      <c r="D60" t="s">
        <v>49</v>
      </c>
      <c r="E60">
        <v>2</v>
      </c>
      <c r="F60">
        <v>5</v>
      </c>
      <c r="G60" s="2">
        <v>4723.4897999999994</v>
      </c>
      <c r="H60" s="2">
        <v>118.08724499999998</v>
      </c>
      <c r="I60" t="s">
        <v>367</v>
      </c>
    </row>
    <row r="61" spans="1:9">
      <c r="A61">
        <v>61</v>
      </c>
      <c r="B61" t="s">
        <v>110</v>
      </c>
      <c r="C61">
        <v>76.430000000000007</v>
      </c>
      <c r="D61" t="s">
        <v>49</v>
      </c>
      <c r="E61">
        <v>2</v>
      </c>
      <c r="F61">
        <v>5</v>
      </c>
      <c r="G61" s="2">
        <v>55967.980700000007</v>
      </c>
      <c r="H61" s="2">
        <v>1399.1995175000002</v>
      </c>
      <c r="I61" t="s">
        <v>368</v>
      </c>
    </row>
    <row r="62" spans="1:9">
      <c r="A62">
        <v>62</v>
      </c>
      <c r="B62" t="s">
        <v>111</v>
      </c>
      <c r="C62">
        <v>73.83</v>
      </c>
      <c r="D62" t="s">
        <v>49</v>
      </c>
      <c r="E62">
        <v>2</v>
      </c>
      <c r="F62">
        <v>6</v>
      </c>
      <c r="G62" s="2">
        <v>12612.091699999997</v>
      </c>
      <c r="H62" s="2">
        <v>315.30229249999991</v>
      </c>
      <c r="I62" t="s">
        <v>369</v>
      </c>
    </row>
    <row r="63" spans="1:9">
      <c r="A63">
        <v>63</v>
      </c>
      <c r="B63" t="s">
        <v>112</v>
      </c>
      <c r="C63">
        <v>58.4</v>
      </c>
      <c r="D63" t="s">
        <v>49</v>
      </c>
      <c r="E63">
        <v>2</v>
      </c>
      <c r="F63">
        <v>6</v>
      </c>
      <c r="G63" s="2">
        <v>0</v>
      </c>
      <c r="H63" s="2">
        <v>0</v>
      </c>
      <c r="I63" t="s">
        <v>370</v>
      </c>
    </row>
    <row r="64" spans="1:9">
      <c r="A64">
        <v>64</v>
      </c>
      <c r="B64" t="s">
        <v>113</v>
      </c>
      <c r="C64">
        <v>58.4</v>
      </c>
      <c r="D64" t="s">
        <v>49</v>
      </c>
      <c r="E64">
        <v>2</v>
      </c>
      <c r="F64">
        <v>6</v>
      </c>
      <c r="G64" s="2">
        <v>0</v>
      </c>
      <c r="H64" s="2">
        <v>0</v>
      </c>
      <c r="I64" t="s">
        <v>371</v>
      </c>
    </row>
    <row r="65" spans="1:9">
      <c r="A65">
        <v>65</v>
      </c>
      <c r="B65" t="s">
        <v>114</v>
      </c>
      <c r="C65">
        <v>73.83</v>
      </c>
      <c r="D65" t="s">
        <v>49</v>
      </c>
      <c r="E65">
        <v>2</v>
      </c>
      <c r="F65">
        <v>6</v>
      </c>
      <c r="G65" s="2">
        <v>0</v>
      </c>
      <c r="H65" s="2">
        <v>0</v>
      </c>
      <c r="I65" t="s">
        <v>372</v>
      </c>
    </row>
    <row r="66" spans="1:9">
      <c r="A66">
        <v>66</v>
      </c>
      <c r="B66" t="s">
        <v>115</v>
      </c>
      <c r="C66">
        <v>73.83</v>
      </c>
      <c r="D66" t="s">
        <v>49</v>
      </c>
      <c r="E66">
        <v>2</v>
      </c>
      <c r="F66">
        <v>7</v>
      </c>
      <c r="G66" s="2">
        <v>3026.0916999999981</v>
      </c>
      <c r="H66" s="2">
        <v>75.652292499999959</v>
      </c>
      <c r="I66" t="s">
        <v>373</v>
      </c>
    </row>
    <row r="67" spans="1:9">
      <c r="A67">
        <v>67</v>
      </c>
      <c r="B67" t="s">
        <v>116</v>
      </c>
      <c r="C67">
        <v>58.4</v>
      </c>
      <c r="D67" t="s">
        <v>49</v>
      </c>
      <c r="E67">
        <v>2</v>
      </c>
      <c r="F67">
        <v>7</v>
      </c>
      <c r="G67" s="2">
        <v>224.65899999999783</v>
      </c>
      <c r="H67" s="2">
        <v>5.6164749999999461</v>
      </c>
      <c r="I67" t="s">
        <v>374</v>
      </c>
    </row>
    <row r="68" spans="1:9">
      <c r="A68">
        <v>68</v>
      </c>
      <c r="B68" t="s">
        <v>117</v>
      </c>
      <c r="C68">
        <v>58.4</v>
      </c>
      <c r="D68" t="s">
        <v>49</v>
      </c>
      <c r="E68">
        <v>2</v>
      </c>
      <c r="F68">
        <v>7</v>
      </c>
      <c r="G68" s="2">
        <v>2597.1839999999997</v>
      </c>
      <c r="H68" s="2">
        <v>64.929599999999994</v>
      </c>
      <c r="I68" t="s">
        <v>375</v>
      </c>
    </row>
    <row r="69" spans="1:9">
      <c r="A69">
        <v>69</v>
      </c>
      <c r="B69" t="s">
        <v>118</v>
      </c>
      <c r="C69">
        <v>73.83</v>
      </c>
      <c r="D69" t="s">
        <v>49</v>
      </c>
      <c r="E69">
        <v>2</v>
      </c>
      <c r="F69">
        <v>7</v>
      </c>
      <c r="G69" s="2">
        <v>6719.0916999999981</v>
      </c>
      <c r="H69" s="2">
        <v>167.97729249999995</v>
      </c>
      <c r="I69" t="s">
        <v>376</v>
      </c>
    </row>
    <row r="70" spans="1:9">
      <c r="A70">
        <v>70</v>
      </c>
      <c r="B70" t="s">
        <v>119</v>
      </c>
      <c r="C70">
        <v>73.83</v>
      </c>
      <c r="D70" t="s">
        <v>49</v>
      </c>
      <c r="E70">
        <v>2</v>
      </c>
      <c r="F70">
        <v>8</v>
      </c>
      <c r="G70" s="2">
        <v>52707.091700000004</v>
      </c>
      <c r="H70" s="2">
        <v>1317.6772925</v>
      </c>
      <c r="I70" t="s">
        <v>377</v>
      </c>
    </row>
    <row r="71" spans="1:9">
      <c r="A71">
        <v>71</v>
      </c>
      <c r="B71" t="s">
        <v>120</v>
      </c>
      <c r="C71">
        <v>58.4</v>
      </c>
      <c r="D71" t="s">
        <v>49</v>
      </c>
      <c r="E71">
        <v>2</v>
      </c>
      <c r="F71">
        <v>8</v>
      </c>
      <c r="G71" s="2">
        <v>3722.1589999999978</v>
      </c>
      <c r="H71" s="2">
        <v>93.053974999999951</v>
      </c>
      <c r="I71" t="s">
        <v>378</v>
      </c>
    </row>
    <row r="72" spans="1:9">
      <c r="A72">
        <v>72</v>
      </c>
      <c r="B72" t="s">
        <v>121</v>
      </c>
      <c r="C72">
        <v>58.4</v>
      </c>
      <c r="D72" t="s">
        <v>49</v>
      </c>
      <c r="E72">
        <v>2</v>
      </c>
      <c r="F72">
        <v>8</v>
      </c>
      <c r="G72" s="2">
        <v>0</v>
      </c>
      <c r="H72" s="2">
        <v>0</v>
      </c>
      <c r="I72" t="s">
        <v>379</v>
      </c>
    </row>
    <row r="73" spans="1:9">
      <c r="A73">
        <v>73</v>
      </c>
      <c r="B73" t="s">
        <v>122</v>
      </c>
      <c r="C73">
        <v>73.83</v>
      </c>
      <c r="D73" t="s">
        <v>49</v>
      </c>
      <c r="E73">
        <v>2</v>
      </c>
      <c r="F73">
        <v>8</v>
      </c>
      <c r="G73" s="2">
        <v>6730.0916999999981</v>
      </c>
      <c r="H73" s="2">
        <v>168.25229249999995</v>
      </c>
      <c r="I73" t="s">
        <v>380</v>
      </c>
    </row>
    <row r="74" spans="1:9">
      <c r="A74">
        <v>74</v>
      </c>
      <c r="B74" t="s">
        <v>123</v>
      </c>
      <c r="C74">
        <v>73.83</v>
      </c>
      <c r="D74" t="s">
        <v>49</v>
      </c>
      <c r="E74">
        <v>2</v>
      </c>
      <c r="F74">
        <v>9</v>
      </c>
      <c r="G74" s="2">
        <v>0</v>
      </c>
      <c r="H74" s="2">
        <v>0</v>
      </c>
      <c r="I74" t="s">
        <v>381</v>
      </c>
    </row>
    <row r="75" spans="1:9">
      <c r="A75">
        <v>75</v>
      </c>
      <c r="B75" t="s">
        <v>124</v>
      </c>
      <c r="C75">
        <v>58.4</v>
      </c>
      <c r="D75" t="s">
        <v>49</v>
      </c>
      <c r="E75">
        <v>2</v>
      </c>
      <c r="F75">
        <v>9</v>
      </c>
      <c r="G75" s="2">
        <v>0</v>
      </c>
      <c r="H75" s="2">
        <v>0</v>
      </c>
      <c r="I75" t="s">
        <v>382</v>
      </c>
    </row>
    <row r="76" spans="1:9">
      <c r="A76">
        <v>76</v>
      </c>
      <c r="B76" t="s">
        <v>125</v>
      </c>
      <c r="C76">
        <v>58.4</v>
      </c>
      <c r="D76" t="s">
        <v>49</v>
      </c>
      <c r="E76">
        <v>2</v>
      </c>
      <c r="F76">
        <v>9</v>
      </c>
      <c r="G76" s="2">
        <v>0</v>
      </c>
      <c r="H76" s="2">
        <v>0</v>
      </c>
      <c r="I76" t="s">
        <v>383</v>
      </c>
    </row>
    <row r="77" spans="1:9">
      <c r="A77">
        <v>77</v>
      </c>
      <c r="B77" t="s">
        <v>126</v>
      </c>
      <c r="C77">
        <v>73.83</v>
      </c>
      <c r="D77" t="s">
        <v>49</v>
      </c>
      <c r="E77">
        <v>2</v>
      </c>
      <c r="F77">
        <v>9</v>
      </c>
      <c r="G77" s="2">
        <v>6733.0916999999981</v>
      </c>
      <c r="H77" s="2">
        <v>168.32729249999994</v>
      </c>
      <c r="I77" t="s">
        <v>384</v>
      </c>
    </row>
    <row r="78" spans="1:9">
      <c r="A78">
        <v>78</v>
      </c>
      <c r="B78" t="s">
        <v>127</v>
      </c>
      <c r="C78">
        <v>73.83</v>
      </c>
      <c r="D78" t="s">
        <v>33</v>
      </c>
      <c r="E78">
        <v>2</v>
      </c>
      <c r="F78">
        <v>10</v>
      </c>
      <c r="G78" s="2">
        <v>9610.4150899999968</v>
      </c>
      <c r="H78" s="2">
        <v>240.26037724999992</v>
      </c>
      <c r="I78" t="s">
        <v>385</v>
      </c>
    </row>
    <row r="79" spans="1:9">
      <c r="A79">
        <v>79</v>
      </c>
      <c r="B79" t="s">
        <v>128</v>
      </c>
      <c r="C79">
        <v>58.4</v>
      </c>
      <c r="D79" t="s">
        <v>33</v>
      </c>
      <c r="E79">
        <v>2</v>
      </c>
      <c r="F79">
        <v>10</v>
      </c>
      <c r="G79" s="2">
        <v>28381.847199999997</v>
      </c>
      <c r="H79" s="2">
        <v>709.54617999999994</v>
      </c>
      <c r="I79" t="s">
        <v>386</v>
      </c>
    </row>
    <row r="80" spans="1:9">
      <c r="A80">
        <v>80</v>
      </c>
      <c r="B80" t="s">
        <v>129</v>
      </c>
      <c r="C80">
        <v>58.4</v>
      </c>
      <c r="D80" t="s">
        <v>33</v>
      </c>
      <c r="E80">
        <v>2</v>
      </c>
      <c r="F80">
        <v>10</v>
      </c>
      <c r="G80" s="2">
        <v>28381.847199999997</v>
      </c>
      <c r="H80" s="2">
        <v>709.54617999999994</v>
      </c>
      <c r="I80" t="s">
        <v>387</v>
      </c>
    </row>
    <row r="81" spans="1:9">
      <c r="A81">
        <v>81</v>
      </c>
      <c r="B81" t="s">
        <v>130</v>
      </c>
      <c r="C81">
        <v>73.83</v>
      </c>
      <c r="D81" t="s">
        <v>33</v>
      </c>
      <c r="E81">
        <v>2</v>
      </c>
      <c r="F81">
        <v>10</v>
      </c>
      <c r="G81" s="2">
        <v>0</v>
      </c>
      <c r="H81" s="2">
        <v>0</v>
      </c>
      <c r="I81" t="s">
        <v>388</v>
      </c>
    </row>
    <row r="82" spans="1:9">
      <c r="A82">
        <v>82</v>
      </c>
      <c r="B82" t="s">
        <v>131</v>
      </c>
      <c r="C82">
        <v>79.11</v>
      </c>
      <c r="D82" t="s">
        <v>49</v>
      </c>
      <c r="E82">
        <v>3</v>
      </c>
      <c r="F82">
        <v>2</v>
      </c>
      <c r="G82" s="2">
        <v>4776.7378999999974</v>
      </c>
      <c r="H82" s="2">
        <v>119.41844749999993</v>
      </c>
      <c r="I82" t="s">
        <v>389</v>
      </c>
    </row>
    <row r="83" spans="1:9">
      <c r="A83">
        <v>83</v>
      </c>
      <c r="B83" t="s">
        <v>132</v>
      </c>
      <c r="C83">
        <v>65.040000000000006</v>
      </c>
      <c r="D83" t="s">
        <v>49</v>
      </c>
      <c r="E83">
        <v>3</v>
      </c>
      <c r="F83">
        <v>2</v>
      </c>
      <c r="G83" s="2">
        <v>4042.2456000000047</v>
      </c>
      <c r="H83" s="2">
        <v>101.05614000000011</v>
      </c>
      <c r="I83" t="s">
        <v>390</v>
      </c>
    </row>
    <row r="84" spans="1:9">
      <c r="A84">
        <v>84</v>
      </c>
      <c r="B84" t="s">
        <v>133</v>
      </c>
      <c r="C84">
        <v>36.57</v>
      </c>
      <c r="D84" t="s">
        <v>49</v>
      </c>
      <c r="E84">
        <v>3</v>
      </c>
      <c r="F84">
        <v>2</v>
      </c>
      <c r="G84" s="2">
        <v>0</v>
      </c>
      <c r="H84" s="2">
        <v>0</v>
      </c>
      <c r="I84" t="s">
        <v>391</v>
      </c>
    </row>
    <row r="85" spans="1:9">
      <c r="A85">
        <v>85</v>
      </c>
      <c r="B85" t="s">
        <v>134</v>
      </c>
      <c r="C85">
        <v>37.36</v>
      </c>
      <c r="D85" t="s">
        <v>49</v>
      </c>
      <c r="E85">
        <v>3</v>
      </c>
      <c r="F85">
        <v>2</v>
      </c>
      <c r="G85" s="2">
        <v>4632.7304000000004</v>
      </c>
      <c r="H85" s="2">
        <v>115.81826000000001</v>
      </c>
      <c r="I85" t="s">
        <v>392</v>
      </c>
    </row>
    <row r="86" spans="1:9">
      <c r="A86">
        <v>86</v>
      </c>
      <c r="B86" t="s">
        <v>135</v>
      </c>
      <c r="C86">
        <v>58.27</v>
      </c>
      <c r="D86" t="s">
        <v>49</v>
      </c>
      <c r="E86">
        <v>3</v>
      </c>
      <c r="F86">
        <v>2</v>
      </c>
      <c r="G86" s="2">
        <v>2388.8503000000046</v>
      </c>
      <c r="H86" s="2">
        <v>59.721257500000114</v>
      </c>
      <c r="I86" t="s">
        <v>393</v>
      </c>
    </row>
    <row r="87" spans="1:9">
      <c r="A87">
        <v>87</v>
      </c>
      <c r="B87" t="s">
        <v>136</v>
      </c>
      <c r="C87">
        <v>79.11</v>
      </c>
      <c r="D87" t="s">
        <v>49</v>
      </c>
      <c r="E87">
        <v>3</v>
      </c>
      <c r="F87">
        <v>3</v>
      </c>
      <c r="G87" s="2">
        <v>0</v>
      </c>
      <c r="H87" s="2">
        <v>0</v>
      </c>
      <c r="I87" t="s">
        <v>394</v>
      </c>
    </row>
    <row r="88" spans="1:9">
      <c r="A88">
        <v>88</v>
      </c>
      <c r="B88" t="s">
        <v>137</v>
      </c>
      <c r="C88">
        <v>65.040000000000006</v>
      </c>
      <c r="D88" t="s">
        <v>49</v>
      </c>
      <c r="E88">
        <v>3</v>
      </c>
      <c r="F88">
        <v>3</v>
      </c>
      <c r="G88" s="2">
        <v>6958.2456000000047</v>
      </c>
      <c r="H88" s="2">
        <v>173.95614000000012</v>
      </c>
      <c r="I88" t="s">
        <v>360</v>
      </c>
    </row>
    <row r="89" spans="1:9">
      <c r="A89">
        <v>89</v>
      </c>
      <c r="B89" t="s">
        <v>138</v>
      </c>
      <c r="C89">
        <v>36.57</v>
      </c>
      <c r="D89" t="s">
        <v>49</v>
      </c>
      <c r="E89">
        <v>3</v>
      </c>
      <c r="F89">
        <v>3</v>
      </c>
      <c r="G89" s="2">
        <v>0</v>
      </c>
      <c r="H89" s="2">
        <v>0</v>
      </c>
      <c r="I89" t="s">
        <v>395</v>
      </c>
    </row>
    <row r="90" spans="1:9">
      <c r="A90">
        <v>90</v>
      </c>
      <c r="B90" t="s">
        <v>139</v>
      </c>
      <c r="C90">
        <v>37.36</v>
      </c>
      <c r="D90" t="s">
        <v>49</v>
      </c>
      <c r="E90">
        <v>3</v>
      </c>
      <c r="F90">
        <v>3</v>
      </c>
      <c r="G90" s="2">
        <v>27092.7304</v>
      </c>
      <c r="H90" s="2">
        <v>677.31826000000001</v>
      </c>
      <c r="I90" t="s">
        <v>396</v>
      </c>
    </row>
    <row r="91" spans="1:9">
      <c r="A91">
        <v>91</v>
      </c>
      <c r="B91" t="s">
        <v>140</v>
      </c>
      <c r="C91">
        <v>58.27</v>
      </c>
      <c r="D91" t="s">
        <v>49</v>
      </c>
      <c r="E91">
        <v>3</v>
      </c>
      <c r="F91">
        <v>3</v>
      </c>
      <c r="G91" s="2">
        <v>2638.8503000000046</v>
      </c>
      <c r="H91" s="2">
        <v>65.971257500000121</v>
      </c>
      <c r="I91" t="s">
        <v>397</v>
      </c>
    </row>
    <row r="92" spans="1:9">
      <c r="A92">
        <v>92</v>
      </c>
      <c r="B92" t="s">
        <v>141</v>
      </c>
      <c r="C92">
        <v>84</v>
      </c>
      <c r="D92" t="s">
        <v>49</v>
      </c>
      <c r="E92">
        <v>3</v>
      </c>
      <c r="F92">
        <v>4</v>
      </c>
      <c r="G92" s="2">
        <v>53787.262900000002</v>
      </c>
      <c r="H92" s="2">
        <v>1344.6815725000001</v>
      </c>
      <c r="I92" t="s">
        <v>398</v>
      </c>
    </row>
    <row r="93" spans="1:9">
      <c r="A93">
        <v>93</v>
      </c>
      <c r="B93" t="s">
        <v>142</v>
      </c>
      <c r="C93">
        <v>65.040000000000006</v>
      </c>
      <c r="D93" t="s">
        <v>49</v>
      </c>
      <c r="E93">
        <v>3</v>
      </c>
      <c r="F93">
        <v>4</v>
      </c>
      <c r="G93" s="2">
        <v>5243.2456000000047</v>
      </c>
      <c r="H93" s="2">
        <v>131.08114000000012</v>
      </c>
      <c r="I93" t="s">
        <v>399</v>
      </c>
    </row>
    <row r="94" spans="1:9">
      <c r="A94">
        <v>94</v>
      </c>
      <c r="B94" t="s">
        <v>143</v>
      </c>
      <c r="C94">
        <v>36.57</v>
      </c>
      <c r="D94" t="s">
        <v>49</v>
      </c>
      <c r="E94">
        <v>3</v>
      </c>
      <c r="F94">
        <v>4</v>
      </c>
      <c r="G94" s="2">
        <v>26587.612300000001</v>
      </c>
      <c r="H94" s="2">
        <v>664.69030750000002</v>
      </c>
      <c r="I94" t="s">
        <v>400</v>
      </c>
    </row>
    <row r="95" spans="1:9">
      <c r="A95">
        <v>95</v>
      </c>
      <c r="B95" t="s">
        <v>144</v>
      </c>
      <c r="C95">
        <v>37.36</v>
      </c>
      <c r="D95" t="s">
        <v>49</v>
      </c>
      <c r="E95">
        <v>3</v>
      </c>
      <c r="F95">
        <v>4</v>
      </c>
      <c r="G95" s="2">
        <v>1487.7304000000004</v>
      </c>
      <c r="H95" s="2">
        <v>37.193260000000009</v>
      </c>
      <c r="I95" t="s">
        <v>401</v>
      </c>
    </row>
    <row r="96" spans="1:9">
      <c r="A96">
        <v>96</v>
      </c>
      <c r="B96" t="s">
        <v>145</v>
      </c>
      <c r="C96">
        <v>58.27</v>
      </c>
      <c r="D96" t="s">
        <v>49</v>
      </c>
      <c r="E96">
        <v>3</v>
      </c>
      <c r="F96">
        <v>4</v>
      </c>
      <c r="G96" s="2">
        <v>3842.3753000000042</v>
      </c>
      <c r="H96" s="2">
        <v>96.059382500000112</v>
      </c>
      <c r="I96" t="s">
        <v>402</v>
      </c>
    </row>
    <row r="97" spans="1:9">
      <c r="A97">
        <v>97</v>
      </c>
      <c r="B97" t="s">
        <v>146</v>
      </c>
      <c r="C97">
        <v>79.11</v>
      </c>
      <c r="D97" t="s">
        <v>49</v>
      </c>
      <c r="E97">
        <v>3</v>
      </c>
      <c r="F97">
        <v>5</v>
      </c>
      <c r="G97" s="2">
        <v>0</v>
      </c>
      <c r="H97" s="2">
        <v>0</v>
      </c>
      <c r="I97" t="s">
        <v>403</v>
      </c>
    </row>
    <row r="98" spans="1:9">
      <c r="A98">
        <v>98</v>
      </c>
      <c r="B98" t="s">
        <v>147</v>
      </c>
      <c r="C98">
        <v>65.040000000000006</v>
      </c>
      <c r="D98" t="s">
        <v>49</v>
      </c>
      <c r="E98">
        <v>3</v>
      </c>
      <c r="F98">
        <v>5</v>
      </c>
      <c r="G98" s="2">
        <v>0</v>
      </c>
      <c r="H98" s="2">
        <v>0</v>
      </c>
      <c r="I98" t="s">
        <v>404</v>
      </c>
    </row>
    <row r="99" spans="1:9">
      <c r="A99">
        <v>99</v>
      </c>
      <c r="B99" t="s">
        <v>148</v>
      </c>
      <c r="C99">
        <v>36.57</v>
      </c>
      <c r="D99" t="s">
        <v>49</v>
      </c>
      <c r="E99">
        <v>3</v>
      </c>
      <c r="F99">
        <v>5</v>
      </c>
      <c r="G99" s="2">
        <v>26587.612300000001</v>
      </c>
      <c r="H99" s="2">
        <v>664.69030750000002</v>
      </c>
      <c r="I99" t="s">
        <v>405</v>
      </c>
    </row>
    <row r="100" spans="1:9">
      <c r="A100">
        <v>100</v>
      </c>
      <c r="B100" t="s">
        <v>149</v>
      </c>
      <c r="C100">
        <v>37.36</v>
      </c>
      <c r="D100" t="s">
        <v>49</v>
      </c>
      <c r="E100">
        <v>3</v>
      </c>
      <c r="F100">
        <v>5</v>
      </c>
      <c r="G100" s="2">
        <v>27092.7304</v>
      </c>
      <c r="H100" s="2">
        <v>677.31826000000001</v>
      </c>
      <c r="I100" t="s">
        <v>405</v>
      </c>
    </row>
    <row r="101" spans="1:9">
      <c r="A101">
        <v>101</v>
      </c>
      <c r="B101" t="s">
        <v>150</v>
      </c>
      <c r="C101">
        <v>58.27</v>
      </c>
      <c r="D101" t="s">
        <v>49</v>
      </c>
      <c r="E101">
        <v>3</v>
      </c>
      <c r="F101">
        <v>5</v>
      </c>
      <c r="G101" s="2">
        <v>3836.3753000000042</v>
      </c>
      <c r="H101" s="2">
        <v>95.909382500000106</v>
      </c>
      <c r="I101" t="s">
        <v>406</v>
      </c>
    </row>
    <row r="102" spans="1:9">
      <c r="A102">
        <v>102</v>
      </c>
      <c r="B102" t="s">
        <v>151</v>
      </c>
      <c r="C102">
        <v>79.11</v>
      </c>
      <c r="D102" t="s">
        <v>49</v>
      </c>
      <c r="E102">
        <v>3</v>
      </c>
      <c r="F102">
        <v>6</v>
      </c>
      <c r="G102" s="2">
        <v>4637.262899999997</v>
      </c>
      <c r="H102" s="2">
        <v>115.93157249999993</v>
      </c>
      <c r="I102" t="s">
        <v>407</v>
      </c>
    </row>
    <row r="103" spans="1:9">
      <c r="A103">
        <v>103</v>
      </c>
      <c r="B103" t="s">
        <v>152</v>
      </c>
      <c r="C103">
        <v>65.040000000000006</v>
      </c>
      <c r="D103" t="s">
        <v>49</v>
      </c>
      <c r="E103">
        <v>3</v>
      </c>
      <c r="F103">
        <v>6</v>
      </c>
      <c r="G103" s="2">
        <v>26270.245600000006</v>
      </c>
      <c r="H103" s="2">
        <v>656.75614000000019</v>
      </c>
      <c r="I103" t="s">
        <v>408</v>
      </c>
    </row>
    <row r="104" spans="1:9">
      <c r="A104">
        <v>104</v>
      </c>
      <c r="B104" t="s">
        <v>153</v>
      </c>
      <c r="C104">
        <v>36.57</v>
      </c>
      <c r="D104" t="s">
        <v>49</v>
      </c>
      <c r="E104">
        <v>3</v>
      </c>
      <c r="F104">
        <v>6</v>
      </c>
      <c r="G104" s="2">
        <v>3106.087300000002</v>
      </c>
      <c r="H104" s="2">
        <v>77.652182500000052</v>
      </c>
      <c r="I104" t="s">
        <v>409</v>
      </c>
    </row>
    <row r="105" spans="1:9">
      <c r="A105">
        <v>105</v>
      </c>
      <c r="B105" t="s">
        <v>154</v>
      </c>
      <c r="C105">
        <v>37.36</v>
      </c>
      <c r="D105" t="s">
        <v>49</v>
      </c>
      <c r="E105">
        <v>3</v>
      </c>
      <c r="F105">
        <v>6</v>
      </c>
      <c r="G105" s="2">
        <v>0</v>
      </c>
      <c r="H105" s="2">
        <v>0</v>
      </c>
      <c r="I105" t="s">
        <v>410</v>
      </c>
    </row>
    <row r="106" spans="1:9">
      <c r="A106">
        <v>106</v>
      </c>
      <c r="B106" t="s">
        <v>155</v>
      </c>
      <c r="C106">
        <v>58.27</v>
      </c>
      <c r="D106" t="s">
        <v>49</v>
      </c>
      <c r="E106">
        <v>3</v>
      </c>
      <c r="F106">
        <v>6</v>
      </c>
      <c r="G106" s="2">
        <v>5442.3753000000042</v>
      </c>
      <c r="H106" s="2">
        <v>136.05938250000011</v>
      </c>
      <c r="I106" t="s">
        <v>411</v>
      </c>
    </row>
    <row r="107" spans="1:9">
      <c r="A107">
        <v>107</v>
      </c>
      <c r="B107" t="s">
        <v>156</v>
      </c>
      <c r="C107">
        <v>79.11</v>
      </c>
      <c r="D107" t="s">
        <v>49</v>
      </c>
      <c r="E107">
        <v>3</v>
      </c>
      <c r="F107">
        <v>7</v>
      </c>
      <c r="G107" s="2">
        <v>0</v>
      </c>
      <c r="H107" s="2">
        <v>0</v>
      </c>
      <c r="I107" t="s">
        <v>412</v>
      </c>
    </row>
    <row r="108" spans="1:9">
      <c r="A108">
        <v>108</v>
      </c>
      <c r="B108" t="s">
        <v>157</v>
      </c>
      <c r="C108">
        <v>65.040000000000006</v>
      </c>
      <c r="D108" t="s">
        <v>49</v>
      </c>
      <c r="E108">
        <v>3</v>
      </c>
      <c r="F108">
        <v>7</v>
      </c>
      <c r="G108" s="2">
        <v>5353.21</v>
      </c>
      <c r="H108" s="2">
        <v>133.83025000000001</v>
      </c>
      <c r="I108" t="s">
        <v>413</v>
      </c>
    </row>
    <row r="109" spans="1:9">
      <c r="A109">
        <v>109</v>
      </c>
      <c r="B109" t="s">
        <v>158</v>
      </c>
      <c r="C109">
        <v>36.57</v>
      </c>
      <c r="D109" t="s">
        <v>49</v>
      </c>
      <c r="E109">
        <v>3</v>
      </c>
      <c r="F109">
        <v>7</v>
      </c>
      <c r="G109" s="2">
        <v>3040.5704000000005</v>
      </c>
      <c r="H109" s="2">
        <v>76.014260000000007</v>
      </c>
      <c r="I109" t="s">
        <v>414</v>
      </c>
    </row>
    <row r="110" spans="1:9">
      <c r="A110">
        <v>110</v>
      </c>
      <c r="B110" t="s">
        <v>159</v>
      </c>
      <c r="C110">
        <v>37.36</v>
      </c>
      <c r="D110" t="s">
        <v>49</v>
      </c>
      <c r="E110">
        <v>3</v>
      </c>
      <c r="F110">
        <v>7</v>
      </c>
      <c r="G110" s="2">
        <v>0</v>
      </c>
      <c r="H110" s="2">
        <v>0</v>
      </c>
      <c r="I110" t="s">
        <v>415</v>
      </c>
    </row>
    <row r="111" spans="1:9">
      <c r="A111">
        <v>111</v>
      </c>
      <c r="B111" t="s">
        <v>160</v>
      </c>
      <c r="C111">
        <v>60</v>
      </c>
      <c r="D111" t="s">
        <v>49</v>
      </c>
      <c r="E111">
        <v>3</v>
      </c>
      <c r="F111">
        <v>7</v>
      </c>
      <c r="G111" s="2">
        <v>0</v>
      </c>
      <c r="H111" s="2">
        <v>0</v>
      </c>
      <c r="I111" t="s">
        <v>416</v>
      </c>
    </row>
    <row r="112" spans="1:9">
      <c r="A112">
        <v>112</v>
      </c>
      <c r="B112" t="s">
        <v>161</v>
      </c>
      <c r="C112">
        <v>79.11</v>
      </c>
      <c r="D112" t="s">
        <v>49</v>
      </c>
      <c r="E112">
        <v>3</v>
      </c>
      <c r="F112">
        <v>8</v>
      </c>
      <c r="G112" s="2">
        <v>4738.5678999999991</v>
      </c>
      <c r="H112" s="2">
        <v>118.46419749999998</v>
      </c>
      <c r="I112" t="s">
        <v>417</v>
      </c>
    </row>
    <row r="113" spans="1:9">
      <c r="A113">
        <v>113</v>
      </c>
      <c r="B113" t="s">
        <v>162</v>
      </c>
      <c r="C113">
        <v>65.08</v>
      </c>
      <c r="D113" t="s">
        <v>49</v>
      </c>
      <c r="E113">
        <v>3</v>
      </c>
      <c r="F113">
        <v>8</v>
      </c>
      <c r="G113" s="2">
        <v>0</v>
      </c>
      <c r="H113" s="2">
        <v>0</v>
      </c>
      <c r="I113" t="s">
        <v>418</v>
      </c>
    </row>
    <row r="114" spans="1:9">
      <c r="A114">
        <v>114</v>
      </c>
      <c r="B114" t="s">
        <v>163</v>
      </c>
      <c r="C114">
        <v>36.57</v>
      </c>
      <c r="D114" t="s">
        <v>49</v>
      </c>
      <c r="E114">
        <v>3</v>
      </c>
      <c r="F114">
        <v>8</v>
      </c>
      <c r="G114" s="2">
        <v>15470.612300000001</v>
      </c>
      <c r="H114" s="2">
        <v>386.76530750000001</v>
      </c>
      <c r="I114" t="s">
        <v>419</v>
      </c>
    </row>
    <row r="115" spans="1:9">
      <c r="A115">
        <v>115</v>
      </c>
      <c r="B115" t="s">
        <v>164</v>
      </c>
      <c r="C115">
        <v>37.36</v>
      </c>
      <c r="D115" t="s">
        <v>49</v>
      </c>
      <c r="E115">
        <v>3</v>
      </c>
      <c r="F115">
        <v>8</v>
      </c>
      <c r="G115" s="2">
        <v>0</v>
      </c>
      <c r="H115" s="2">
        <v>0</v>
      </c>
      <c r="I115" t="s">
        <v>420</v>
      </c>
    </row>
    <row r="116" spans="1:9">
      <c r="A116">
        <v>116</v>
      </c>
      <c r="B116" t="s">
        <v>165</v>
      </c>
      <c r="C116">
        <v>58.27</v>
      </c>
      <c r="D116" t="s">
        <v>49</v>
      </c>
      <c r="E116">
        <v>3</v>
      </c>
      <c r="F116">
        <v>8</v>
      </c>
      <c r="G116" s="2">
        <v>0</v>
      </c>
      <c r="H116" s="2">
        <v>0</v>
      </c>
      <c r="I116" t="s">
        <v>421</v>
      </c>
    </row>
    <row r="117" spans="1:9">
      <c r="A117">
        <v>117</v>
      </c>
      <c r="B117" t="s">
        <v>166</v>
      </c>
      <c r="C117">
        <v>79.11</v>
      </c>
      <c r="D117" t="s">
        <v>49</v>
      </c>
      <c r="E117">
        <v>3</v>
      </c>
      <c r="F117">
        <v>9</v>
      </c>
      <c r="G117" s="2">
        <v>4726.7378999999974</v>
      </c>
      <c r="H117" s="2">
        <v>118.16844749999993</v>
      </c>
      <c r="I117" t="s">
        <v>422</v>
      </c>
    </row>
    <row r="118" spans="1:9">
      <c r="A118">
        <v>118</v>
      </c>
      <c r="B118" t="s">
        <v>167</v>
      </c>
      <c r="C118">
        <v>65.040000000000006</v>
      </c>
      <c r="D118" t="s">
        <v>49</v>
      </c>
      <c r="E118">
        <v>3</v>
      </c>
      <c r="F118">
        <v>9</v>
      </c>
      <c r="G118" s="2">
        <v>46042.245600000009</v>
      </c>
      <c r="H118" s="2">
        <v>1151.0561400000001</v>
      </c>
      <c r="I118" t="s">
        <v>423</v>
      </c>
    </row>
    <row r="119" spans="1:9">
      <c r="A119">
        <v>119</v>
      </c>
      <c r="B119" t="s">
        <v>168</v>
      </c>
      <c r="C119">
        <v>36.57</v>
      </c>
      <c r="D119" t="s">
        <v>49</v>
      </c>
      <c r="E119">
        <v>3</v>
      </c>
      <c r="F119">
        <v>9</v>
      </c>
      <c r="G119" s="2">
        <v>15467.612300000001</v>
      </c>
      <c r="H119" s="2">
        <v>386.69030750000002</v>
      </c>
      <c r="I119" t="s">
        <v>424</v>
      </c>
    </row>
    <row r="120" spans="1:9">
      <c r="A120">
        <v>120</v>
      </c>
      <c r="B120" t="s">
        <v>169</v>
      </c>
      <c r="C120">
        <v>37.36</v>
      </c>
      <c r="D120" t="s">
        <v>49</v>
      </c>
      <c r="E120">
        <v>3</v>
      </c>
      <c r="F120">
        <v>9</v>
      </c>
      <c r="G120" s="2">
        <v>15735.7304</v>
      </c>
      <c r="H120" s="2">
        <v>393.39326</v>
      </c>
      <c r="I120" t="s">
        <v>425</v>
      </c>
    </row>
    <row r="121" spans="1:9">
      <c r="A121">
        <v>121</v>
      </c>
      <c r="B121" t="s">
        <v>170</v>
      </c>
      <c r="C121">
        <v>58.27</v>
      </c>
      <c r="D121" t="s">
        <v>49</v>
      </c>
      <c r="E121">
        <v>3</v>
      </c>
      <c r="F121">
        <v>9</v>
      </c>
      <c r="G121" s="2">
        <v>22748.375300000003</v>
      </c>
      <c r="H121" s="2">
        <v>568.70938250000006</v>
      </c>
      <c r="I121" t="s">
        <v>425</v>
      </c>
    </row>
    <row r="122" spans="1:9">
      <c r="A122">
        <v>122</v>
      </c>
      <c r="B122" t="s">
        <v>171</v>
      </c>
      <c r="C122">
        <v>79.11</v>
      </c>
      <c r="D122" t="s">
        <v>33</v>
      </c>
      <c r="E122">
        <v>3</v>
      </c>
      <c r="F122">
        <v>10</v>
      </c>
      <c r="G122" s="2">
        <v>0</v>
      </c>
      <c r="H122" s="2">
        <v>0</v>
      </c>
      <c r="I122" t="s">
        <v>426</v>
      </c>
    </row>
    <row r="123" spans="1:9">
      <c r="A123">
        <v>123</v>
      </c>
      <c r="B123" t="s">
        <v>172</v>
      </c>
      <c r="C123">
        <v>65.040000000000006</v>
      </c>
      <c r="D123" t="s">
        <v>33</v>
      </c>
      <c r="E123">
        <v>3</v>
      </c>
      <c r="F123">
        <v>10</v>
      </c>
      <c r="G123" s="2">
        <v>32709.571920000002</v>
      </c>
      <c r="H123" s="2">
        <v>817.73929800000008</v>
      </c>
      <c r="I123" t="s">
        <v>423</v>
      </c>
    </row>
    <row r="124" spans="1:9">
      <c r="A124">
        <v>124</v>
      </c>
      <c r="B124" t="s">
        <v>173</v>
      </c>
      <c r="C124">
        <v>36.57</v>
      </c>
      <c r="D124" t="s">
        <v>33</v>
      </c>
      <c r="E124">
        <v>3</v>
      </c>
      <c r="F124">
        <v>10</v>
      </c>
      <c r="G124" s="2">
        <v>19090.62861</v>
      </c>
      <c r="H124" s="2">
        <v>477.26571524999997</v>
      </c>
      <c r="I124" t="s">
        <v>427</v>
      </c>
    </row>
    <row r="125" spans="1:9">
      <c r="A125">
        <v>125</v>
      </c>
      <c r="B125" t="s">
        <v>174</v>
      </c>
      <c r="C125">
        <v>37.36</v>
      </c>
      <c r="D125" t="s">
        <v>33</v>
      </c>
      <c r="E125">
        <v>3</v>
      </c>
      <c r="F125">
        <v>10</v>
      </c>
      <c r="G125" s="2">
        <v>0</v>
      </c>
      <c r="H125" s="2">
        <v>0</v>
      </c>
      <c r="I125" t="s">
        <v>428</v>
      </c>
    </row>
    <row r="126" spans="1:9">
      <c r="A126">
        <v>126</v>
      </c>
      <c r="B126" t="s">
        <v>175</v>
      </c>
      <c r="C126">
        <v>58.27</v>
      </c>
      <c r="D126" t="s">
        <v>33</v>
      </c>
      <c r="E126">
        <v>3</v>
      </c>
      <c r="F126">
        <v>10</v>
      </c>
      <c r="G126" s="2">
        <v>0</v>
      </c>
      <c r="H126" s="2">
        <v>0</v>
      </c>
      <c r="I126" t="s">
        <v>429</v>
      </c>
    </row>
    <row r="127" spans="1:9">
      <c r="A127">
        <v>127</v>
      </c>
      <c r="B127" t="s">
        <v>176</v>
      </c>
      <c r="C127">
        <v>60.75</v>
      </c>
      <c r="D127" t="s">
        <v>49</v>
      </c>
      <c r="E127">
        <v>4</v>
      </c>
      <c r="F127">
        <v>2</v>
      </c>
      <c r="G127" s="2">
        <v>41138.750500000002</v>
      </c>
      <c r="H127" s="2">
        <v>1028.4687625000001</v>
      </c>
      <c r="I127" t="s">
        <v>430</v>
      </c>
    </row>
    <row r="128" spans="1:9">
      <c r="A128">
        <v>128</v>
      </c>
      <c r="B128" t="s">
        <v>177</v>
      </c>
      <c r="C128">
        <v>54.16</v>
      </c>
      <c r="D128" t="s">
        <v>49</v>
      </c>
      <c r="E128">
        <v>4</v>
      </c>
      <c r="F128">
        <v>2</v>
      </c>
      <c r="G128" s="2">
        <v>35320.050399999993</v>
      </c>
      <c r="H128" s="2">
        <v>883.00125999999977</v>
      </c>
      <c r="I128" t="s">
        <v>373</v>
      </c>
    </row>
    <row r="129" spans="1:9">
      <c r="A129">
        <v>129</v>
      </c>
      <c r="B129" t="s">
        <v>178</v>
      </c>
      <c r="C129">
        <v>75.510000000000005</v>
      </c>
      <c r="D129" t="s">
        <v>49</v>
      </c>
      <c r="E129">
        <v>4</v>
      </c>
      <c r="F129">
        <v>2</v>
      </c>
      <c r="G129" s="2">
        <v>51266.834900000002</v>
      </c>
      <c r="H129" s="2">
        <v>1281.6708725000001</v>
      </c>
      <c r="I129" t="s">
        <v>431</v>
      </c>
    </row>
    <row r="130" spans="1:9">
      <c r="A130">
        <v>130</v>
      </c>
      <c r="B130" t="s">
        <v>179</v>
      </c>
      <c r="C130">
        <v>60</v>
      </c>
      <c r="D130" t="s">
        <v>49</v>
      </c>
      <c r="E130">
        <v>4</v>
      </c>
      <c r="F130">
        <v>3</v>
      </c>
      <c r="G130" s="2">
        <v>4599.2080000000005</v>
      </c>
      <c r="H130" s="2">
        <v>114.98020000000001</v>
      </c>
      <c r="I130" t="s">
        <v>432</v>
      </c>
    </row>
    <row r="131" spans="1:9">
      <c r="A131">
        <v>131</v>
      </c>
      <c r="B131" t="s">
        <v>180</v>
      </c>
      <c r="C131">
        <v>54</v>
      </c>
      <c r="D131" t="s">
        <v>49</v>
      </c>
      <c r="E131">
        <v>4</v>
      </c>
      <c r="F131">
        <v>3</v>
      </c>
      <c r="G131" s="2">
        <v>0</v>
      </c>
      <c r="H131" s="2">
        <v>0</v>
      </c>
      <c r="I131" t="s">
        <v>433</v>
      </c>
    </row>
    <row r="132" spans="1:9">
      <c r="A132">
        <v>132</v>
      </c>
      <c r="B132" t="s">
        <v>181</v>
      </c>
      <c r="C132">
        <v>75.510000000000005</v>
      </c>
      <c r="D132" t="s">
        <v>49</v>
      </c>
      <c r="E132">
        <v>4</v>
      </c>
      <c r="F132">
        <v>3</v>
      </c>
      <c r="G132" s="2">
        <v>5884.8349000000017</v>
      </c>
      <c r="H132" s="2">
        <v>147.12087250000005</v>
      </c>
      <c r="I132" t="s">
        <v>434</v>
      </c>
    </row>
    <row r="133" spans="1:9">
      <c r="A133">
        <v>133</v>
      </c>
      <c r="B133" t="s">
        <v>182</v>
      </c>
      <c r="C133">
        <v>60</v>
      </c>
      <c r="D133" t="s">
        <v>49</v>
      </c>
      <c r="E133">
        <v>4</v>
      </c>
      <c r="F133">
        <v>4</v>
      </c>
      <c r="G133" s="2">
        <v>0</v>
      </c>
      <c r="H133" s="2">
        <v>0</v>
      </c>
      <c r="I133" t="s">
        <v>435</v>
      </c>
    </row>
    <row r="134" spans="1:9">
      <c r="A134">
        <v>134</v>
      </c>
      <c r="B134" t="s">
        <v>183</v>
      </c>
      <c r="C134">
        <v>54.16</v>
      </c>
      <c r="D134" t="s">
        <v>49</v>
      </c>
      <c r="E134">
        <v>4</v>
      </c>
      <c r="F134">
        <v>4</v>
      </c>
      <c r="G134" s="2">
        <v>36920.050399999993</v>
      </c>
      <c r="H134" s="2">
        <v>923.00125999999977</v>
      </c>
      <c r="I134" t="s">
        <v>436</v>
      </c>
    </row>
    <row r="135" spans="1:9">
      <c r="A135">
        <v>135</v>
      </c>
      <c r="B135" t="s">
        <v>184</v>
      </c>
      <c r="C135">
        <v>75.510000000000005</v>
      </c>
      <c r="D135" t="s">
        <v>49</v>
      </c>
      <c r="E135">
        <v>4</v>
      </c>
      <c r="F135">
        <v>4</v>
      </c>
      <c r="G135" s="2">
        <v>6.3099000000020169</v>
      </c>
      <c r="H135" s="2">
        <v>0.15774750000005042</v>
      </c>
      <c r="I135" t="s">
        <v>437</v>
      </c>
    </row>
    <row r="136" spans="1:9">
      <c r="A136">
        <v>136</v>
      </c>
      <c r="B136" t="s">
        <v>185</v>
      </c>
      <c r="C136">
        <v>60.75</v>
      </c>
      <c r="D136" t="s">
        <v>49</v>
      </c>
      <c r="E136">
        <v>4</v>
      </c>
      <c r="F136">
        <v>5</v>
      </c>
      <c r="G136" s="2">
        <v>4627.7505000000001</v>
      </c>
      <c r="H136" s="2">
        <v>115.69376250000001</v>
      </c>
      <c r="I136" t="s">
        <v>438</v>
      </c>
    </row>
    <row r="137" spans="1:9">
      <c r="A137">
        <v>137</v>
      </c>
      <c r="B137" t="s">
        <v>186</v>
      </c>
      <c r="C137">
        <v>54.16</v>
      </c>
      <c r="D137" t="s">
        <v>49</v>
      </c>
      <c r="E137">
        <v>4</v>
      </c>
      <c r="F137">
        <v>5</v>
      </c>
      <c r="G137" s="2">
        <v>2765.0503999999983</v>
      </c>
      <c r="H137" s="2">
        <v>69.126259999999959</v>
      </c>
      <c r="I137" t="s">
        <v>439</v>
      </c>
    </row>
    <row r="138" spans="1:9">
      <c r="A138">
        <v>138</v>
      </c>
      <c r="B138" t="s">
        <v>187</v>
      </c>
      <c r="C138">
        <v>75.510000000000005</v>
      </c>
      <c r="D138" t="s">
        <v>49</v>
      </c>
      <c r="E138">
        <v>4</v>
      </c>
      <c r="F138">
        <v>5</v>
      </c>
      <c r="G138" s="2">
        <v>0</v>
      </c>
      <c r="H138" s="2">
        <v>0</v>
      </c>
      <c r="I138" t="s">
        <v>440</v>
      </c>
    </row>
    <row r="139" spans="1:9">
      <c r="A139">
        <v>139</v>
      </c>
      <c r="B139" t="s">
        <v>188</v>
      </c>
      <c r="C139">
        <v>60.75</v>
      </c>
      <c r="D139" t="s">
        <v>49</v>
      </c>
      <c r="E139">
        <v>4</v>
      </c>
      <c r="F139">
        <v>6</v>
      </c>
      <c r="G139" s="2">
        <v>1302.0005000000001</v>
      </c>
      <c r="H139" s="2">
        <v>32.550012500000001</v>
      </c>
      <c r="I139" t="s">
        <v>441</v>
      </c>
    </row>
    <row r="140" spans="1:9">
      <c r="A140">
        <v>140</v>
      </c>
      <c r="B140" t="s">
        <v>189</v>
      </c>
      <c r="C140">
        <v>54.16</v>
      </c>
      <c r="D140" t="s">
        <v>49</v>
      </c>
      <c r="E140">
        <v>4</v>
      </c>
      <c r="F140">
        <v>6</v>
      </c>
      <c r="G140" s="2">
        <v>0</v>
      </c>
      <c r="H140" s="2">
        <v>0</v>
      </c>
      <c r="I140" t="s">
        <v>442</v>
      </c>
    </row>
    <row r="141" spans="1:9">
      <c r="A141">
        <v>141</v>
      </c>
      <c r="B141" t="s">
        <v>190</v>
      </c>
      <c r="C141">
        <v>75.510000000000005</v>
      </c>
      <c r="D141" t="s">
        <v>49</v>
      </c>
      <c r="E141">
        <v>4</v>
      </c>
      <c r="F141">
        <v>6</v>
      </c>
      <c r="G141" s="2">
        <v>7485.8349000000017</v>
      </c>
      <c r="H141" s="2">
        <v>187.14587250000005</v>
      </c>
      <c r="I141" t="s">
        <v>443</v>
      </c>
    </row>
    <row r="142" spans="1:9">
      <c r="A142">
        <v>142</v>
      </c>
      <c r="B142" t="s">
        <v>191</v>
      </c>
      <c r="C142">
        <v>60.73</v>
      </c>
      <c r="D142" t="s">
        <v>49</v>
      </c>
      <c r="E142">
        <v>4</v>
      </c>
      <c r="F142">
        <v>7</v>
      </c>
      <c r="G142" s="2">
        <v>0</v>
      </c>
      <c r="H142" s="2">
        <v>0</v>
      </c>
      <c r="I142" t="s">
        <v>444</v>
      </c>
    </row>
    <row r="143" spans="1:9">
      <c r="A143">
        <v>143</v>
      </c>
      <c r="B143" t="s">
        <v>192</v>
      </c>
      <c r="C143">
        <v>54.16</v>
      </c>
      <c r="D143" t="s">
        <v>49</v>
      </c>
      <c r="E143">
        <v>4</v>
      </c>
      <c r="F143">
        <v>7</v>
      </c>
      <c r="G143" s="2">
        <v>36920.050399999993</v>
      </c>
      <c r="H143" s="2">
        <v>923.00125999999977</v>
      </c>
      <c r="I143" t="s">
        <v>445</v>
      </c>
    </row>
    <row r="144" spans="1:9">
      <c r="A144">
        <v>144</v>
      </c>
      <c r="B144" t="s">
        <v>193</v>
      </c>
      <c r="C144">
        <v>75.510000000000005</v>
      </c>
      <c r="D144" t="s">
        <v>49</v>
      </c>
      <c r="E144">
        <v>4</v>
      </c>
      <c r="F144">
        <v>7</v>
      </c>
      <c r="G144" s="2">
        <v>51266.834900000002</v>
      </c>
      <c r="H144" s="2">
        <v>1281.6708725000001</v>
      </c>
      <c r="I144" t="s">
        <v>446</v>
      </c>
    </row>
    <row r="145" spans="1:9">
      <c r="A145">
        <v>145</v>
      </c>
      <c r="B145" t="s">
        <v>194</v>
      </c>
      <c r="C145">
        <v>60.75</v>
      </c>
      <c r="D145" t="s">
        <v>49</v>
      </c>
      <c r="E145">
        <v>4</v>
      </c>
      <c r="F145">
        <v>8</v>
      </c>
      <c r="G145" s="2">
        <v>4595.7505000000001</v>
      </c>
      <c r="H145" s="2">
        <v>114.89376250000001</v>
      </c>
      <c r="I145" t="s">
        <v>447</v>
      </c>
    </row>
    <row r="146" spans="1:9">
      <c r="A146">
        <v>146</v>
      </c>
      <c r="B146" t="s">
        <v>195</v>
      </c>
      <c r="C146">
        <v>54.16</v>
      </c>
      <c r="D146" t="s">
        <v>49</v>
      </c>
      <c r="E146">
        <v>4</v>
      </c>
      <c r="F146">
        <v>8</v>
      </c>
      <c r="G146" s="2">
        <v>20455.050399999996</v>
      </c>
      <c r="H146" s="2">
        <v>511.37625999999989</v>
      </c>
      <c r="I146" t="s">
        <v>448</v>
      </c>
    </row>
    <row r="147" spans="1:9">
      <c r="A147">
        <v>147</v>
      </c>
      <c r="B147" t="s">
        <v>196</v>
      </c>
      <c r="C147">
        <v>75.510000000000005</v>
      </c>
      <c r="D147" t="s">
        <v>49</v>
      </c>
      <c r="E147">
        <v>4</v>
      </c>
      <c r="F147">
        <v>8</v>
      </c>
      <c r="G147" s="2">
        <v>0</v>
      </c>
      <c r="H147" s="2">
        <v>0</v>
      </c>
      <c r="I147" t="s">
        <v>449</v>
      </c>
    </row>
    <row r="148" spans="1:9">
      <c r="A148">
        <v>148</v>
      </c>
      <c r="B148" t="s">
        <v>197</v>
      </c>
      <c r="C148">
        <v>60.75</v>
      </c>
      <c r="D148" t="s">
        <v>49</v>
      </c>
      <c r="E148">
        <v>4</v>
      </c>
      <c r="F148">
        <v>9</v>
      </c>
      <c r="G148" s="2">
        <v>5207.2255000000005</v>
      </c>
      <c r="H148" s="2">
        <v>130.18063750000002</v>
      </c>
      <c r="I148" t="s">
        <v>450</v>
      </c>
    </row>
    <row r="149" spans="1:9">
      <c r="A149">
        <v>149</v>
      </c>
      <c r="B149" t="s">
        <v>198</v>
      </c>
      <c r="C149">
        <v>54.16</v>
      </c>
      <c r="D149" t="s">
        <v>49</v>
      </c>
      <c r="E149">
        <v>4</v>
      </c>
      <c r="F149">
        <v>9</v>
      </c>
      <c r="G149" s="2">
        <v>0</v>
      </c>
      <c r="H149" s="2">
        <v>0</v>
      </c>
      <c r="I149" t="s">
        <v>451</v>
      </c>
    </row>
    <row r="150" spans="1:9">
      <c r="A150">
        <v>150</v>
      </c>
      <c r="B150" t="s">
        <v>199</v>
      </c>
      <c r="C150">
        <v>75.510000000000005</v>
      </c>
      <c r="D150" t="s">
        <v>49</v>
      </c>
      <c r="E150">
        <v>4</v>
      </c>
      <c r="F150">
        <v>9</v>
      </c>
      <c r="G150" s="2">
        <v>5866.8349000000017</v>
      </c>
      <c r="H150" s="2">
        <v>146.67087250000003</v>
      </c>
      <c r="I150" t="s">
        <v>452</v>
      </c>
    </row>
    <row r="151" spans="1:9">
      <c r="A151">
        <v>151</v>
      </c>
      <c r="B151" t="s">
        <v>200</v>
      </c>
      <c r="C151">
        <v>60.75</v>
      </c>
      <c r="D151" t="s">
        <v>33</v>
      </c>
      <c r="E151">
        <v>4</v>
      </c>
      <c r="F151">
        <v>10</v>
      </c>
      <c r="G151" s="2">
        <v>28313.643749999996</v>
      </c>
      <c r="H151" s="2">
        <v>707.84109374999991</v>
      </c>
      <c r="I151" t="s">
        <v>453</v>
      </c>
    </row>
    <row r="152" spans="1:9">
      <c r="A152">
        <v>152</v>
      </c>
      <c r="B152" t="s">
        <v>201</v>
      </c>
      <c r="C152">
        <v>54.16</v>
      </c>
      <c r="D152" t="s">
        <v>33</v>
      </c>
      <c r="E152">
        <v>4</v>
      </c>
      <c r="F152">
        <v>10</v>
      </c>
      <c r="G152" s="2">
        <v>24240.553679999997</v>
      </c>
      <c r="H152" s="2">
        <v>606.01384199999995</v>
      </c>
      <c r="I152" t="s">
        <v>454</v>
      </c>
    </row>
    <row r="153" spans="1:9">
      <c r="A153">
        <v>153</v>
      </c>
      <c r="B153" t="s">
        <v>202</v>
      </c>
      <c r="C153">
        <v>75.510000000000005</v>
      </c>
      <c r="D153" t="s">
        <v>33</v>
      </c>
      <c r="E153">
        <v>4</v>
      </c>
      <c r="F153">
        <v>10</v>
      </c>
      <c r="G153" s="2">
        <v>0</v>
      </c>
      <c r="H153" s="2">
        <v>0</v>
      </c>
      <c r="I153" t="s">
        <v>455</v>
      </c>
    </row>
    <row r="154" spans="1:9">
      <c r="A154">
        <v>154</v>
      </c>
      <c r="B154" t="s">
        <v>203</v>
      </c>
      <c r="C154">
        <v>74.7</v>
      </c>
      <c r="D154" t="s">
        <v>49</v>
      </c>
      <c r="E154">
        <v>5</v>
      </c>
      <c r="F154">
        <v>2</v>
      </c>
      <c r="G154" s="2">
        <v>4474.5530000000008</v>
      </c>
      <c r="H154" s="2">
        <v>111.86382500000002</v>
      </c>
      <c r="I154" t="s">
        <v>456</v>
      </c>
    </row>
    <row r="155" spans="1:9">
      <c r="A155">
        <v>155</v>
      </c>
      <c r="B155" t="s">
        <v>204</v>
      </c>
      <c r="C155">
        <v>36.799999999999997</v>
      </c>
      <c r="D155" t="s">
        <v>49</v>
      </c>
      <c r="E155">
        <v>5</v>
      </c>
      <c r="F155">
        <v>2</v>
      </c>
      <c r="G155" s="2">
        <v>0</v>
      </c>
      <c r="H155" s="2">
        <v>0</v>
      </c>
      <c r="I155" t="s">
        <v>457</v>
      </c>
    </row>
    <row r="156" spans="1:9">
      <c r="A156">
        <v>156</v>
      </c>
      <c r="B156" t="s">
        <v>205</v>
      </c>
      <c r="C156">
        <v>65</v>
      </c>
      <c r="D156" t="s">
        <v>49</v>
      </c>
      <c r="E156">
        <v>5</v>
      </c>
      <c r="F156">
        <v>2</v>
      </c>
      <c r="G156" s="2">
        <v>0</v>
      </c>
      <c r="H156" s="2">
        <v>0</v>
      </c>
      <c r="I156" t="s">
        <v>458</v>
      </c>
    </row>
    <row r="157" spans="1:9">
      <c r="A157">
        <v>157</v>
      </c>
      <c r="B157" t="s">
        <v>206</v>
      </c>
      <c r="C157">
        <v>36.6</v>
      </c>
      <c r="D157" t="s">
        <v>49</v>
      </c>
      <c r="E157">
        <v>5</v>
      </c>
      <c r="F157">
        <v>2</v>
      </c>
      <c r="G157" s="2">
        <v>0</v>
      </c>
      <c r="H157" s="2">
        <v>0</v>
      </c>
      <c r="I157" t="s">
        <v>459</v>
      </c>
    </row>
    <row r="158" spans="1:9">
      <c r="A158">
        <v>158</v>
      </c>
      <c r="B158" t="s">
        <v>207</v>
      </c>
      <c r="C158">
        <v>37.32</v>
      </c>
      <c r="D158" t="s">
        <v>49</v>
      </c>
      <c r="E158">
        <v>5</v>
      </c>
      <c r="F158">
        <v>2</v>
      </c>
      <c r="G158" s="2">
        <v>0</v>
      </c>
      <c r="H158" s="2">
        <v>0</v>
      </c>
      <c r="I158" t="s">
        <v>457</v>
      </c>
    </row>
    <row r="159" spans="1:9">
      <c r="A159">
        <v>159</v>
      </c>
      <c r="B159" t="s">
        <v>208</v>
      </c>
      <c r="C159">
        <v>58.32</v>
      </c>
      <c r="D159" t="s">
        <v>49</v>
      </c>
      <c r="E159">
        <v>5</v>
      </c>
      <c r="F159">
        <v>2</v>
      </c>
      <c r="G159" s="2">
        <v>0</v>
      </c>
      <c r="H159" s="2">
        <v>0</v>
      </c>
      <c r="I159" t="s">
        <v>460</v>
      </c>
    </row>
    <row r="160" spans="1:9">
      <c r="A160">
        <v>160</v>
      </c>
      <c r="B160" t="s">
        <v>209</v>
      </c>
      <c r="C160">
        <v>82.21</v>
      </c>
      <c r="D160" t="s">
        <v>49</v>
      </c>
      <c r="E160">
        <v>5</v>
      </c>
      <c r="F160">
        <v>3</v>
      </c>
      <c r="G160" s="2">
        <v>4762.3718999999955</v>
      </c>
      <c r="H160" s="2">
        <v>119.05929749999989</v>
      </c>
      <c r="I160" t="s">
        <v>461</v>
      </c>
    </row>
    <row r="161" spans="1:9">
      <c r="A161">
        <v>161</v>
      </c>
      <c r="B161" t="s">
        <v>210</v>
      </c>
      <c r="C161">
        <v>36.799999999999997</v>
      </c>
      <c r="D161" t="s">
        <v>49</v>
      </c>
      <c r="E161">
        <v>5</v>
      </c>
      <c r="F161">
        <v>3</v>
      </c>
      <c r="G161" s="2">
        <v>1468.6719999999978</v>
      </c>
      <c r="H161" s="2">
        <v>36.716799999999942</v>
      </c>
      <c r="I161" t="s">
        <v>401</v>
      </c>
    </row>
    <row r="162" spans="1:9">
      <c r="A162">
        <v>162</v>
      </c>
      <c r="B162" t="s">
        <v>211</v>
      </c>
      <c r="C162">
        <v>65.08</v>
      </c>
      <c r="D162" t="s">
        <v>49</v>
      </c>
      <c r="E162">
        <v>5</v>
      </c>
      <c r="F162">
        <v>3</v>
      </c>
      <c r="G162" s="2">
        <v>0</v>
      </c>
      <c r="H162" s="2">
        <v>0</v>
      </c>
      <c r="I162" t="s">
        <v>462</v>
      </c>
    </row>
    <row r="163" spans="1:9">
      <c r="A163">
        <v>163</v>
      </c>
      <c r="B163" t="s">
        <v>212</v>
      </c>
      <c r="C163">
        <v>36.6</v>
      </c>
      <c r="D163" t="s">
        <v>49</v>
      </c>
      <c r="E163">
        <v>5</v>
      </c>
      <c r="F163">
        <v>3</v>
      </c>
      <c r="G163" s="2">
        <v>3010.7940000000008</v>
      </c>
      <c r="H163" s="2">
        <v>75.269850000000019</v>
      </c>
      <c r="I163" t="s">
        <v>463</v>
      </c>
    </row>
    <row r="164" spans="1:9">
      <c r="A164">
        <v>164</v>
      </c>
      <c r="B164" t="s">
        <v>213</v>
      </c>
      <c r="C164">
        <v>37.32</v>
      </c>
      <c r="D164" t="s">
        <v>49</v>
      </c>
      <c r="E164">
        <v>5</v>
      </c>
      <c r="F164">
        <v>3</v>
      </c>
      <c r="G164" s="2">
        <v>3133.6298000000015</v>
      </c>
      <c r="H164" s="2">
        <v>78.340745000000041</v>
      </c>
      <c r="I164" t="s">
        <v>464</v>
      </c>
    </row>
    <row r="165" spans="1:9">
      <c r="A165">
        <v>165</v>
      </c>
      <c r="B165" t="s">
        <v>214</v>
      </c>
      <c r="C165">
        <v>58.32</v>
      </c>
      <c r="D165" t="s">
        <v>49</v>
      </c>
      <c r="E165">
        <v>5</v>
      </c>
      <c r="F165">
        <v>3</v>
      </c>
      <c r="G165" s="2">
        <v>40494.344799999999</v>
      </c>
      <c r="H165" s="2">
        <v>1012.35862</v>
      </c>
      <c r="I165" t="s">
        <v>465</v>
      </c>
    </row>
    <row r="166" spans="1:9">
      <c r="A166">
        <v>166</v>
      </c>
      <c r="B166" t="s">
        <v>215</v>
      </c>
      <c r="C166">
        <v>82.21</v>
      </c>
      <c r="D166" t="s">
        <v>49</v>
      </c>
      <c r="E166">
        <v>5</v>
      </c>
      <c r="F166">
        <v>4</v>
      </c>
      <c r="G166" s="2">
        <v>6636.846899999995</v>
      </c>
      <c r="H166" s="2">
        <v>165.92117249999987</v>
      </c>
      <c r="I166" t="s">
        <v>466</v>
      </c>
    </row>
    <row r="167" spans="1:9">
      <c r="A167">
        <v>167</v>
      </c>
      <c r="B167" t="s">
        <v>216</v>
      </c>
      <c r="C167">
        <v>36.799999999999997</v>
      </c>
      <c r="D167" t="s">
        <v>49</v>
      </c>
      <c r="E167">
        <v>5</v>
      </c>
      <c r="F167">
        <v>4</v>
      </c>
      <c r="G167" s="2">
        <v>0</v>
      </c>
      <c r="H167" s="2">
        <v>0</v>
      </c>
      <c r="I167" t="s">
        <v>467</v>
      </c>
    </row>
    <row r="168" spans="1:9">
      <c r="A168">
        <v>168</v>
      </c>
      <c r="B168" t="s">
        <v>217</v>
      </c>
      <c r="C168">
        <v>65.08</v>
      </c>
      <c r="D168" t="s">
        <v>49</v>
      </c>
      <c r="E168">
        <v>5</v>
      </c>
      <c r="F168">
        <v>4</v>
      </c>
      <c r="G168" s="2">
        <v>7721.3211999999985</v>
      </c>
      <c r="H168" s="2">
        <v>193.03302999999997</v>
      </c>
      <c r="I168" t="s">
        <v>468</v>
      </c>
    </row>
    <row r="169" spans="1:9">
      <c r="A169">
        <v>169</v>
      </c>
      <c r="B169" t="s">
        <v>218</v>
      </c>
      <c r="C169">
        <v>36.6</v>
      </c>
      <c r="D169" t="s">
        <v>49</v>
      </c>
      <c r="E169">
        <v>5</v>
      </c>
      <c r="F169">
        <v>4</v>
      </c>
      <c r="G169" s="2">
        <v>0</v>
      </c>
      <c r="H169" s="2">
        <v>0</v>
      </c>
      <c r="I169" t="s">
        <v>469</v>
      </c>
    </row>
    <row r="170" spans="1:9">
      <c r="A170">
        <v>170</v>
      </c>
      <c r="B170" t="s">
        <v>219</v>
      </c>
      <c r="C170">
        <v>37.32</v>
      </c>
      <c r="D170" t="s">
        <v>49</v>
      </c>
      <c r="E170">
        <v>5</v>
      </c>
      <c r="F170">
        <v>4</v>
      </c>
      <c r="G170" s="2">
        <v>0</v>
      </c>
      <c r="H170" s="2">
        <v>0</v>
      </c>
      <c r="I170" t="s">
        <v>470</v>
      </c>
    </row>
    <row r="171" spans="1:9">
      <c r="A171">
        <v>171</v>
      </c>
      <c r="B171" t="s">
        <v>220</v>
      </c>
      <c r="C171">
        <v>58.32</v>
      </c>
      <c r="D171" t="s">
        <v>49</v>
      </c>
      <c r="E171">
        <v>5</v>
      </c>
      <c r="F171">
        <v>4</v>
      </c>
      <c r="G171" s="2">
        <v>38894.344799999999</v>
      </c>
      <c r="H171" s="2">
        <v>972.35861999999997</v>
      </c>
      <c r="I171" t="s">
        <v>471</v>
      </c>
    </row>
    <row r="172" spans="1:9">
      <c r="A172">
        <v>172</v>
      </c>
      <c r="B172" t="s">
        <v>221</v>
      </c>
      <c r="C172">
        <v>82.21</v>
      </c>
      <c r="D172" t="s">
        <v>49</v>
      </c>
      <c r="E172">
        <v>5</v>
      </c>
      <c r="F172">
        <v>5</v>
      </c>
      <c r="G172" s="2">
        <v>6634.2768999999989</v>
      </c>
      <c r="H172" s="2">
        <v>165.85692249999997</v>
      </c>
      <c r="I172" t="s">
        <v>472</v>
      </c>
    </row>
    <row r="173" spans="1:9">
      <c r="A173">
        <v>173</v>
      </c>
      <c r="B173" t="s">
        <v>222</v>
      </c>
      <c r="C173">
        <v>36.799999999999997</v>
      </c>
      <c r="D173" t="s">
        <v>49</v>
      </c>
      <c r="E173">
        <v>5</v>
      </c>
      <c r="F173">
        <v>5</v>
      </c>
      <c r="G173" s="2">
        <v>3004.6719999999978</v>
      </c>
      <c r="H173" s="2">
        <v>75.116799999999941</v>
      </c>
      <c r="I173" t="s">
        <v>473</v>
      </c>
    </row>
    <row r="174" spans="1:9">
      <c r="A174">
        <v>174</v>
      </c>
      <c r="B174" t="s">
        <v>223</v>
      </c>
      <c r="C174">
        <v>65.08</v>
      </c>
      <c r="D174" t="s">
        <v>49</v>
      </c>
      <c r="E174">
        <v>5</v>
      </c>
      <c r="F174">
        <v>5</v>
      </c>
      <c r="G174" s="2">
        <v>0</v>
      </c>
      <c r="H174" s="2">
        <v>0</v>
      </c>
      <c r="I174" t="s">
        <v>474</v>
      </c>
    </row>
    <row r="175" spans="1:9">
      <c r="A175">
        <v>175</v>
      </c>
      <c r="B175" t="s">
        <v>224</v>
      </c>
      <c r="C175">
        <v>36.6</v>
      </c>
      <c r="D175" t="s">
        <v>49</v>
      </c>
      <c r="E175">
        <v>5</v>
      </c>
      <c r="F175">
        <v>5</v>
      </c>
      <c r="G175" s="2">
        <v>0</v>
      </c>
      <c r="H175" s="2">
        <v>0</v>
      </c>
      <c r="I175" t="s">
        <v>475</v>
      </c>
    </row>
    <row r="176" spans="1:9">
      <c r="A176">
        <v>176</v>
      </c>
      <c r="B176" t="s">
        <v>225</v>
      </c>
      <c r="C176">
        <v>38</v>
      </c>
      <c r="D176" t="s">
        <v>49</v>
      </c>
      <c r="E176">
        <v>5</v>
      </c>
      <c r="F176">
        <v>5</v>
      </c>
      <c r="G176" s="2">
        <v>27501.94</v>
      </c>
      <c r="H176" s="2">
        <v>687.54849999999999</v>
      </c>
      <c r="I176" t="s">
        <v>476</v>
      </c>
    </row>
    <row r="177" spans="1:9">
      <c r="A177">
        <v>177</v>
      </c>
      <c r="B177" t="s">
        <v>226</v>
      </c>
      <c r="C177">
        <v>58.32</v>
      </c>
      <c r="D177" t="s">
        <v>49</v>
      </c>
      <c r="E177">
        <v>5</v>
      </c>
      <c r="F177">
        <v>5</v>
      </c>
      <c r="G177" s="2">
        <v>0</v>
      </c>
      <c r="H177" s="2">
        <v>0</v>
      </c>
      <c r="I177" t="s">
        <v>477</v>
      </c>
    </row>
    <row r="178" spans="1:9">
      <c r="A178">
        <v>178</v>
      </c>
      <c r="B178" t="s">
        <v>227</v>
      </c>
      <c r="C178">
        <v>76.430000000000007</v>
      </c>
      <c r="D178" t="s">
        <v>49</v>
      </c>
      <c r="E178">
        <v>5</v>
      </c>
      <c r="F178">
        <v>6</v>
      </c>
      <c r="G178" s="2">
        <v>4538.6977000000043</v>
      </c>
      <c r="H178" s="2">
        <v>113.4674425000001</v>
      </c>
      <c r="I178" t="s">
        <v>478</v>
      </c>
    </row>
    <row r="179" spans="1:9">
      <c r="A179">
        <v>179</v>
      </c>
      <c r="B179" t="s">
        <v>228</v>
      </c>
      <c r="C179">
        <v>36.799999999999997</v>
      </c>
      <c r="D179" t="s">
        <v>49</v>
      </c>
      <c r="E179">
        <v>5</v>
      </c>
      <c r="F179">
        <v>6</v>
      </c>
      <c r="G179" s="2">
        <v>0</v>
      </c>
      <c r="H179" s="2">
        <v>0</v>
      </c>
      <c r="I179" t="s">
        <v>479</v>
      </c>
    </row>
    <row r="180" spans="1:9">
      <c r="A180">
        <v>180</v>
      </c>
      <c r="B180" t="s">
        <v>229</v>
      </c>
      <c r="C180">
        <v>65.08</v>
      </c>
      <c r="D180" t="s">
        <v>49</v>
      </c>
      <c r="E180">
        <v>5</v>
      </c>
      <c r="F180">
        <v>6</v>
      </c>
      <c r="G180" s="2">
        <v>7074.7961999999989</v>
      </c>
      <c r="H180" s="2">
        <v>176.86990499999996</v>
      </c>
      <c r="I180" t="s">
        <v>468</v>
      </c>
    </row>
    <row r="181" spans="1:9">
      <c r="A181">
        <v>181</v>
      </c>
      <c r="B181" t="s">
        <v>230</v>
      </c>
      <c r="C181">
        <v>36.6</v>
      </c>
      <c r="D181" t="s">
        <v>49</v>
      </c>
      <c r="E181">
        <v>5</v>
      </c>
      <c r="F181">
        <v>6</v>
      </c>
      <c r="G181" s="2">
        <v>3010.7940000000008</v>
      </c>
      <c r="H181" s="2">
        <v>75.269850000000019</v>
      </c>
      <c r="I181" t="s">
        <v>480</v>
      </c>
    </row>
    <row r="182" spans="1:9">
      <c r="A182">
        <v>182</v>
      </c>
      <c r="B182" t="s">
        <v>231</v>
      </c>
      <c r="C182">
        <v>38</v>
      </c>
      <c r="D182" t="s">
        <v>49</v>
      </c>
      <c r="E182">
        <v>5</v>
      </c>
      <c r="F182">
        <v>6</v>
      </c>
      <c r="G182" s="2">
        <v>27501.94</v>
      </c>
      <c r="H182" s="2">
        <v>687.54849999999999</v>
      </c>
      <c r="I182" t="s">
        <v>481</v>
      </c>
    </row>
    <row r="183" spans="1:9">
      <c r="A183">
        <v>183</v>
      </c>
      <c r="B183" t="s">
        <v>232</v>
      </c>
      <c r="C183">
        <v>64.510000000000005</v>
      </c>
      <c r="D183" t="s">
        <v>49</v>
      </c>
      <c r="E183">
        <v>5</v>
      </c>
      <c r="F183">
        <v>6</v>
      </c>
      <c r="G183" s="2">
        <v>0</v>
      </c>
      <c r="H183" s="2">
        <v>0</v>
      </c>
      <c r="I183" t="s">
        <v>482</v>
      </c>
    </row>
    <row r="184" spans="1:9">
      <c r="A184">
        <v>184</v>
      </c>
      <c r="B184" t="s">
        <v>233</v>
      </c>
      <c r="C184">
        <v>76.430000000000007</v>
      </c>
      <c r="D184" t="s">
        <v>49</v>
      </c>
      <c r="E184">
        <v>5</v>
      </c>
      <c r="F184">
        <v>7</v>
      </c>
      <c r="G184" s="2">
        <v>4543.6977000000043</v>
      </c>
      <c r="H184" s="2">
        <v>113.5924425000001</v>
      </c>
      <c r="I184" t="s">
        <v>483</v>
      </c>
    </row>
    <row r="185" spans="1:9">
      <c r="A185">
        <v>185</v>
      </c>
      <c r="B185" t="s">
        <v>234</v>
      </c>
      <c r="C185">
        <v>36.799999999999997</v>
      </c>
      <c r="D185" t="s">
        <v>49</v>
      </c>
      <c r="E185">
        <v>5</v>
      </c>
      <c r="F185">
        <v>7</v>
      </c>
      <c r="G185" s="2">
        <v>15534.671999999999</v>
      </c>
      <c r="H185" s="2">
        <v>388.36679999999996</v>
      </c>
      <c r="I185" t="s">
        <v>484</v>
      </c>
    </row>
    <row r="186" spans="1:9">
      <c r="A186">
        <v>186</v>
      </c>
      <c r="B186" t="s">
        <v>235</v>
      </c>
      <c r="C186">
        <v>65.08</v>
      </c>
      <c r="D186" t="s">
        <v>49</v>
      </c>
      <c r="E186">
        <v>5</v>
      </c>
      <c r="F186">
        <v>7</v>
      </c>
      <c r="G186" s="2">
        <v>5355.8211999999985</v>
      </c>
      <c r="H186" s="2">
        <v>133.89552999999995</v>
      </c>
      <c r="I186" t="s">
        <v>485</v>
      </c>
    </row>
    <row r="187" spans="1:9">
      <c r="A187">
        <v>187</v>
      </c>
      <c r="B187" t="s">
        <v>236</v>
      </c>
      <c r="C187">
        <v>36.6</v>
      </c>
      <c r="D187" t="s">
        <v>49</v>
      </c>
      <c r="E187">
        <v>5</v>
      </c>
      <c r="F187">
        <v>7</v>
      </c>
      <c r="G187" s="2">
        <v>0</v>
      </c>
      <c r="H187" s="2">
        <v>0</v>
      </c>
      <c r="I187" t="s">
        <v>486</v>
      </c>
    </row>
    <row r="188" spans="1:9">
      <c r="A188">
        <v>188</v>
      </c>
      <c r="B188" t="s">
        <v>237</v>
      </c>
      <c r="C188">
        <v>37.36</v>
      </c>
      <c r="D188" t="s">
        <v>49</v>
      </c>
      <c r="E188">
        <v>5</v>
      </c>
      <c r="F188">
        <v>7</v>
      </c>
      <c r="G188" s="2">
        <v>0</v>
      </c>
      <c r="H188" s="2">
        <v>0</v>
      </c>
      <c r="I188" t="s">
        <v>487</v>
      </c>
    </row>
    <row r="189" spans="1:9">
      <c r="A189">
        <v>189</v>
      </c>
      <c r="B189" t="s">
        <v>238</v>
      </c>
      <c r="C189">
        <v>64.510000000000005</v>
      </c>
      <c r="D189" t="s">
        <v>49</v>
      </c>
      <c r="E189">
        <v>5</v>
      </c>
      <c r="F189">
        <v>7</v>
      </c>
      <c r="G189" s="2">
        <v>0</v>
      </c>
      <c r="H189" s="2">
        <v>0</v>
      </c>
      <c r="I189" t="s">
        <v>488</v>
      </c>
    </row>
    <row r="190" spans="1:9">
      <c r="A190">
        <v>190</v>
      </c>
      <c r="B190" t="s">
        <v>239</v>
      </c>
      <c r="C190">
        <v>76.400000000000006</v>
      </c>
      <c r="D190" t="s">
        <v>49</v>
      </c>
      <c r="E190">
        <v>5</v>
      </c>
      <c r="F190">
        <v>8</v>
      </c>
      <c r="G190" s="2">
        <v>0</v>
      </c>
      <c r="H190" s="2">
        <v>0</v>
      </c>
      <c r="I190" t="s">
        <v>489</v>
      </c>
    </row>
    <row r="191" spans="1:9">
      <c r="A191">
        <v>191</v>
      </c>
      <c r="B191" t="s">
        <v>240</v>
      </c>
      <c r="C191">
        <v>36.799999999999997</v>
      </c>
      <c r="D191" t="s">
        <v>49</v>
      </c>
      <c r="E191">
        <v>5</v>
      </c>
      <c r="F191">
        <v>8</v>
      </c>
      <c r="G191" s="2">
        <v>26733.146999999997</v>
      </c>
      <c r="H191" s="2">
        <v>668.32867499999998</v>
      </c>
      <c r="I191" t="s">
        <v>490</v>
      </c>
    </row>
    <row r="192" spans="1:9">
      <c r="A192">
        <v>192</v>
      </c>
      <c r="B192" t="s">
        <v>241</v>
      </c>
      <c r="C192">
        <v>65.08</v>
      </c>
      <c r="D192" t="s">
        <v>49</v>
      </c>
      <c r="E192">
        <v>5</v>
      </c>
      <c r="F192">
        <v>8</v>
      </c>
      <c r="G192" s="2">
        <v>47666.296200000004</v>
      </c>
      <c r="H192" s="2">
        <v>1191.6574050000002</v>
      </c>
      <c r="I192" t="s">
        <v>491</v>
      </c>
    </row>
    <row r="193" spans="1:9">
      <c r="A193">
        <v>193</v>
      </c>
      <c r="B193" t="s">
        <v>242</v>
      </c>
      <c r="C193">
        <v>36.6</v>
      </c>
      <c r="D193" t="s">
        <v>49</v>
      </c>
      <c r="E193">
        <v>5</v>
      </c>
      <c r="F193">
        <v>8</v>
      </c>
      <c r="G193" s="2">
        <v>3010.7940000000008</v>
      </c>
      <c r="H193" s="2">
        <v>75.269850000000019</v>
      </c>
      <c r="I193" t="s">
        <v>492</v>
      </c>
    </row>
    <row r="194" spans="1:9">
      <c r="A194">
        <v>194</v>
      </c>
      <c r="B194" t="s">
        <v>243</v>
      </c>
      <c r="C194">
        <v>37.32</v>
      </c>
      <c r="D194" t="s">
        <v>49</v>
      </c>
      <c r="E194">
        <v>5</v>
      </c>
      <c r="F194">
        <v>8</v>
      </c>
      <c r="G194" s="2">
        <v>27067.1548</v>
      </c>
      <c r="H194" s="2">
        <v>676.67886999999996</v>
      </c>
      <c r="I194" t="s">
        <v>493</v>
      </c>
    </row>
    <row r="195" spans="1:9">
      <c r="A195">
        <v>195</v>
      </c>
      <c r="B195" t="s">
        <v>244</v>
      </c>
      <c r="C195">
        <v>58.32</v>
      </c>
      <c r="D195" t="s">
        <v>49</v>
      </c>
      <c r="E195">
        <v>5</v>
      </c>
      <c r="F195">
        <v>8</v>
      </c>
      <c r="G195" s="2">
        <v>0</v>
      </c>
      <c r="H195" s="2">
        <v>0</v>
      </c>
      <c r="I195" t="s">
        <v>494</v>
      </c>
    </row>
    <row r="196" spans="1:9">
      <c r="A196">
        <v>196</v>
      </c>
      <c r="B196" t="s">
        <v>245</v>
      </c>
      <c r="C196">
        <v>76.430000000000007</v>
      </c>
      <c r="D196" t="s">
        <v>49</v>
      </c>
      <c r="E196">
        <v>5</v>
      </c>
      <c r="F196">
        <v>9</v>
      </c>
      <c r="G196" s="2">
        <v>0</v>
      </c>
      <c r="H196" s="2">
        <v>0</v>
      </c>
      <c r="I196" t="s">
        <v>495</v>
      </c>
    </row>
    <row r="197" spans="1:9">
      <c r="A197">
        <v>197</v>
      </c>
      <c r="B197" t="s">
        <v>246</v>
      </c>
      <c r="C197">
        <v>36.799999999999997</v>
      </c>
      <c r="D197" t="s">
        <v>49</v>
      </c>
      <c r="E197">
        <v>5</v>
      </c>
      <c r="F197">
        <v>9</v>
      </c>
      <c r="G197" s="2">
        <v>3017.6719999999978</v>
      </c>
      <c r="H197" s="2">
        <v>75.441799999999944</v>
      </c>
      <c r="I197" t="s">
        <v>492</v>
      </c>
    </row>
    <row r="198" spans="1:9">
      <c r="A198">
        <v>198</v>
      </c>
      <c r="B198" t="s">
        <v>247</v>
      </c>
      <c r="C198">
        <v>65.040000000000006</v>
      </c>
      <c r="D198" t="s">
        <v>49</v>
      </c>
      <c r="E198">
        <v>5</v>
      </c>
      <c r="F198">
        <v>9</v>
      </c>
      <c r="G198" s="2">
        <v>6920.2456000000047</v>
      </c>
      <c r="H198" s="2">
        <v>173.00614000000013</v>
      </c>
      <c r="I198" t="s">
        <v>496</v>
      </c>
    </row>
    <row r="199" spans="1:9">
      <c r="A199">
        <v>199</v>
      </c>
      <c r="B199" t="s">
        <v>248</v>
      </c>
      <c r="C199">
        <v>36.6</v>
      </c>
      <c r="D199" t="s">
        <v>49</v>
      </c>
      <c r="E199">
        <v>5</v>
      </c>
      <c r="F199">
        <v>9</v>
      </c>
      <c r="G199" s="2">
        <v>2006.7940000000008</v>
      </c>
      <c r="H199" s="2">
        <v>50.169850000000018</v>
      </c>
      <c r="I199" t="s">
        <v>497</v>
      </c>
    </row>
    <row r="200" spans="1:9">
      <c r="A200">
        <v>200</v>
      </c>
      <c r="B200" t="s">
        <v>249</v>
      </c>
      <c r="C200">
        <v>37.32</v>
      </c>
      <c r="D200" t="s">
        <v>49</v>
      </c>
      <c r="E200">
        <v>5</v>
      </c>
      <c r="F200">
        <v>9</v>
      </c>
      <c r="G200" s="2">
        <v>3125.6298000000015</v>
      </c>
      <c r="H200" s="2">
        <v>78.140745000000038</v>
      </c>
      <c r="I200" t="s">
        <v>498</v>
      </c>
    </row>
    <row r="201" spans="1:9">
      <c r="A201">
        <v>201</v>
      </c>
      <c r="B201" t="s">
        <v>250</v>
      </c>
      <c r="C201">
        <v>64.510000000000005</v>
      </c>
      <c r="D201" t="s">
        <v>49</v>
      </c>
      <c r="E201">
        <v>5</v>
      </c>
      <c r="F201">
        <v>9</v>
      </c>
      <c r="G201" s="2">
        <v>46343.368900000001</v>
      </c>
      <c r="H201" s="2">
        <v>1158.5842225000001</v>
      </c>
      <c r="I201" t="s">
        <v>499</v>
      </c>
    </row>
    <row r="202" spans="1:9">
      <c r="A202">
        <v>202</v>
      </c>
      <c r="B202" t="s">
        <v>251</v>
      </c>
      <c r="C202">
        <v>76.430000000000007</v>
      </c>
      <c r="D202" t="s">
        <v>33</v>
      </c>
      <c r="E202">
        <v>5</v>
      </c>
      <c r="F202">
        <v>10</v>
      </c>
      <c r="G202" s="2">
        <v>35331.588390000004</v>
      </c>
      <c r="H202" s="2">
        <v>883.28970975000016</v>
      </c>
      <c r="I202" t="s">
        <v>500</v>
      </c>
    </row>
    <row r="203" spans="1:9">
      <c r="A203">
        <v>203</v>
      </c>
      <c r="B203" t="s">
        <v>252</v>
      </c>
      <c r="C203">
        <v>36.799999999999997</v>
      </c>
      <c r="D203" t="s">
        <v>33</v>
      </c>
      <c r="E203">
        <v>5</v>
      </c>
      <c r="F203">
        <v>10</v>
      </c>
      <c r="G203" s="2">
        <v>17594.270399999998</v>
      </c>
      <c r="H203" s="2">
        <v>439.85675999999995</v>
      </c>
      <c r="I203" t="s">
        <v>501</v>
      </c>
    </row>
    <row r="204" spans="1:9">
      <c r="A204">
        <v>204</v>
      </c>
      <c r="B204" t="s">
        <v>253</v>
      </c>
      <c r="C204">
        <v>65.040000000000006</v>
      </c>
      <c r="D204" t="s">
        <v>33</v>
      </c>
      <c r="E204">
        <v>5</v>
      </c>
      <c r="F204">
        <v>10</v>
      </c>
      <c r="G204" s="2">
        <v>2119.571920000003</v>
      </c>
      <c r="H204" s="2">
        <v>52.989298000000076</v>
      </c>
      <c r="I204" t="s">
        <v>502</v>
      </c>
    </row>
    <row r="205" spans="1:9">
      <c r="A205">
        <v>205</v>
      </c>
      <c r="B205" t="s">
        <v>254</v>
      </c>
      <c r="C205">
        <v>36.6</v>
      </c>
      <c r="D205" t="s">
        <v>33</v>
      </c>
      <c r="E205">
        <v>5</v>
      </c>
      <c r="F205">
        <v>10</v>
      </c>
      <c r="G205" s="2">
        <v>17504.755799999999</v>
      </c>
      <c r="H205" s="2">
        <v>437.61889499999995</v>
      </c>
      <c r="I205" t="s">
        <v>503</v>
      </c>
    </row>
    <row r="206" spans="1:9">
      <c r="A206">
        <v>206</v>
      </c>
      <c r="B206" t="s">
        <v>255</v>
      </c>
      <c r="C206">
        <v>37.32</v>
      </c>
      <c r="D206" t="s">
        <v>33</v>
      </c>
      <c r="E206">
        <v>5</v>
      </c>
      <c r="F206">
        <v>10</v>
      </c>
      <c r="G206" s="2">
        <v>3148.0083600000003</v>
      </c>
      <c r="H206" s="2">
        <v>78.700209000000001</v>
      </c>
      <c r="I206" t="s">
        <v>504</v>
      </c>
    </row>
    <row r="207" spans="1:9">
      <c r="A207">
        <v>207</v>
      </c>
      <c r="B207" t="s">
        <v>256</v>
      </c>
      <c r="C207">
        <v>64.510000000000005</v>
      </c>
      <c r="D207" t="s">
        <v>33</v>
      </c>
      <c r="E207">
        <v>5</v>
      </c>
      <c r="F207">
        <v>10</v>
      </c>
      <c r="G207" s="2">
        <v>26518.358229999998</v>
      </c>
      <c r="H207" s="2">
        <v>662.95895574999997</v>
      </c>
      <c r="I207" t="s">
        <v>504</v>
      </c>
    </row>
    <row r="208" spans="1:9">
      <c r="A208">
        <v>208</v>
      </c>
      <c r="B208" t="s">
        <v>257</v>
      </c>
      <c r="C208">
        <v>41.2</v>
      </c>
      <c r="D208" t="s">
        <v>283</v>
      </c>
      <c r="E208">
        <v>1</v>
      </c>
      <c r="F208">
        <v>0</v>
      </c>
      <c r="G208" s="2">
        <v>0.36000000000240107</v>
      </c>
      <c r="H208" s="2">
        <v>9.000000000060026E-3</v>
      </c>
      <c r="I208" t="s">
        <v>420</v>
      </c>
    </row>
    <row r="209" spans="1:9">
      <c r="A209">
        <v>209</v>
      </c>
      <c r="B209" t="s">
        <v>258</v>
      </c>
      <c r="C209">
        <v>41.02</v>
      </c>
      <c r="D209" t="s">
        <v>283</v>
      </c>
      <c r="E209">
        <v>1</v>
      </c>
      <c r="F209">
        <v>0</v>
      </c>
      <c r="G209" s="2">
        <v>24653.020000000004</v>
      </c>
      <c r="H209" s="2">
        <v>616.32550000000015</v>
      </c>
      <c r="I209" t="s">
        <v>505</v>
      </c>
    </row>
    <row r="210" spans="1:9">
      <c r="A210">
        <v>210</v>
      </c>
      <c r="B210" t="s">
        <v>259</v>
      </c>
      <c r="C210">
        <v>39.99</v>
      </c>
      <c r="D210" t="s">
        <v>283</v>
      </c>
      <c r="E210">
        <v>2</v>
      </c>
      <c r="F210">
        <v>0</v>
      </c>
      <c r="G210" s="2">
        <v>24033.99</v>
      </c>
      <c r="H210" s="2">
        <v>600.84975000000009</v>
      </c>
      <c r="I210" t="s">
        <v>506</v>
      </c>
    </row>
    <row r="211" spans="1:9">
      <c r="A211">
        <v>211</v>
      </c>
      <c r="B211" t="s">
        <v>260</v>
      </c>
      <c r="C211">
        <v>39.99</v>
      </c>
      <c r="D211" t="s">
        <v>283</v>
      </c>
      <c r="E211">
        <v>2</v>
      </c>
      <c r="F211">
        <v>0</v>
      </c>
      <c r="G211" s="2">
        <v>24033.99</v>
      </c>
      <c r="H211" s="2">
        <v>600.84975000000009</v>
      </c>
      <c r="I211" t="s">
        <v>507</v>
      </c>
    </row>
    <row r="212" spans="1:9">
      <c r="A212">
        <v>212</v>
      </c>
      <c r="B212" t="s">
        <v>261</v>
      </c>
      <c r="C212">
        <v>52.52</v>
      </c>
      <c r="D212" t="s">
        <v>283</v>
      </c>
      <c r="E212">
        <v>2</v>
      </c>
      <c r="F212">
        <v>0</v>
      </c>
      <c r="G212" s="2">
        <v>31564.520000000004</v>
      </c>
      <c r="H212" s="2">
        <v>789.11300000000006</v>
      </c>
      <c r="I212" t="s">
        <v>508</v>
      </c>
    </row>
    <row r="213" spans="1:9">
      <c r="A213">
        <v>213</v>
      </c>
      <c r="B213" t="s">
        <v>262</v>
      </c>
      <c r="C213">
        <v>52.52</v>
      </c>
      <c r="D213" t="s">
        <v>283</v>
      </c>
      <c r="E213">
        <v>2</v>
      </c>
      <c r="F213">
        <v>0</v>
      </c>
      <c r="G213" s="2">
        <v>31564.520000000004</v>
      </c>
      <c r="H213" s="2">
        <v>789.11300000000006</v>
      </c>
      <c r="I213" t="s">
        <v>509</v>
      </c>
    </row>
    <row r="214" spans="1:9">
      <c r="A214">
        <v>214</v>
      </c>
      <c r="B214" t="s">
        <v>263</v>
      </c>
      <c r="C214">
        <v>40.11</v>
      </c>
      <c r="D214" t="s">
        <v>283</v>
      </c>
      <c r="E214">
        <v>2</v>
      </c>
      <c r="F214">
        <v>0</v>
      </c>
      <c r="G214" s="2">
        <v>24106.11</v>
      </c>
      <c r="H214" s="2">
        <v>602.65274999999997</v>
      </c>
      <c r="I214" t="s">
        <v>510</v>
      </c>
    </row>
    <row r="215" spans="1:9">
      <c r="A215">
        <v>215</v>
      </c>
      <c r="B215" t="s">
        <v>264</v>
      </c>
      <c r="C215">
        <v>40</v>
      </c>
      <c r="D215" t="s">
        <v>283</v>
      </c>
      <c r="E215">
        <v>2</v>
      </c>
      <c r="F215">
        <v>0</v>
      </c>
      <c r="G215" s="2">
        <v>24106.11</v>
      </c>
      <c r="H215" s="2">
        <v>602.65274999999997</v>
      </c>
      <c r="I215" t="s">
        <v>511</v>
      </c>
    </row>
    <row r="216" spans="1:9">
      <c r="A216">
        <v>216</v>
      </c>
      <c r="B216" t="s">
        <v>265</v>
      </c>
      <c r="C216">
        <v>38.5</v>
      </c>
      <c r="D216" t="s">
        <v>283</v>
      </c>
      <c r="E216">
        <v>3</v>
      </c>
      <c r="F216">
        <v>0</v>
      </c>
      <c r="G216" s="2">
        <v>23138.5</v>
      </c>
      <c r="H216" s="2">
        <v>578.46249999999998</v>
      </c>
      <c r="I216" t="s">
        <v>509</v>
      </c>
    </row>
    <row r="217" spans="1:9">
      <c r="A217">
        <v>217</v>
      </c>
      <c r="B217" t="s">
        <v>266</v>
      </c>
      <c r="C217">
        <v>43.49</v>
      </c>
      <c r="D217" t="s">
        <v>283</v>
      </c>
      <c r="E217">
        <v>3</v>
      </c>
      <c r="F217">
        <v>0</v>
      </c>
      <c r="G217" s="2">
        <v>0.49000000000160071</v>
      </c>
      <c r="H217" s="2">
        <v>1.2250000000040017E-2</v>
      </c>
      <c r="I217" t="s">
        <v>512</v>
      </c>
    </row>
    <row r="218" spans="1:9">
      <c r="A218">
        <v>218</v>
      </c>
      <c r="B218" t="s">
        <v>267</v>
      </c>
      <c r="C218">
        <v>18.670000000000002</v>
      </c>
      <c r="D218" t="s">
        <v>283</v>
      </c>
      <c r="E218">
        <v>3</v>
      </c>
      <c r="F218">
        <v>0</v>
      </c>
      <c r="G218" s="2">
        <v>11220.670000000002</v>
      </c>
      <c r="H218" s="2">
        <v>280.51675000000006</v>
      </c>
      <c r="I218" t="s">
        <v>513</v>
      </c>
    </row>
    <row r="219" spans="1:9">
      <c r="A219">
        <v>219</v>
      </c>
      <c r="B219" t="s">
        <v>268</v>
      </c>
      <c r="C219">
        <v>18.45</v>
      </c>
      <c r="D219" t="s">
        <v>283</v>
      </c>
      <c r="E219">
        <v>3</v>
      </c>
      <c r="F219">
        <v>0</v>
      </c>
      <c r="G219" s="2">
        <v>0</v>
      </c>
      <c r="H219" s="2">
        <v>0</v>
      </c>
      <c r="I219" t="s">
        <v>330</v>
      </c>
    </row>
    <row r="220" spans="1:9">
      <c r="A220">
        <v>220</v>
      </c>
      <c r="B220" t="s">
        <v>269</v>
      </c>
      <c r="C220">
        <v>40.32</v>
      </c>
      <c r="D220" t="s">
        <v>283</v>
      </c>
      <c r="E220">
        <v>3</v>
      </c>
      <c r="F220">
        <v>0</v>
      </c>
      <c r="G220" s="2">
        <v>11975.320000000002</v>
      </c>
      <c r="H220" s="2">
        <v>299.38300000000004</v>
      </c>
      <c r="I220" t="s">
        <v>514</v>
      </c>
    </row>
    <row r="221" spans="1:9">
      <c r="A221">
        <v>221</v>
      </c>
      <c r="B221" t="s">
        <v>270</v>
      </c>
      <c r="C221">
        <v>29.25</v>
      </c>
      <c r="D221" t="s">
        <v>283</v>
      </c>
      <c r="E221">
        <v>3</v>
      </c>
      <c r="F221">
        <v>0</v>
      </c>
      <c r="G221" s="2">
        <v>17579.25</v>
      </c>
      <c r="H221" s="2">
        <v>439.48124999999999</v>
      </c>
      <c r="I221" t="s">
        <v>509</v>
      </c>
    </row>
    <row r="222" spans="1:9">
      <c r="A222">
        <v>222</v>
      </c>
      <c r="B222" t="s">
        <v>271</v>
      </c>
      <c r="C222">
        <v>18.43</v>
      </c>
      <c r="D222" t="s">
        <v>283</v>
      </c>
      <c r="E222">
        <v>3</v>
      </c>
      <c r="F222">
        <v>0</v>
      </c>
      <c r="G222" s="2">
        <v>11076.43</v>
      </c>
      <c r="H222" s="2">
        <v>276.91075000000001</v>
      </c>
      <c r="I222" t="s">
        <v>386</v>
      </c>
    </row>
    <row r="223" spans="1:9">
      <c r="A223">
        <v>223</v>
      </c>
      <c r="B223" t="s">
        <v>272</v>
      </c>
      <c r="C223">
        <v>18.399999999999999</v>
      </c>
      <c r="D223" t="s">
        <v>283</v>
      </c>
      <c r="E223">
        <v>3</v>
      </c>
      <c r="F223">
        <v>0</v>
      </c>
      <c r="G223" s="2">
        <v>0</v>
      </c>
      <c r="H223" s="2">
        <v>0</v>
      </c>
      <c r="I223" t="s">
        <v>515</v>
      </c>
    </row>
    <row r="224" spans="1:9">
      <c r="A224">
        <v>224</v>
      </c>
      <c r="B224" t="s">
        <v>273</v>
      </c>
      <c r="C224">
        <v>40.299999999999997</v>
      </c>
      <c r="D224" t="s">
        <v>283</v>
      </c>
      <c r="E224">
        <v>3</v>
      </c>
      <c r="F224">
        <v>0</v>
      </c>
      <c r="G224" s="2">
        <v>0</v>
      </c>
      <c r="H224" s="2">
        <v>0</v>
      </c>
      <c r="I224" t="s">
        <v>516</v>
      </c>
    </row>
    <row r="225" spans="1:9">
      <c r="A225">
        <v>225</v>
      </c>
      <c r="B225" t="s">
        <v>274</v>
      </c>
      <c r="C225">
        <v>40.18</v>
      </c>
      <c r="D225" t="s">
        <v>283</v>
      </c>
      <c r="E225">
        <v>3</v>
      </c>
      <c r="F225">
        <v>0</v>
      </c>
      <c r="G225" s="2">
        <v>1.179999999998472</v>
      </c>
      <c r="H225" s="2">
        <v>2.94999999999618E-2</v>
      </c>
      <c r="I225" t="s">
        <v>517</v>
      </c>
    </row>
    <row r="226" spans="1:9">
      <c r="A226">
        <v>226</v>
      </c>
      <c r="B226" t="s">
        <v>275</v>
      </c>
      <c r="C226">
        <v>34.21</v>
      </c>
      <c r="D226" t="s">
        <v>283</v>
      </c>
      <c r="E226">
        <v>4</v>
      </c>
      <c r="F226">
        <v>0</v>
      </c>
      <c r="G226" s="2">
        <v>20560.21</v>
      </c>
      <c r="H226" s="2">
        <v>514.00524999999993</v>
      </c>
      <c r="I226" t="s">
        <v>518</v>
      </c>
    </row>
    <row r="227" spans="1:9">
      <c r="A227">
        <v>227</v>
      </c>
      <c r="B227" t="s">
        <v>276</v>
      </c>
      <c r="C227">
        <v>39.18</v>
      </c>
      <c r="D227" t="s">
        <v>283</v>
      </c>
      <c r="E227">
        <v>4</v>
      </c>
      <c r="F227">
        <v>0</v>
      </c>
      <c r="G227" s="2">
        <v>1.179999999998472</v>
      </c>
      <c r="H227" s="2">
        <v>2.94999999999618E-2</v>
      </c>
      <c r="I227" t="s">
        <v>519</v>
      </c>
    </row>
    <row r="228" spans="1:9">
      <c r="A228">
        <v>228</v>
      </c>
      <c r="B228" t="s">
        <v>277</v>
      </c>
      <c r="C228">
        <v>35.200000000000003</v>
      </c>
      <c r="D228" t="s">
        <v>283</v>
      </c>
      <c r="E228">
        <v>4</v>
      </c>
      <c r="F228">
        <v>0</v>
      </c>
      <c r="G228" s="2">
        <v>21155.200000000004</v>
      </c>
      <c r="H228" s="2">
        <v>528.88000000000011</v>
      </c>
      <c r="I228" t="s">
        <v>323</v>
      </c>
    </row>
    <row r="229" spans="1:9">
      <c r="A229">
        <v>229</v>
      </c>
      <c r="B229" t="s">
        <v>278</v>
      </c>
      <c r="C229">
        <v>41.25</v>
      </c>
      <c r="D229" t="s">
        <v>283</v>
      </c>
      <c r="E229">
        <v>4</v>
      </c>
      <c r="F229">
        <v>0</v>
      </c>
      <c r="G229" s="2">
        <v>24791.25</v>
      </c>
      <c r="H229" s="2">
        <v>619.78125</v>
      </c>
      <c r="I229" t="s">
        <v>520</v>
      </c>
    </row>
    <row r="230" spans="1:9">
      <c r="A230">
        <v>230</v>
      </c>
      <c r="B230" t="s">
        <v>279</v>
      </c>
      <c r="C230">
        <v>39.369999999999997</v>
      </c>
      <c r="D230" t="s">
        <v>283</v>
      </c>
      <c r="E230">
        <v>4</v>
      </c>
      <c r="F230">
        <v>0</v>
      </c>
      <c r="G230" s="2">
        <v>1.3699999999989814</v>
      </c>
      <c r="H230" s="2">
        <v>3.4249999999974537E-2</v>
      </c>
      <c r="I230" t="s">
        <v>521</v>
      </c>
    </row>
    <row r="231" spans="1:9">
      <c r="A231">
        <v>231</v>
      </c>
      <c r="B231" t="s">
        <v>280</v>
      </c>
      <c r="C231">
        <v>39.700000000000003</v>
      </c>
      <c r="D231" t="s">
        <v>283</v>
      </c>
      <c r="E231">
        <v>5</v>
      </c>
      <c r="F231">
        <v>0</v>
      </c>
      <c r="G231" s="2">
        <v>12059.700000000003</v>
      </c>
      <c r="H231" s="2">
        <v>301.49250000000006</v>
      </c>
      <c r="I231" t="s">
        <v>522</v>
      </c>
    </row>
    <row r="232" spans="1:9">
      <c r="A232">
        <v>232</v>
      </c>
      <c r="B232" t="s">
        <v>281</v>
      </c>
      <c r="C232">
        <v>40.19</v>
      </c>
      <c r="D232" t="s">
        <v>283</v>
      </c>
      <c r="E232">
        <v>5</v>
      </c>
      <c r="F232">
        <v>0</v>
      </c>
      <c r="G232" s="2">
        <v>0</v>
      </c>
      <c r="H232" s="2">
        <v>0</v>
      </c>
      <c r="I232" t="s">
        <v>523</v>
      </c>
    </row>
    <row r="233" spans="1:9">
      <c r="A233">
        <v>233</v>
      </c>
      <c r="B233" t="s">
        <v>282</v>
      </c>
      <c r="C233">
        <v>39.700000000000003</v>
      </c>
      <c r="D233" t="s">
        <v>283</v>
      </c>
      <c r="E233">
        <v>5</v>
      </c>
      <c r="F233">
        <v>0</v>
      </c>
      <c r="G233" s="2">
        <v>23859.700000000004</v>
      </c>
      <c r="H233" s="2">
        <v>596.49250000000006</v>
      </c>
      <c r="I233" t="s">
        <v>513</v>
      </c>
    </row>
    <row r="234" spans="1:9">
      <c r="A234">
        <v>234</v>
      </c>
      <c r="B234" t="s">
        <v>284</v>
      </c>
      <c r="C234">
        <v>250</v>
      </c>
      <c r="D234" t="s">
        <v>31</v>
      </c>
      <c r="E234">
        <v>1</v>
      </c>
      <c r="F234">
        <v>0</v>
      </c>
      <c r="G234" s="2">
        <v>159847.5</v>
      </c>
      <c r="H234" s="2">
        <v>3996.1875</v>
      </c>
      <c r="I234" t="s">
        <v>299</v>
      </c>
    </row>
    <row r="235" spans="1:9">
      <c r="A235">
        <v>235</v>
      </c>
      <c r="B235" t="s">
        <v>285</v>
      </c>
      <c r="C235">
        <v>130</v>
      </c>
      <c r="D235" t="s">
        <v>31</v>
      </c>
      <c r="E235">
        <v>1</v>
      </c>
      <c r="F235">
        <v>1</v>
      </c>
      <c r="G235" s="2">
        <v>83119.7</v>
      </c>
      <c r="H235" s="2">
        <v>2077.9924999999998</v>
      </c>
      <c r="I235" t="s">
        <v>309</v>
      </c>
    </row>
    <row r="236" spans="1:9">
      <c r="A236">
        <v>236</v>
      </c>
      <c r="B236" t="s">
        <v>286</v>
      </c>
      <c r="C236">
        <v>50</v>
      </c>
      <c r="D236" t="s">
        <v>31</v>
      </c>
      <c r="E236">
        <v>1</v>
      </c>
      <c r="F236">
        <v>1</v>
      </c>
      <c r="G236" s="2">
        <v>31619.5</v>
      </c>
      <c r="H236" s="2">
        <v>790.48749999999995</v>
      </c>
      <c r="I236" t="s">
        <v>300</v>
      </c>
    </row>
    <row r="237" spans="1:9">
      <c r="A237">
        <v>237</v>
      </c>
      <c r="B237" t="s">
        <v>287</v>
      </c>
      <c r="C237">
        <v>410</v>
      </c>
      <c r="D237" t="s">
        <v>31</v>
      </c>
      <c r="E237" t="s">
        <v>297</v>
      </c>
      <c r="F237">
        <v>1</v>
      </c>
      <c r="G237" s="2">
        <v>0</v>
      </c>
      <c r="H237" s="2">
        <v>0</v>
      </c>
      <c r="I237" t="s">
        <v>301</v>
      </c>
    </row>
    <row r="238" spans="1:9">
      <c r="A238">
        <v>238</v>
      </c>
      <c r="B238" t="s">
        <v>288</v>
      </c>
      <c r="C238">
        <v>170</v>
      </c>
      <c r="D238" t="s">
        <v>31</v>
      </c>
      <c r="E238">
        <v>3</v>
      </c>
      <c r="F238">
        <v>1</v>
      </c>
      <c r="G238" s="2">
        <v>79890.2</v>
      </c>
      <c r="H238" s="2">
        <v>1997.2549999999999</v>
      </c>
      <c r="I238" t="s">
        <v>302</v>
      </c>
    </row>
    <row r="239" spans="1:9">
      <c r="A239">
        <v>239</v>
      </c>
      <c r="B239" t="s">
        <v>289</v>
      </c>
      <c r="C239">
        <v>86</v>
      </c>
      <c r="D239" t="s">
        <v>31</v>
      </c>
      <c r="E239">
        <v>3</v>
      </c>
      <c r="F239">
        <v>1</v>
      </c>
      <c r="G239" s="2">
        <v>54050.15</v>
      </c>
      <c r="H239" s="2">
        <v>1351.2537500000001</v>
      </c>
      <c r="I239" t="s">
        <v>303</v>
      </c>
    </row>
    <row r="240" spans="1:9">
      <c r="A240">
        <v>240</v>
      </c>
      <c r="B240" t="s">
        <v>290</v>
      </c>
      <c r="C240">
        <v>77.98</v>
      </c>
      <c r="D240" t="s">
        <v>31</v>
      </c>
      <c r="E240">
        <v>4</v>
      </c>
      <c r="F240">
        <v>1</v>
      </c>
      <c r="G240" s="2">
        <v>2698.0222000000035</v>
      </c>
      <c r="H240" s="2">
        <v>67.450555000000094</v>
      </c>
      <c r="I240" t="s">
        <v>310</v>
      </c>
    </row>
    <row r="241" spans="1:9">
      <c r="A241">
        <v>241</v>
      </c>
      <c r="B241" t="s">
        <v>291</v>
      </c>
      <c r="C241">
        <v>37</v>
      </c>
      <c r="D241" t="s">
        <v>31</v>
      </c>
      <c r="E241">
        <v>4</v>
      </c>
      <c r="F241">
        <v>1</v>
      </c>
      <c r="G241" s="2">
        <v>1343.65</v>
      </c>
      <c r="H241" s="2">
        <v>33.591250000000002</v>
      </c>
      <c r="I241" t="s">
        <v>304</v>
      </c>
    </row>
    <row r="242" spans="1:9">
      <c r="A242">
        <v>242</v>
      </c>
      <c r="B242" t="s">
        <v>292</v>
      </c>
      <c r="C242">
        <v>75</v>
      </c>
      <c r="D242" t="s">
        <v>31</v>
      </c>
      <c r="E242">
        <v>4</v>
      </c>
      <c r="F242">
        <v>1</v>
      </c>
      <c r="G242" s="2">
        <v>47953.25</v>
      </c>
      <c r="H242" s="2">
        <v>1198.83125</v>
      </c>
      <c r="I242" t="s">
        <v>305</v>
      </c>
    </row>
    <row r="243" spans="1:9">
      <c r="A243">
        <v>243</v>
      </c>
      <c r="B243" t="s">
        <v>293</v>
      </c>
      <c r="C243">
        <v>250</v>
      </c>
      <c r="D243" t="s">
        <v>31</v>
      </c>
      <c r="E243">
        <v>5</v>
      </c>
      <c r="F243">
        <v>0</v>
      </c>
      <c r="G243" s="2">
        <v>159845.5</v>
      </c>
      <c r="H243" s="2">
        <v>3996.1374999999998</v>
      </c>
      <c r="I243" t="s">
        <v>770</v>
      </c>
    </row>
    <row r="244" spans="1:9">
      <c r="A244">
        <v>244</v>
      </c>
      <c r="B244" t="s">
        <v>294</v>
      </c>
      <c r="C244">
        <v>150</v>
      </c>
      <c r="D244" t="s">
        <v>31</v>
      </c>
      <c r="E244">
        <v>5</v>
      </c>
      <c r="F244">
        <v>1</v>
      </c>
      <c r="G244" s="2">
        <v>95905.5</v>
      </c>
      <c r="H244" s="2">
        <v>2397.6374999999998</v>
      </c>
      <c r="I244" t="s">
        <v>311</v>
      </c>
    </row>
    <row r="245" spans="1:9">
      <c r="A245">
        <v>245</v>
      </c>
      <c r="B245" t="s">
        <v>295</v>
      </c>
      <c r="C245">
        <v>145</v>
      </c>
      <c r="D245" t="s">
        <v>31</v>
      </c>
      <c r="E245">
        <v>5</v>
      </c>
      <c r="F245">
        <v>1</v>
      </c>
      <c r="G245" s="2">
        <v>5566.55</v>
      </c>
      <c r="H245" s="2">
        <v>139.16374999999999</v>
      </c>
      <c r="I245" t="s">
        <v>307</v>
      </c>
    </row>
    <row r="246" spans="1:9">
      <c r="A246">
        <v>246</v>
      </c>
      <c r="B246" t="s">
        <v>296</v>
      </c>
      <c r="C246">
        <v>100</v>
      </c>
      <c r="D246" t="s">
        <v>31</v>
      </c>
      <c r="E246">
        <v>5</v>
      </c>
      <c r="F246">
        <v>1</v>
      </c>
      <c r="G246" s="2">
        <v>4586.8</v>
      </c>
      <c r="H246" s="2">
        <v>114.67</v>
      </c>
      <c r="I246" t="s">
        <v>308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B2" sqref="B2:N7"/>
    </sheetView>
  </sheetViews>
  <sheetFormatPr defaultRowHeight="15"/>
  <cols>
    <col min="1" max="1" width="9.140625" style="2"/>
    <col min="2" max="2" width="9.28515625" style="2" bestFit="1" customWidth="1"/>
    <col min="3" max="3" width="11.7109375" style="2" bestFit="1" customWidth="1"/>
    <col min="4" max="4" width="12" style="2" bestFit="1" customWidth="1"/>
    <col min="5" max="5" width="11.85546875" style="2" bestFit="1" customWidth="1"/>
    <col min="6" max="6" width="11.140625" style="2" customWidth="1"/>
    <col min="7" max="7" width="10.7109375" style="2" bestFit="1" customWidth="1"/>
    <col min="8" max="8" width="11.28515625" style="2" customWidth="1"/>
    <col min="9" max="9" width="9.28515625" style="2" bestFit="1" customWidth="1"/>
    <col min="10" max="10" width="8.5703125" style="2" bestFit="1" customWidth="1"/>
    <col min="11" max="11" width="12.7109375" style="2" bestFit="1" customWidth="1"/>
    <col min="12" max="12" width="9.42578125" style="2" customWidth="1"/>
    <col min="13" max="13" width="9.85546875" style="2" customWidth="1"/>
    <col min="14" max="14" width="7.28515625" style="2" bestFit="1" customWidth="1"/>
    <col min="15" max="15" width="10.5703125" style="2" bestFit="1" customWidth="1"/>
    <col min="16" max="16384" width="9.140625" style="2"/>
  </cols>
  <sheetData>
    <row r="1" spans="1:1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/>
      <c r="B2" s="16"/>
      <c r="C2" s="16"/>
      <c r="D2" s="16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3"/>
      <c r="M2" s="16"/>
      <c r="N2" s="16"/>
    </row>
    <row r="3" spans="1:14">
      <c r="A3" s="16"/>
      <c r="B3" s="16"/>
      <c r="C3" s="16"/>
      <c r="D3" s="16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11"/>
      <c r="M3" s="16"/>
      <c r="N3" s="16"/>
    </row>
    <row r="4" spans="1:14" ht="30" customHeight="1">
      <c r="A4" s="16"/>
      <c r="B4" s="3"/>
      <c r="C4" s="136" t="s">
        <v>0</v>
      </c>
      <c r="D4" s="136"/>
      <c r="E4" s="3" t="s">
        <v>2</v>
      </c>
      <c r="F4" s="13" t="s">
        <v>20</v>
      </c>
      <c r="G4" s="13" t="s">
        <v>17</v>
      </c>
      <c r="H4" s="13" t="s">
        <v>18</v>
      </c>
      <c r="I4" s="13" t="s">
        <v>19</v>
      </c>
      <c r="J4" s="13" t="s">
        <v>24</v>
      </c>
      <c r="K4" s="13" t="s">
        <v>21</v>
      </c>
      <c r="L4" s="13" t="s">
        <v>13</v>
      </c>
      <c r="M4" s="13" t="s">
        <v>14</v>
      </c>
      <c r="N4" s="13" t="s">
        <v>15</v>
      </c>
    </row>
    <row r="5" spans="1:14">
      <c r="A5" s="16"/>
      <c r="B5" s="12">
        <v>1.1000000000000001</v>
      </c>
      <c r="C5" s="134" t="s">
        <v>1</v>
      </c>
      <c r="D5" s="134"/>
      <c r="E5" s="1">
        <v>9100000</v>
      </c>
      <c r="F5" s="3">
        <v>1</v>
      </c>
      <c r="G5" s="3">
        <v>1</v>
      </c>
      <c r="H5" s="3">
        <v>1</v>
      </c>
      <c r="I5" s="3">
        <v>1</v>
      </c>
      <c r="J5" s="3">
        <f>E5/(F5*F3+G5*G3+H5*H3+I5*I3)</f>
        <v>616.56917872307849</v>
      </c>
      <c r="K5" s="3">
        <f>J5*0.7</f>
        <v>431.59842510615493</v>
      </c>
      <c r="L5" s="3">
        <f>G5*($E$5-$F$5*$F$3*$K$5)/($G$5*$G$3+$H$5*$H$3+$I$5*$I$3)</f>
        <v>632.85328231472795</v>
      </c>
      <c r="M5" s="3">
        <f>H5*($E$5-$F$5*$F$3*$K$5)/($G$5*$G$3+$H$5*$H$3+$I$5*$I$3)</f>
        <v>632.85328231472795</v>
      </c>
      <c r="N5" s="3">
        <f>I5*($E$5-$F$5*$F$3*$K$5)/($G$5*$G$3+$H$5*$H$3+$I$5*$I$3)</f>
        <v>632.85328231472795</v>
      </c>
    </row>
    <row r="6" spans="1:14">
      <c r="A6" s="16"/>
      <c r="B6" s="9"/>
      <c r="C6" s="138" t="s">
        <v>23</v>
      </c>
      <c r="D6" s="138"/>
      <c r="E6" s="16">
        <f>SUM(E5)</f>
        <v>9100000</v>
      </c>
      <c r="F6" s="16"/>
      <c r="G6" s="16"/>
      <c r="H6" s="16"/>
      <c r="I6" s="16"/>
      <c r="J6" s="21">
        <f>SUM(J5)</f>
        <v>616.56917872307849</v>
      </c>
      <c r="K6" s="22">
        <f>SUM(K5)</f>
        <v>431.59842510615493</v>
      </c>
      <c r="L6" s="23">
        <f>SUM(L5)</f>
        <v>632.85328231472795</v>
      </c>
      <c r="M6" s="24">
        <f>SUM(M5)</f>
        <v>632.85328231472795</v>
      </c>
      <c r="N6" s="25">
        <f>SUM(N5)</f>
        <v>632.85328231472795</v>
      </c>
    </row>
    <row r="7" spans="1:14">
      <c r="A7" s="16"/>
      <c r="B7" s="9"/>
      <c r="C7" s="9" t="s">
        <v>36</v>
      </c>
      <c r="D7" s="16"/>
      <c r="E7" s="16">
        <f>K6*F5*F3+L6*G5*G3+M6*H5*H3+N6*I5*I3</f>
        <v>9100000.0000000019</v>
      </c>
      <c r="F7" s="16"/>
      <c r="G7" s="16"/>
      <c r="H7" s="16"/>
      <c r="I7" s="16"/>
      <c r="J7" s="16"/>
      <c r="K7" s="16"/>
      <c r="L7" s="16"/>
      <c r="M7" s="16"/>
      <c r="N7" s="16"/>
    </row>
    <row r="8" spans="1:14">
      <c r="B8" s="137"/>
      <c r="C8" s="137"/>
      <c r="D8" s="137"/>
      <c r="J8" s="26"/>
      <c r="K8" s="26"/>
      <c r="L8" s="26"/>
      <c r="M8" s="26"/>
      <c r="N8" s="26"/>
    </row>
    <row r="9" spans="1:14">
      <c r="B9" s="135"/>
      <c r="C9" s="135"/>
      <c r="D9" s="135"/>
    </row>
  </sheetData>
  <mergeCells count="5">
    <mergeCell ref="B9:D9"/>
    <mergeCell ref="C4:D4"/>
    <mergeCell ref="B8:D8"/>
    <mergeCell ref="C5:D5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E9" sqref="E9"/>
    </sheetView>
  </sheetViews>
  <sheetFormatPr defaultRowHeight="15"/>
  <cols>
    <col min="5" max="5" width="15.7109375" bestFit="1" customWidth="1"/>
    <col min="6" max="6" width="10.42578125" customWidth="1"/>
    <col min="7" max="7" width="9.85546875" customWidth="1"/>
  </cols>
  <sheetData>
    <row r="1" spans="1:1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/>
      <c r="B2" s="16"/>
      <c r="C2" s="16"/>
      <c r="D2" s="16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3"/>
      <c r="M2" s="16"/>
      <c r="N2" s="16"/>
    </row>
    <row r="3" spans="1:14">
      <c r="A3" s="16"/>
      <c r="B3" s="16"/>
      <c r="C3" s="16"/>
      <c r="D3" s="16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11"/>
      <c r="M3" s="16"/>
      <c r="N3" s="16"/>
    </row>
    <row r="4" spans="1:14" ht="45">
      <c r="A4" s="16"/>
      <c r="B4" s="3"/>
      <c r="C4" s="136" t="s">
        <v>0</v>
      </c>
      <c r="D4" s="136"/>
      <c r="E4" s="3" t="s">
        <v>2</v>
      </c>
      <c r="F4" s="13" t="s">
        <v>20</v>
      </c>
      <c r="G4" s="13" t="s">
        <v>17</v>
      </c>
      <c r="H4" s="13" t="s">
        <v>18</v>
      </c>
      <c r="I4" s="13" t="s">
        <v>19</v>
      </c>
      <c r="J4" s="13" t="s">
        <v>24</v>
      </c>
      <c r="K4" s="13" t="s">
        <v>21</v>
      </c>
      <c r="L4" s="13" t="s">
        <v>13</v>
      </c>
      <c r="M4" s="13" t="s">
        <v>14</v>
      </c>
      <c r="N4" s="13" t="s">
        <v>15</v>
      </c>
    </row>
    <row r="5" spans="1:14">
      <c r="A5" s="16"/>
      <c r="B5" s="12">
        <v>1.2</v>
      </c>
      <c r="C5" s="134" t="s">
        <v>6</v>
      </c>
      <c r="D5" s="134"/>
      <c r="E5">
        <v>7521997.8834000006</v>
      </c>
      <c r="F5" s="3">
        <v>1</v>
      </c>
      <c r="G5" s="3">
        <v>1</v>
      </c>
      <c r="H5" s="3">
        <v>1</v>
      </c>
      <c r="I5" s="3">
        <v>1</v>
      </c>
      <c r="J5" s="3">
        <f>E5/(F5*F3+G5*G3+H5*H3+I5*I3)</f>
        <v>509.65187443128275</v>
      </c>
      <c r="K5" s="3">
        <f>J5*0.7</f>
        <v>356.75631210189789</v>
      </c>
      <c r="L5" s="3">
        <f>G5*($E$5-$F$5*$F$3*$K$5)/($G$5*$G$3+$H$5*$H$3+$I$5*$I$3)</f>
        <v>523.11220330484912</v>
      </c>
      <c r="M5" s="3">
        <f>H5*($E$5-$F$5*$F$3*$K$5)/($G$5*$G$3+$H$5*$H$3+$I$5*$I$3)</f>
        <v>523.11220330484912</v>
      </c>
      <c r="N5" s="3">
        <f>I5*($E$5-$F$5*$F$3*$K$5)/($G$5*$G$3+$H$5*$H$3+$I$5*$I$3)</f>
        <v>523.11220330484912</v>
      </c>
    </row>
    <row r="6" spans="1:14">
      <c r="A6" s="16"/>
      <c r="B6" s="9"/>
      <c r="C6" s="138" t="s">
        <v>23</v>
      </c>
      <c r="D6" s="138"/>
      <c r="E6" s="16">
        <f>SUM(E5)</f>
        <v>7521997.8834000006</v>
      </c>
      <c r="F6" s="16"/>
      <c r="G6" s="16"/>
      <c r="H6" s="16"/>
      <c r="I6" s="16"/>
      <c r="J6" s="21">
        <f>SUM(J5)</f>
        <v>509.65187443128275</v>
      </c>
      <c r="K6" s="22">
        <f>SUM(K5)</f>
        <v>356.75631210189789</v>
      </c>
      <c r="L6" s="23">
        <f>SUM(L5)</f>
        <v>523.11220330484912</v>
      </c>
      <c r="M6" s="24">
        <f>SUM(M5)</f>
        <v>523.11220330484912</v>
      </c>
      <c r="N6" s="25">
        <f>SUM(N5)</f>
        <v>523.11220330484912</v>
      </c>
    </row>
    <row r="7" spans="1:14">
      <c r="A7" s="16"/>
      <c r="B7" s="9"/>
      <c r="C7" s="9" t="s">
        <v>36</v>
      </c>
      <c r="D7" s="16"/>
      <c r="E7" s="16">
        <f>K6*F5*F3+L6*G5*G3+M6*H5*H3+N6*I5*I3</f>
        <v>7521997.8833999997</v>
      </c>
      <c r="F7" s="16"/>
      <c r="G7" s="16"/>
      <c r="H7" s="16"/>
      <c r="I7" s="16"/>
      <c r="J7" s="16"/>
      <c r="K7" s="16"/>
      <c r="L7" s="16"/>
      <c r="M7" s="16"/>
      <c r="N7" s="16"/>
    </row>
    <row r="8" spans="1:14">
      <c r="A8" s="16"/>
      <c r="B8" s="138"/>
      <c r="C8" s="138"/>
      <c r="D8" s="138"/>
      <c r="E8" s="16"/>
      <c r="F8" s="16"/>
      <c r="G8" s="16"/>
      <c r="H8" s="16"/>
      <c r="I8" s="16"/>
    </row>
    <row r="9" spans="1:14">
      <c r="A9" s="16"/>
      <c r="B9" s="138"/>
      <c r="C9" s="138"/>
      <c r="D9" s="138"/>
      <c r="E9" s="16"/>
      <c r="F9" s="16"/>
      <c r="G9" s="16"/>
      <c r="H9" s="16"/>
      <c r="I9" s="16"/>
      <c r="J9" s="16"/>
      <c r="K9" s="16"/>
      <c r="L9" s="16"/>
      <c r="M9" s="16"/>
      <c r="N9" s="16"/>
    </row>
  </sheetData>
  <mergeCells count="5">
    <mergeCell ref="C4:D4"/>
    <mergeCell ref="B8:D8"/>
    <mergeCell ref="B9:D9"/>
    <mergeCell ref="C5:D5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J24" sqref="J24"/>
    </sheetView>
  </sheetViews>
  <sheetFormatPr defaultRowHeight="15"/>
  <cols>
    <col min="4" max="4" width="11.5703125" bestFit="1" customWidth="1"/>
    <col min="5" max="5" width="11.85546875" bestFit="1" customWidth="1"/>
    <col min="6" max="6" width="11.5703125" bestFit="1" customWidth="1"/>
    <col min="7" max="7" width="10.42578125" customWidth="1"/>
    <col min="8" max="9" width="10.140625" customWidth="1"/>
  </cols>
  <sheetData>
    <row r="1" spans="1:1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/>
      <c r="B2" s="16"/>
      <c r="C2" s="16"/>
      <c r="D2" s="16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/>
      <c r="K2" s="3"/>
      <c r="L2" s="3"/>
      <c r="M2" s="16"/>
      <c r="N2" s="16"/>
    </row>
    <row r="3" spans="1:14">
      <c r="A3" s="16"/>
      <c r="B3" s="16"/>
      <c r="C3" s="16"/>
      <c r="D3" s="16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11"/>
      <c r="M3" s="16"/>
      <c r="N3" s="16"/>
    </row>
    <row r="4" spans="1:14" ht="45">
      <c r="A4" s="16"/>
      <c r="B4" s="3"/>
      <c r="C4" s="136" t="s">
        <v>0</v>
      </c>
      <c r="D4" s="136"/>
      <c r="E4" s="3" t="s">
        <v>2</v>
      </c>
      <c r="F4" s="13" t="s">
        <v>20</v>
      </c>
      <c r="G4" s="13" t="s">
        <v>17</v>
      </c>
      <c r="H4" s="13" t="s">
        <v>18</v>
      </c>
      <c r="I4" s="13" t="s">
        <v>19</v>
      </c>
      <c r="J4" s="13" t="s">
        <v>24</v>
      </c>
      <c r="K4" s="13" t="s">
        <v>21</v>
      </c>
      <c r="L4" s="13" t="s">
        <v>13</v>
      </c>
      <c r="M4" s="13" t="s">
        <v>14</v>
      </c>
      <c r="N4" s="13" t="s">
        <v>15</v>
      </c>
    </row>
    <row r="5" spans="1:14">
      <c r="A5" s="16"/>
      <c r="B5" s="12">
        <v>1.3</v>
      </c>
      <c r="C5" s="134" t="s">
        <v>8</v>
      </c>
      <c r="D5" s="134"/>
      <c r="E5" s="1">
        <v>830000</v>
      </c>
      <c r="F5" s="3">
        <v>1</v>
      </c>
      <c r="G5" s="3">
        <v>1</v>
      </c>
      <c r="H5" s="3">
        <v>0</v>
      </c>
      <c r="I5" s="3">
        <v>0</v>
      </c>
      <c r="J5" s="3">
        <f>E5/(F5*F3+G5*G3+H5*H3+I5*I3)</f>
        <v>69.502595880087085</v>
      </c>
      <c r="K5" s="3">
        <f>J5*0.7</f>
        <v>48.651817116060954</v>
      </c>
      <c r="L5" s="3">
        <f>G5*($E$5-$F$5*$F$3*$K$5)/($G$5*$G$3+$H$5*$H$3+$I$5*$I$3)</f>
        <v>71.819349076089992</v>
      </c>
      <c r="M5" s="3">
        <f>H5*($E$5-$F$5*$F$3*$K$5)/($G$5*$G$3+$H$5*$H$3+$I$5*$I$3)</f>
        <v>0</v>
      </c>
      <c r="N5" s="3">
        <f>I5*($E$5-$F$5*$F$3*$K$5)/($G$5*$G$3+$H$5*$H$3+$I$5*$I$3)</f>
        <v>0</v>
      </c>
    </row>
    <row r="6" spans="1:14">
      <c r="A6" s="16"/>
      <c r="B6" s="9"/>
      <c r="C6" s="138" t="s">
        <v>23</v>
      </c>
      <c r="D6" s="138"/>
      <c r="E6" s="16">
        <f>SUM(E5)</f>
        <v>830000</v>
      </c>
      <c r="F6" s="16"/>
      <c r="G6" s="16"/>
      <c r="H6" s="16"/>
      <c r="I6" s="16"/>
      <c r="J6" s="21">
        <f>SUM(J5)</f>
        <v>69.502595880087085</v>
      </c>
      <c r="K6" s="22">
        <f>SUM(K5)</f>
        <v>48.651817116060954</v>
      </c>
      <c r="L6" s="23">
        <f>SUM(L5)</f>
        <v>71.819349076089992</v>
      </c>
      <c r="M6" s="24">
        <f>SUM(M5)</f>
        <v>0</v>
      </c>
      <c r="N6" s="25">
        <f>SUM(N5)</f>
        <v>0</v>
      </c>
    </row>
    <row r="7" spans="1:14">
      <c r="A7" s="16"/>
      <c r="B7" s="9"/>
      <c r="C7" s="9" t="s">
        <v>36</v>
      </c>
      <c r="D7" s="16"/>
      <c r="E7" s="16">
        <f>K6*F5*F3+L6*G5*G3+M6*H5*H3+N6*I5*I3</f>
        <v>830000</v>
      </c>
      <c r="F7" s="16"/>
      <c r="G7" s="16"/>
      <c r="H7" s="16"/>
      <c r="I7" s="16"/>
      <c r="J7" s="16"/>
      <c r="K7" s="16"/>
      <c r="L7" s="16"/>
      <c r="M7" s="16"/>
      <c r="N7" s="16"/>
    </row>
    <row r="9" spans="1:14">
      <c r="B9" t="s">
        <v>46</v>
      </c>
      <c r="C9" t="s">
        <v>47</v>
      </c>
      <c r="D9" t="s">
        <v>25</v>
      </c>
      <c r="E9" t="s">
        <v>535</v>
      </c>
      <c r="F9" t="s">
        <v>524</v>
      </c>
      <c r="G9" t="s">
        <v>525</v>
      </c>
      <c r="H9" t="s">
        <v>536</v>
      </c>
      <c r="I9" t="s">
        <v>538</v>
      </c>
    </row>
    <row r="10" spans="1:14">
      <c r="B10" s="139">
        <v>1</v>
      </c>
      <c r="C10" s="50">
        <v>1</v>
      </c>
      <c r="D10" s="50">
        <f>3.8*2.56+4.34*1.71+8.75*2+2.55*1.75</f>
        <v>39.111899999999999</v>
      </c>
      <c r="E10" s="14">
        <f t="shared" ref="E10:E19" si="0">2.3*1.3+3*1.32*1.64</f>
        <v>9.4843999999999991</v>
      </c>
      <c r="F10" s="50">
        <v>300</v>
      </c>
      <c r="G10" s="51">
        <f>(D10+E10)*F10</f>
        <v>14578.89</v>
      </c>
      <c r="H10">
        <f>G10*1.1</f>
        <v>16036.779</v>
      </c>
      <c r="I10">
        <f>H10*1.05</f>
        <v>16838.61795</v>
      </c>
    </row>
    <row r="11" spans="1:14">
      <c r="B11" s="140"/>
      <c r="C11" s="14">
        <v>2</v>
      </c>
      <c r="D11" s="14">
        <f>4.34*1.71+11.09*2.03+1.75*2.55</f>
        <v>34.396599999999999</v>
      </c>
      <c r="E11" s="14">
        <f t="shared" si="0"/>
        <v>9.4843999999999991</v>
      </c>
      <c r="F11" s="14">
        <v>300</v>
      </c>
      <c r="G11" s="52">
        <f t="shared" ref="G11:G29" si="1">(D11+E11)*F11</f>
        <v>13164.3</v>
      </c>
      <c r="H11">
        <f t="shared" ref="H11:H59" si="2">G11*1.1</f>
        <v>14480.73</v>
      </c>
      <c r="I11">
        <f t="shared" ref="I11:I59" si="3">H11*1.05</f>
        <v>15204.7665</v>
      </c>
    </row>
    <row r="12" spans="1:14">
      <c r="B12" s="140"/>
      <c r="C12" s="14">
        <v>3</v>
      </c>
      <c r="D12" s="14">
        <f t="shared" ref="D12:D19" si="4">4.34*1.71+11.09*2.03+1.75*2.55</f>
        <v>34.396599999999999</v>
      </c>
      <c r="E12" s="14">
        <f t="shared" si="0"/>
        <v>9.4843999999999991</v>
      </c>
      <c r="F12" s="14">
        <v>300</v>
      </c>
      <c r="G12" s="52">
        <f t="shared" si="1"/>
        <v>13164.3</v>
      </c>
      <c r="H12">
        <f t="shared" si="2"/>
        <v>14480.73</v>
      </c>
      <c r="I12">
        <f t="shared" si="3"/>
        <v>15204.7665</v>
      </c>
    </row>
    <row r="13" spans="1:14">
      <c r="B13" s="140"/>
      <c r="C13" s="14">
        <v>4</v>
      </c>
      <c r="D13" s="14">
        <f t="shared" si="4"/>
        <v>34.396599999999999</v>
      </c>
      <c r="E13" s="14">
        <f t="shared" si="0"/>
        <v>9.4843999999999991</v>
      </c>
      <c r="F13" s="14">
        <v>300</v>
      </c>
      <c r="G13" s="52">
        <f t="shared" si="1"/>
        <v>13164.3</v>
      </c>
      <c r="H13">
        <f t="shared" si="2"/>
        <v>14480.73</v>
      </c>
      <c r="I13">
        <f t="shared" si="3"/>
        <v>15204.7665</v>
      </c>
    </row>
    <row r="14" spans="1:14">
      <c r="B14" s="140"/>
      <c r="C14" s="14">
        <v>5</v>
      </c>
      <c r="D14" s="14">
        <f t="shared" si="4"/>
        <v>34.396599999999999</v>
      </c>
      <c r="E14" s="14">
        <f t="shared" si="0"/>
        <v>9.4843999999999991</v>
      </c>
      <c r="F14" s="14">
        <v>300</v>
      </c>
      <c r="G14" s="52">
        <f t="shared" si="1"/>
        <v>13164.3</v>
      </c>
      <c r="H14">
        <f t="shared" si="2"/>
        <v>14480.73</v>
      </c>
      <c r="I14">
        <f t="shared" si="3"/>
        <v>15204.7665</v>
      </c>
    </row>
    <row r="15" spans="1:14">
      <c r="B15" s="140"/>
      <c r="C15" s="14">
        <v>6</v>
      </c>
      <c r="D15" s="14">
        <f t="shared" si="4"/>
        <v>34.396599999999999</v>
      </c>
      <c r="E15" s="14">
        <f t="shared" si="0"/>
        <v>9.4843999999999991</v>
      </c>
      <c r="F15" s="14">
        <v>300</v>
      </c>
      <c r="G15" s="52">
        <f t="shared" si="1"/>
        <v>13164.3</v>
      </c>
      <c r="H15">
        <f t="shared" si="2"/>
        <v>14480.73</v>
      </c>
      <c r="I15">
        <f t="shared" si="3"/>
        <v>15204.7665</v>
      </c>
    </row>
    <row r="16" spans="1:14">
      <c r="B16" s="140"/>
      <c r="C16" s="14">
        <v>7</v>
      </c>
      <c r="D16" s="14">
        <f t="shared" si="4"/>
        <v>34.396599999999999</v>
      </c>
      <c r="E16" s="14">
        <f t="shared" si="0"/>
        <v>9.4843999999999991</v>
      </c>
      <c r="F16" s="14">
        <v>300</v>
      </c>
      <c r="G16" s="52">
        <f t="shared" si="1"/>
        <v>13164.3</v>
      </c>
      <c r="H16">
        <f t="shared" si="2"/>
        <v>14480.73</v>
      </c>
      <c r="I16">
        <f t="shared" si="3"/>
        <v>15204.7665</v>
      </c>
    </row>
    <row r="17" spans="2:9">
      <c r="B17" s="140"/>
      <c r="C17" s="14">
        <v>8</v>
      </c>
      <c r="D17" s="14">
        <f t="shared" si="4"/>
        <v>34.396599999999999</v>
      </c>
      <c r="E17" s="14">
        <f t="shared" si="0"/>
        <v>9.4843999999999991</v>
      </c>
      <c r="F17" s="14">
        <v>300</v>
      </c>
      <c r="G17" s="52">
        <f t="shared" si="1"/>
        <v>13164.3</v>
      </c>
      <c r="H17">
        <f t="shared" si="2"/>
        <v>14480.73</v>
      </c>
      <c r="I17">
        <f t="shared" si="3"/>
        <v>15204.7665</v>
      </c>
    </row>
    <row r="18" spans="2:9">
      <c r="B18" s="140"/>
      <c r="C18" s="14">
        <v>9</v>
      </c>
      <c r="D18" s="14">
        <f t="shared" si="4"/>
        <v>34.396599999999999</v>
      </c>
      <c r="E18" s="14">
        <f t="shared" si="0"/>
        <v>9.4843999999999991</v>
      </c>
      <c r="F18" s="14">
        <v>300</v>
      </c>
      <c r="G18" s="52">
        <f t="shared" si="1"/>
        <v>13164.3</v>
      </c>
      <c r="H18">
        <f t="shared" si="2"/>
        <v>14480.73</v>
      </c>
      <c r="I18">
        <f t="shared" si="3"/>
        <v>15204.7665</v>
      </c>
    </row>
    <row r="19" spans="2:9">
      <c r="B19" s="141"/>
      <c r="C19" s="53">
        <v>10</v>
      </c>
      <c r="D19" s="53">
        <f t="shared" si="4"/>
        <v>34.396599999999999</v>
      </c>
      <c r="E19" s="53">
        <f t="shared" si="0"/>
        <v>9.4843999999999991</v>
      </c>
      <c r="F19" s="53">
        <v>300</v>
      </c>
      <c r="G19" s="54">
        <f t="shared" si="1"/>
        <v>13164.3</v>
      </c>
      <c r="H19">
        <f t="shared" si="2"/>
        <v>14480.73</v>
      </c>
      <c r="I19">
        <f t="shared" si="3"/>
        <v>15204.7665</v>
      </c>
    </row>
    <row r="20" spans="2:9">
      <c r="B20" s="139">
        <v>2</v>
      </c>
      <c r="C20" s="50">
        <v>1</v>
      </c>
      <c r="D20" s="50">
        <f>3.8*2.56+4.85*1.59+2.55*1.75</f>
        <v>21.901999999999997</v>
      </c>
      <c r="E20" s="50">
        <f>2.3*1.3</f>
        <v>2.9899999999999998</v>
      </c>
      <c r="F20" s="50">
        <v>300</v>
      </c>
      <c r="G20" s="51">
        <f t="shared" si="1"/>
        <v>7467.5999999999985</v>
      </c>
      <c r="H20">
        <f t="shared" si="2"/>
        <v>8214.3599999999988</v>
      </c>
      <c r="I20">
        <f t="shared" si="3"/>
        <v>8625.0779999999995</v>
      </c>
    </row>
    <row r="21" spans="2:9">
      <c r="B21" s="140"/>
      <c r="C21" s="14">
        <v>2</v>
      </c>
      <c r="D21" s="14">
        <f>8.92*1.7+1.75*2.55</f>
        <v>19.6265</v>
      </c>
      <c r="E21" s="14">
        <f>2.3*1.3</f>
        <v>2.9899999999999998</v>
      </c>
      <c r="F21" s="14">
        <v>300</v>
      </c>
      <c r="G21" s="52">
        <f t="shared" si="1"/>
        <v>6784.95</v>
      </c>
      <c r="H21">
        <f t="shared" si="2"/>
        <v>7463.4450000000006</v>
      </c>
      <c r="I21">
        <f t="shared" si="3"/>
        <v>7836.6172500000011</v>
      </c>
    </row>
    <row r="22" spans="2:9">
      <c r="B22" s="140"/>
      <c r="C22" s="14">
        <v>3</v>
      </c>
      <c r="D22" s="14">
        <f t="shared" ref="D22:D29" si="5">8.92*1.7+1.75*2.55</f>
        <v>19.6265</v>
      </c>
      <c r="E22" s="14">
        <f t="shared" ref="E22:E29" si="6">2.3*1.3</f>
        <v>2.9899999999999998</v>
      </c>
      <c r="F22" s="14">
        <v>300</v>
      </c>
      <c r="G22" s="52">
        <f t="shared" si="1"/>
        <v>6784.95</v>
      </c>
      <c r="H22">
        <f t="shared" si="2"/>
        <v>7463.4450000000006</v>
      </c>
      <c r="I22">
        <f t="shared" si="3"/>
        <v>7836.6172500000011</v>
      </c>
    </row>
    <row r="23" spans="2:9">
      <c r="B23" s="140"/>
      <c r="C23" s="14">
        <v>4</v>
      </c>
      <c r="D23" s="14">
        <f t="shared" si="5"/>
        <v>19.6265</v>
      </c>
      <c r="E23" s="14">
        <f t="shared" si="6"/>
        <v>2.9899999999999998</v>
      </c>
      <c r="F23" s="14">
        <v>300</v>
      </c>
      <c r="G23" s="52">
        <f t="shared" si="1"/>
        <v>6784.95</v>
      </c>
      <c r="H23">
        <f t="shared" si="2"/>
        <v>7463.4450000000006</v>
      </c>
      <c r="I23">
        <f t="shared" si="3"/>
        <v>7836.6172500000011</v>
      </c>
    </row>
    <row r="24" spans="2:9">
      <c r="B24" s="140"/>
      <c r="C24" s="14">
        <v>5</v>
      </c>
      <c r="D24" s="14">
        <f t="shared" si="5"/>
        <v>19.6265</v>
      </c>
      <c r="E24" s="14">
        <f t="shared" si="6"/>
        <v>2.9899999999999998</v>
      </c>
      <c r="F24" s="14">
        <v>300</v>
      </c>
      <c r="G24" s="52">
        <f t="shared" si="1"/>
        <v>6784.95</v>
      </c>
      <c r="H24">
        <f t="shared" si="2"/>
        <v>7463.4450000000006</v>
      </c>
      <c r="I24">
        <f t="shared" si="3"/>
        <v>7836.6172500000011</v>
      </c>
    </row>
    <row r="25" spans="2:9">
      <c r="B25" s="140"/>
      <c r="C25" s="14">
        <v>6</v>
      </c>
      <c r="D25" s="14">
        <f t="shared" si="5"/>
        <v>19.6265</v>
      </c>
      <c r="E25" s="14">
        <f t="shared" si="6"/>
        <v>2.9899999999999998</v>
      </c>
      <c r="F25" s="14">
        <v>300</v>
      </c>
      <c r="G25" s="52">
        <f t="shared" si="1"/>
        <v>6784.95</v>
      </c>
      <c r="H25">
        <f t="shared" si="2"/>
        <v>7463.4450000000006</v>
      </c>
      <c r="I25">
        <f t="shared" si="3"/>
        <v>7836.6172500000011</v>
      </c>
    </row>
    <row r="26" spans="2:9">
      <c r="B26" s="140"/>
      <c r="C26" s="14">
        <v>7</v>
      </c>
      <c r="D26" s="14">
        <f t="shared" si="5"/>
        <v>19.6265</v>
      </c>
      <c r="E26" s="14">
        <f t="shared" si="6"/>
        <v>2.9899999999999998</v>
      </c>
      <c r="F26" s="14">
        <v>300</v>
      </c>
      <c r="G26" s="52">
        <f t="shared" si="1"/>
        <v>6784.95</v>
      </c>
      <c r="H26">
        <f t="shared" si="2"/>
        <v>7463.4450000000006</v>
      </c>
      <c r="I26">
        <f t="shared" si="3"/>
        <v>7836.6172500000011</v>
      </c>
    </row>
    <row r="27" spans="2:9">
      <c r="B27" s="140"/>
      <c r="C27" s="14">
        <v>8</v>
      </c>
      <c r="D27" s="14">
        <f t="shared" si="5"/>
        <v>19.6265</v>
      </c>
      <c r="E27" s="14">
        <f t="shared" si="6"/>
        <v>2.9899999999999998</v>
      </c>
      <c r="F27" s="14">
        <v>300</v>
      </c>
      <c r="G27" s="52">
        <f t="shared" si="1"/>
        <v>6784.95</v>
      </c>
      <c r="H27">
        <f t="shared" si="2"/>
        <v>7463.4450000000006</v>
      </c>
      <c r="I27">
        <f t="shared" si="3"/>
        <v>7836.6172500000011</v>
      </c>
    </row>
    <row r="28" spans="2:9">
      <c r="B28" s="140"/>
      <c r="C28" s="14">
        <v>9</v>
      </c>
      <c r="D28" s="14">
        <f t="shared" si="5"/>
        <v>19.6265</v>
      </c>
      <c r="E28" s="14">
        <f t="shared" si="6"/>
        <v>2.9899999999999998</v>
      </c>
      <c r="F28" s="14">
        <v>300</v>
      </c>
      <c r="G28" s="52">
        <f t="shared" si="1"/>
        <v>6784.95</v>
      </c>
      <c r="H28">
        <f t="shared" si="2"/>
        <v>7463.4450000000006</v>
      </c>
      <c r="I28">
        <f t="shared" si="3"/>
        <v>7836.6172500000011</v>
      </c>
    </row>
    <row r="29" spans="2:9">
      <c r="B29" s="141"/>
      <c r="C29" s="53">
        <v>10</v>
      </c>
      <c r="D29" s="53">
        <f t="shared" si="5"/>
        <v>19.6265</v>
      </c>
      <c r="E29" s="53">
        <f t="shared" si="6"/>
        <v>2.9899999999999998</v>
      </c>
      <c r="F29" s="53">
        <v>300</v>
      </c>
      <c r="G29" s="54">
        <f t="shared" si="1"/>
        <v>6784.95</v>
      </c>
      <c r="H29">
        <f t="shared" si="2"/>
        <v>7463.4450000000006</v>
      </c>
      <c r="I29">
        <f t="shared" si="3"/>
        <v>7836.6172500000011</v>
      </c>
    </row>
    <row r="30" spans="2:9">
      <c r="B30" s="139">
        <v>3</v>
      </c>
      <c r="C30" s="50">
        <v>1</v>
      </c>
      <c r="D30" s="50">
        <f>3.8*2.56+1.71*4.34+8.55*1.95+2.55*1.75</f>
        <v>38.284399999999998</v>
      </c>
      <c r="E30" s="14">
        <f t="shared" ref="E30:E39" si="7">2.3*1.3+3*1.32*1.64</f>
        <v>9.4843999999999991</v>
      </c>
      <c r="F30" s="50">
        <v>300</v>
      </c>
      <c r="G30" s="51">
        <f>(D30+E30)*F30</f>
        <v>14330.64</v>
      </c>
      <c r="H30">
        <f t="shared" si="2"/>
        <v>15763.704</v>
      </c>
      <c r="I30">
        <f t="shared" si="3"/>
        <v>16551.889200000001</v>
      </c>
    </row>
    <row r="31" spans="2:9">
      <c r="B31" s="140"/>
      <c r="C31" s="14">
        <v>2</v>
      </c>
      <c r="D31" s="14">
        <f>1.71*4.34+8.55*1.95+2.55*1.75</f>
        <v>28.556399999999996</v>
      </c>
      <c r="E31" s="14">
        <f t="shared" si="7"/>
        <v>9.4843999999999991</v>
      </c>
      <c r="F31" s="14">
        <v>300</v>
      </c>
      <c r="G31" s="52">
        <f t="shared" ref="G31:G49" si="8">(D31+E31)*F31</f>
        <v>11412.24</v>
      </c>
      <c r="H31">
        <f t="shared" si="2"/>
        <v>12553.464</v>
      </c>
      <c r="I31">
        <f t="shared" si="3"/>
        <v>13181.137200000001</v>
      </c>
    </row>
    <row r="32" spans="2:9">
      <c r="B32" s="140"/>
      <c r="C32" s="14">
        <v>3</v>
      </c>
      <c r="D32" s="14">
        <f t="shared" ref="D32:D39" si="9">1.71*4.34+8.55*1.95+2.55*1.75</f>
        <v>28.556399999999996</v>
      </c>
      <c r="E32" s="14">
        <f t="shared" si="7"/>
        <v>9.4843999999999991</v>
      </c>
      <c r="F32" s="14">
        <v>300</v>
      </c>
      <c r="G32" s="52">
        <f t="shared" si="8"/>
        <v>11412.24</v>
      </c>
      <c r="H32">
        <f t="shared" si="2"/>
        <v>12553.464</v>
      </c>
      <c r="I32">
        <f t="shared" si="3"/>
        <v>13181.137200000001</v>
      </c>
    </row>
    <row r="33" spans="2:9">
      <c r="B33" s="140"/>
      <c r="C33" s="14">
        <v>4</v>
      </c>
      <c r="D33" s="14">
        <f t="shared" si="9"/>
        <v>28.556399999999996</v>
      </c>
      <c r="E33" s="14">
        <f t="shared" si="7"/>
        <v>9.4843999999999991</v>
      </c>
      <c r="F33" s="14">
        <v>300</v>
      </c>
      <c r="G33" s="52">
        <f t="shared" si="8"/>
        <v>11412.24</v>
      </c>
      <c r="H33">
        <f t="shared" si="2"/>
        <v>12553.464</v>
      </c>
      <c r="I33">
        <f t="shared" si="3"/>
        <v>13181.137200000001</v>
      </c>
    </row>
    <row r="34" spans="2:9">
      <c r="B34" s="140"/>
      <c r="C34" s="14">
        <v>5</v>
      </c>
      <c r="D34" s="14">
        <f t="shared" si="9"/>
        <v>28.556399999999996</v>
      </c>
      <c r="E34" s="14">
        <f t="shared" si="7"/>
        <v>9.4843999999999991</v>
      </c>
      <c r="F34" s="14">
        <v>300</v>
      </c>
      <c r="G34" s="52">
        <f t="shared" si="8"/>
        <v>11412.24</v>
      </c>
      <c r="H34">
        <f t="shared" si="2"/>
        <v>12553.464</v>
      </c>
      <c r="I34">
        <f t="shared" si="3"/>
        <v>13181.137200000001</v>
      </c>
    </row>
    <row r="35" spans="2:9">
      <c r="B35" s="140"/>
      <c r="C35" s="14">
        <v>6</v>
      </c>
      <c r="D35" s="14">
        <f t="shared" si="9"/>
        <v>28.556399999999996</v>
      </c>
      <c r="E35" s="14">
        <f t="shared" si="7"/>
        <v>9.4843999999999991</v>
      </c>
      <c r="F35" s="14">
        <v>300</v>
      </c>
      <c r="G35" s="52">
        <f t="shared" si="8"/>
        <v>11412.24</v>
      </c>
      <c r="H35">
        <f t="shared" si="2"/>
        <v>12553.464</v>
      </c>
      <c r="I35">
        <f t="shared" si="3"/>
        <v>13181.137200000001</v>
      </c>
    </row>
    <row r="36" spans="2:9">
      <c r="B36" s="140"/>
      <c r="C36" s="14">
        <v>7</v>
      </c>
      <c r="D36" s="14">
        <f t="shared" si="9"/>
        <v>28.556399999999996</v>
      </c>
      <c r="E36" s="14">
        <f t="shared" si="7"/>
        <v>9.4843999999999991</v>
      </c>
      <c r="F36" s="14">
        <v>300</v>
      </c>
      <c r="G36" s="52">
        <f t="shared" si="8"/>
        <v>11412.24</v>
      </c>
      <c r="H36">
        <f t="shared" si="2"/>
        <v>12553.464</v>
      </c>
      <c r="I36">
        <f t="shared" si="3"/>
        <v>13181.137200000001</v>
      </c>
    </row>
    <row r="37" spans="2:9">
      <c r="B37" s="140"/>
      <c r="C37" s="14">
        <v>8</v>
      </c>
      <c r="D37" s="14">
        <f t="shared" si="9"/>
        <v>28.556399999999996</v>
      </c>
      <c r="E37" s="14">
        <f t="shared" si="7"/>
        <v>9.4843999999999991</v>
      </c>
      <c r="F37" s="14">
        <v>300</v>
      </c>
      <c r="G37" s="52">
        <f t="shared" si="8"/>
        <v>11412.24</v>
      </c>
      <c r="H37">
        <f t="shared" si="2"/>
        <v>12553.464</v>
      </c>
      <c r="I37">
        <f t="shared" si="3"/>
        <v>13181.137200000001</v>
      </c>
    </row>
    <row r="38" spans="2:9">
      <c r="B38" s="140"/>
      <c r="C38" s="14">
        <v>9</v>
      </c>
      <c r="D38" s="14">
        <f t="shared" si="9"/>
        <v>28.556399999999996</v>
      </c>
      <c r="E38" s="14">
        <f t="shared" si="7"/>
        <v>9.4843999999999991</v>
      </c>
      <c r="F38" s="14">
        <v>300</v>
      </c>
      <c r="G38" s="52">
        <f t="shared" si="8"/>
        <v>11412.24</v>
      </c>
      <c r="H38">
        <f t="shared" si="2"/>
        <v>12553.464</v>
      </c>
      <c r="I38">
        <f t="shared" si="3"/>
        <v>13181.137200000001</v>
      </c>
    </row>
    <row r="39" spans="2:9">
      <c r="B39" s="141"/>
      <c r="C39" s="53">
        <v>10</v>
      </c>
      <c r="D39" s="14">
        <f t="shared" si="9"/>
        <v>28.556399999999996</v>
      </c>
      <c r="E39" s="53">
        <f t="shared" si="7"/>
        <v>9.4843999999999991</v>
      </c>
      <c r="F39" s="53">
        <v>300</v>
      </c>
      <c r="G39" s="54">
        <f t="shared" si="8"/>
        <v>11412.24</v>
      </c>
      <c r="H39">
        <f t="shared" si="2"/>
        <v>12553.464</v>
      </c>
      <c r="I39">
        <f t="shared" si="3"/>
        <v>13181.137200000001</v>
      </c>
    </row>
    <row r="40" spans="2:9">
      <c r="B40" s="139">
        <v>4</v>
      </c>
      <c r="C40" s="50">
        <v>1</v>
      </c>
      <c r="D40" s="50">
        <f>3.8*2.56+4.85*1.59+2.55*1.75</f>
        <v>21.901999999999997</v>
      </c>
      <c r="E40" s="50">
        <f>2.3*1.3</f>
        <v>2.9899999999999998</v>
      </c>
      <c r="F40" s="50">
        <v>300</v>
      </c>
      <c r="G40" s="51">
        <f t="shared" si="8"/>
        <v>7467.5999999999985</v>
      </c>
      <c r="H40">
        <f t="shared" si="2"/>
        <v>8214.3599999999988</v>
      </c>
      <c r="I40">
        <f t="shared" si="3"/>
        <v>8625.0779999999995</v>
      </c>
    </row>
    <row r="41" spans="2:9">
      <c r="B41" s="140"/>
      <c r="C41" s="14">
        <v>2</v>
      </c>
      <c r="D41" s="14">
        <f>5.3*2+1.75*2.55</f>
        <v>15.0625</v>
      </c>
      <c r="E41" s="14">
        <f>2.3*1.3</f>
        <v>2.9899999999999998</v>
      </c>
      <c r="F41" s="14">
        <v>300</v>
      </c>
      <c r="G41" s="52">
        <f t="shared" si="8"/>
        <v>5415.7499999999991</v>
      </c>
      <c r="H41">
        <f t="shared" si="2"/>
        <v>5957.3249999999998</v>
      </c>
      <c r="I41">
        <f t="shared" si="3"/>
        <v>6255.1912499999999</v>
      </c>
    </row>
    <row r="42" spans="2:9">
      <c r="B42" s="140"/>
      <c r="C42" s="14">
        <v>3</v>
      </c>
      <c r="D42" s="14">
        <f t="shared" ref="D42:D49" si="10">5.3*2+1.75*2.55</f>
        <v>15.0625</v>
      </c>
      <c r="E42" s="14">
        <f t="shared" ref="E42:E49" si="11">2.3*1.3</f>
        <v>2.9899999999999998</v>
      </c>
      <c r="F42" s="14">
        <v>300</v>
      </c>
      <c r="G42" s="52">
        <f t="shared" si="8"/>
        <v>5415.7499999999991</v>
      </c>
      <c r="H42">
        <f t="shared" si="2"/>
        <v>5957.3249999999998</v>
      </c>
      <c r="I42">
        <f t="shared" si="3"/>
        <v>6255.1912499999999</v>
      </c>
    </row>
    <row r="43" spans="2:9">
      <c r="B43" s="140"/>
      <c r="C43" s="14">
        <v>4</v>
      </c>
      <c r="D43" s="14">
        <f t="shared" si="10"/>
        <v>15.0625</v>
      </c>
      <c r="E43" s="14">
        <f t="shared" si="11"/>
        <v>2.9899999999999998</v>
      </c>
      <c r="F43" s="14">
        <v>300</v>
      </c>
      <c r="G43" s="52">
        <f t="shared" si="8"/>
        <v>5415.7499999999991</v>
      </c>
      <c r="H43">
        <f t="shared" si="2"/>
        <v>5957.3249999999998</v>
      </c>
      <c r="I43">
        <f t="shared" si="3"/>
        <v>6255.1912499999999</v>
      </c>
    </row>
    <row r="44" spans="2:9">
      <c r="B44" s="140"/>
      <c r="C44" s="14">
        <v>5</v>
      </c>
      <c r="D44" s="14">
        <f t="shared" si="10"/>
        <v>15.0625</v>
      </c>
      <c r="E44" s="14">
        <f t="shared" si="11"/>
        <v>2.9899999999999998</v>
      </c>
      <c r="F44" s="14">
        <v>300</v>
      </c>
      <c r="G44" s="52">
        <f t="shared" si="8"/>
        <v>5415.7499999999991</v>
      </c>
      <c r="H44">
        <f t="shared" si="2"/>
        <v>5957.3249999999998</v>
      </c>
      <c r="I44">
        <f t="shared" si="3"/>
        <v>6255.1912499999999</v>
      </c>
    </row>
    <row r="45" spans="2:9">
      <c r="B45" s="140"/>
      <c r="C45" s="14">
        <v>6</v>
      </c>
      <c r="D45" s="14">
        <f t="shared" si="10"/>
        <v>15.0625</v>
      </c>
      <c r="E45" s="14">
        <f t="shared" si="11"/>
        <v>2.9899999999999998</v>
      </c>
      <c r="F45" s="14">
        <v>300</v>
      </c>
      <c r="G45" s="52">
        <f t="shared" si="8"/>
        <v>5415.7499999999991</v>
      </c>
      <c r="H45">
        <f t="shared" si="2"/>
        <v>5957.3249999999998</v>
      </c>
      <c r="I45">
        <f t="shared" si="3"/>
        <v>6255.1912499999999</v>
      </c>
    </row>
    <row r="46" spans="2:9">
      <c r="B46" s="140"/>
      <c r="C46" s="14">
        <v>7</v>
      </c>
      <c r="D46" s="14">
        <f t="shared" si="10"/>
        <v>15.0625</v>
      </c>
      <c r="E46" s="14">
        <f t="shared" si="11"/>
        <v>2.9899999999999998</v>
      </c>
      <c r="F46" s="14">
        <v>300</v>
      </c>
      <c r="G46" s="52">
        <f t="shared" si="8"/>
        <v>5415.7499999999991</v>
      </c>
      <c r="H46">
        <f t="shared" si="2"/>
        <v>5957.3249999999998</v>
      </c>
      <c r="I46">
        <f t="shared" si="3"/>
        <v>6255.1912499999999</v>
      </c>
    </row>
    <row r="47" spans="2:9">
      <c r="B47" s="140"/>
      <c r="C47" s="14">
        <v>8</v>
      </c>
      <c r="D47" s="14">
        <f t="shared" si="10"/>
        <v>15.0625</v>
      </c>
      <c r="E47" s="14">
        <f t="shared" si="11"/>
        <v>2.9899999999999998</v>
      </c>
      <c r="F47" s="14">
        <v>300</v>
      </c>
      <c r="G47" s="52">
        <f t="shared" si="8"/>
        <v>5415.7499999999991</v>
      </c>
      <c r="H47">
        <f t="shared" si="2"/>
        <v>5957.3249999999998</v>
      </c>
      <c r="I47">
        <f t="shared" si="3"/>
        <v>6255.1912499999999</v>
      </c>
    </row>
    <row r="48" spans="2:9">
      <c r="B48" s="140"/>
      <c r="C48" s="14">
        <v>9</v>
      </c>
      <c r="D48" s="14">
        <f t="shared" si="10"/>
        <v>15.0625</v>
      </c>
      <c r="E48" s="14">
        <f t="shared" si="11"/>
        <v>2.9899999999999998</v>
      </c>
      <c r="F48" s="14">
        <v>300</v>
      </c>
      <c r="G48" s="52">
        <f t="shared" si="8"/>
        <v>5415.7499999999991</v>
      </c>
      <c r="H48">
        <f t="shared" si="2"/>
        <v>5957.3249999999998</v>
      </c>
      <c r="I48">
        <f t="shared" si="3"/>
        <v>6255.1912499999999</v>
      </c>
    </row>
    <row r="49" spans="2:9">
      <c r="B49" s="141"/>
      <c r="C49" s="53">
        <v>10</v>
      </c>
      <c r="D49" s="14">
        <f t="shared" si="10"/>
        <v>15.0625</v>
      </c>
      <c r="E49" s="53">
        <f t="shared" si="11"/>
        <v>2.9899999999999998</v>
      </c>
      <c r="F49" s="53">
        <v>300</v>
      </c>
      <c r="G49" s="54">
        <f t="shared" si="8"/>
        <v>5415.7499999999991</v>
      </c>
      <c r="H49">
        <f t="shared" si="2"/>
        <v>5957.3249999999998</v>
      </c>
      <c r="I49">
        <f t="shared" si="3"/>
        <v>6255.1912499999999</v>
      </c>
    </row>
    <row r="50" spans="2:9">
      <c r="B50" s="139">
        <v>5</v>
      </c>
      <c r="C50" s="50">
        <v>1</v>
      </c>
      <c r="D50" s="50">
        <f>3.8*2.56+1.71*4.34+8.55*2.05+2.55*1.75</f>
        <v>39.139400000000002</v>
      </c>
      <c r="E50" s="50">
        <f t="shared" ref="E50:E59" si="12">2.3*1.3+3*1.32*1.64</f>
        <v>9.4843999999999991</v>
      </c>
      <c r="F50" s="50">
        <v>300</v>
      </c>
      <c r="G50" s="51">
        <f>(D50+E50)*F50</f>
        <v>14587.140000000001</v>
      </c>
      <c r="H50">
        <f t="shared" si="2"/>
        <v>16045.854000000003</v>
      </c>
      <c r="I50">
        <f t="shared" si="3"/>
        <v>16848.146700000005</v>
      </c>
    </row>
    <row r="51" spans="2:9">
      <c r="B51" s="140"/>
      <c r="C51" s="14">
        <v>2</v>
      </c>
      <c r="D51" s="14">
        <f>2.55*1.75+8.1*1.69+10.75*1.83</f>
        <v>37.823999999999998</v>
      </c>
      <c r="E51" s="14">
        <f t="shared" si="12"/>
        <v>9.4843999999999991</v>
      </c>
      <c r="F51" s="14">
        <v>300</v>
      </c>
      <c r="G51" s="52">
        <f t="shared" ref="G51:G59" si="13">(D51+E51)*F51</f>
        <v>14192.52</v>
      </c>
      <c r="H51">
        <f t="shared" si="2"/>
        <v>15611.772000000001</v>
      </c>
      <c r="I51">
        <f t="shared" si="3"/>
        <v>16392.3606</v>
      </c>
    </row>
    <row r="52" spans="2:9">
      <c r="B52" s="140"/>
      <c r="C52" s="14">
        <v>3</v>
      </c>
      <c r="D52" s="14">
        <f t="shared" ref="D52:D59" si="14">2.55*1.75+8.1*1.69+10.75*1.83</f>
        <v>37.823999999999998</v>
      </c>
      <c r="E52" s="14">
        <f t="shared" si="12"/>
        <v>9.4843999999999991</v>
      </c>
      <c r="F52" s="14">
        <v>300</v>
      </c>
      <c r="G52" s="52">
        <f t="shared" si="13"/>
        <v>14192.52</v>
      </c>
      <c r="H52">
        <f t="shared" si="2"/>
        <v>15611.772000000001</v>
      </c>
      <c r="I52">
        <f t="shared" si="3"/>
        <v>16392.3606</v>
      </c>
    </row>
    <row r="53" spans="2:9">
      <c r="B53" s="140"/>
      <c r="C53" s="14">
        <v>4</v>
      </c>
      <c r="D53" s="14">
        <f t="shared" si="14"/>
        <v>37.823999999999998</v>
      </c>
      <c r="E53" s="14">
        <f t="shared" si="12"/>
        <v>9.4843999999999991</v>
      </c>
      <c r="F53" s="14">
        <v>300</v>
      </c>
      <c r="G53" s="52">
        <f t="shared" si="13"/>
        <v>14192.52</v>
      </c>
      <c r="H53">
        <f t="shared" si="2"/>
        <v>15611.772000000001</v>
      </c>
      <c r="I53">
        <f t="shared" si="3"/>
        <v>16392.3606</v>
      </c>
    </row>
    <row r="54" spans="2:9">
      <c r="B54" s="140"/>
      <c r="C54" s="14">
        <v>5</v>
      </c>
      <c r="D54" s="14">
        <f t="shared" si="14"/>
        <v>37.823999999999998</v>
      </c>
      <c r="E54" s="14">
        <f t="shared" si="12"/>
        <v>9.4843999999999991</v>
      </c>
      <c r="F54" s="14">
        <v>300</v>
      </c>
      <c r="G54" s="52">
        <f t="shared" si="13"/>
        <v>14192.52</v>
      </c>
      <c r="H54">
        <f t="shared" si="2"/>
        <v>15611.772000000001</v>
      </c>
      <c r="I54">
        <f t="shared" si="3"/>
        <v>16392.3606</v>
      </c>
    </row>
    <row r="55" spans="2:9">
      <c r="B55" s="140"/>
      <c r="C55" s="14">
        <v>6</v>
      </c>
      <c r="D55" s="14">
        <f t="shared" si="14"/>
        <v>37.823999999999998</v>
      </c>
      <c r="E55" s="14">
        <f t="shared" si="12"/>
        <v>9.4843999999999991</v>
      </c>
      <c r="F55" s="14">
        <v>300</v>
      </c>
      <c r="G55" s="52">
        <f t="shared" si="13"/>
        <v>14192.52</v>
      </c>
      <c r="H55">
        <f t="shared" si="2"/>
        <v>15611.772000000001</v>
      </c>
      <c r="I55">
        <f t="shared" si="3"/>
        <v>16392.3606</v>
      </c>
    </row>
    <row r="56" spans="2:9">
      <c r="B56" s="140"/>
      <c r="C56" s="14">
        <v>7</v>
      </c>
      <c r="D56" s="14">
        <f t="shared" si="14"/>
        <v>37.823999999999998</v>
      </c>
      <c r="E56" s="14">
        <f t="shared" si="12"/>
        <v>9.4843999999999991</v>
      </c>
      <c r="F56" s="14">
        <v>300</v>
      </c>
      <c r="G56" s="52">
        <f t="shared" si="13"/>
        <v>14192.52</v>
      </c>
      <c r="H56">
        <f t="shared" si="2"/>
        <v>15611.772000000001</v>
      </c>
      <c r="I56">
        <f t="shared" si="3"/>
        <v>16392.3606</v>
      </c>
    </row>
    <row r="57" spans="2:9">
      <c r="B57" s="140"/>
      <c r="C57" s="14">
        <v>8</v>
      </c>
      <c r="D57" s="14">
        <f t="shared" si="14"/>
        <v>37.823999999999998</v>
      </c>
      <c r="E57" s="14">
        <f t="shared" si="12"/>
        <v>9.4843999999999991</v>
      </c>
      <c r="F57" s="14">
        <v>300</v>
      </c>
      <c r="G57" s="52">
        <f t="shared" si="13"/>
        <v>14192.52</v>
      </c>
      <c r="H57">
        <f t="shared" si="2"/>
        <v>15611.772000000001</v>
      </c>
      <c r="I57">
        <f t="shared" si="3"/>
        <v>16392.3606</v>
      </c>
    </row>
    <row r="58" spans="2:9">
      <c r="B58" s="140"/>
      <c r="C58" s="14">
        <v>9</v>
      </c>
      <c r="D58" s="14">
        <f t="shared" si="14"/>
        <v>37.823999999999998</v>
      </c>
      <c r="E58" s="14">
        <f t="shared" si="12"/>
        <v>9.4843999999999991</v>
      </c>
      <c r="F58" s="14">
        <v>300</v>
      </c>
      <c r="G58" s="52">
        <f t="shared" si="13"/>
        <v>14192.52</v>
      </c>
      <c r="H58">
        <f t="shared" si="2"/>
        <v>15611.772000000001</v>
      </c>
      <c r="I58">
        <f t="shared" si="3"/>
        <v>16392.3606</v>
      </c>
    </row>
    <row r="59" spans="2:9">
      <c r="B59" s="141"/>
      <c r="C59" s="53">
        <v>10</v>
      </c>
      <c r="D59" s="53">
        <f t="shared" si="14"/>
        <v>37.823999999999998</v>
      </c>
      <c r="E59" s="53">
        <f t="shared" si="12"/>
        <v>9.4843999999999991</v>
      </c>
      <c r="F59" s="53">
        <v>300</v>
      </c>
      <c r="G59" s="54">
        <f t="shared" si="13"/>
        <v>14192.52</v>
      </c>
      <c r="H59">
        <f t="shared" si="2"/>
        <v>15611.772000000001</v>
      </c>
      <c r="I59">
        <f t="shared" si="3"/>
        <v>16392.3606</v>
      </c>
    </row>
    <row r="60" spans="2:9">
      <c r="D60" s="19">
        <f>SUM(D10:D59)</f>
        <v>1379.5337000000002</v>
      </c>
      <c r="E60" s="19">
        <f>SUM(E10:E59)</f>
        <v>344.33199999999994</v>
      </c>
      <c r="G60" s="55">
        <f>SUM(G10:G59)</f>
        <v>517159.7100000002</v>
      </c>
      <c r="H60">
        <f>SUM(H10:H59)</f>
        <v>568875.68099999998</v>
      </c>
      <c r="I60">
        <f>SUM(I10:I59)</f>
        <v>597319.46504999988</v>
      </c>
    </row>
  </sheetData>
  <mergeCells count="8">
    <mergeCell ref="B30:B39"/>
    <mergeCell ref="B40:B49"/>
    <mergeCell ref="B50:B59"/>
    <mergeCell ref="C4:D4"/>
    <mergeCell ref="C5:D5"/>
    <mergeCell ref="C6:D6"/>
    <mergeCell ref="B10:B19"/>
    <mergeCell ref="B20:B29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60"/>
  <sheetViews>
    <sheetView workbookViewId="0">
      <selection activeCell="G7" sqref="G7"/>
    </sheetView>
  </sheetViews>
  <sheetFormatPr defaultRowHeight="15"/>
  <cols>
    <col min="4" max="4" width="16.140625" bestFit="1" customWidth="1"/>
    <col min="5" max="5" width="14.140625" bestFit="1" customWidth="1"/>
    <col min="6" max="6" width="14.28515625" bestFit="1" customWidth="1"/>
  </cols>
  <sheetData>
    <row r="1" spans="1:14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</row>
    <row r="2" spans="1:14">
      <c r="A2" s="16"/>
      <c r="B2" s="16"/>
      <c r="C2" s="16"/>
      <c r="D2" s="16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/>
      <c r="K2" s="3"/>
      <c r="L2" s="3"/>
      <c r="M2" s="16"/>
      <c r="N2" s="16"/>
    </row>
    <row r="3" spans="1:14">
      <c r="A3" s="16"/>
      <c r="B3" s="16"/>
      <c r="C3" s="16"/>
      <c r="D3" s="16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11"/>
      <c r="M3" s="16"/>
      <c r="N3" s="16"/>
    </row>
    <row r="4" spans="1:14" ht="45">
      <c r="A4" s="16"/>
      <c r="B4" s="3"/>
      <c r="C4" s="136" t="s">
        <v>0</v>
      </c>
      <c r="D4" s="136"/>
      <c r="E4" s="3" t="s">
        <v>2</v>
      </c>
      <c r="F4" s="13" t="s">
        <v>20</v>
      </c>
      <c r="G4" s="13" t="s">
        <v>17</v>
      </c>
      <c r="H4" s="13" t="s">
        <v>18</v>
      </c>
      <c r="I4" s="13" t="s">
        <v>19</v>
      </c>
      <c r="J4" s="13" t="s">
        <v>24</v>
      </c>
      <c r="K4" s="13" t="s">
        <v>21</v>
      </c>
      <c r="L4" s="13" t="s">
        <v>13</v>
      </c>
      <c r="M4" s="13" t="s">
        <v>14</v>
      </c>
      <c r="N4" s="13" t="s">
        <v>15</v>
      </c>
    </row>
    <row r="5" spans="1:14">
      <c r="A5" s="16"/>
      <c r="B5" s="12">
        <v>1.4</v>
      </c>
      <c r="C5" s="134" t="s">
        <v>8</v>
      </c>
      <c r="D5" s="134"/>
      <c r="E5" s="1">
        <v>1200000</v>
      </c>
      <c r="F5" s="3">
        <v>1</v>
      </c>
      <c r="G5" s="3">
        <v>1</v>
      </c>
      <c r="H5" s="3">
        <v>0</v>
      </c>
      <c r="I5" s="3">
        <v>0</v>
      </c>
      <c r="J5" s="3">
        <f>E5/(F5*F3+G5*G3+H5*H3+I5*I3)</f>
        <v>100.48568079048735</v>
      </c>
      <c r="K5" s="3">
        <f>J5*0.7</f>
        <v>70.339976553341145</v>
      </c>
      <c r="L5" s="3">
        <f>G5*($E$5-$F$5*$F$3*$K$5)/($G$5*$G$3+$H$5*$H$3+$I$5*$I$3)</f>
        <v>103.83520348350361</v>
      </c>
      <c r="M5" s="3">
        <f>H5*($E$5-$F$5*$F$3*$K$5)/($G$5*$G$3+$H$5*$H$3+$I$5*$I$3)</f>
        <v>0</v>
      </c>
      <c r="N5" s="3">
        <f>I5*($E$5-$F$5*$F$3*$K$5)/($G$5*$G$3+$H$5*$H$3+$I$5*$I$3)</f>
        <v>0</v>
      </c>
    </row>
    <row r="6" spans="1:14">
      <c r="A6" s="16"/>
      <c r="B6" s="9"/>
      <c r="C6" s="138" t="s">
        <v>23</v>
      </c>
      <c r="D6" s="138"/>
      <c r="E6" s="16">
        <f>SUM(E5)</f>
        <v>1200000</v>
      </c>
      <c r="F6" s="16"/>
      <c r="G6" s="16"/>
      <c r="H6" s="16"/>
      <c r="I6" s="16"/>
      <c r="J6" s="21">
        <f>SUM(J5)</f>
        <v>100.48568079048735</v>
      </c>
      <c r="K6" s="22">
        <f>SUM(K5)</f>
        <v>70.339976553341145</v>
      </c>
      <c r="L6" s="23">
        <f>SUM(L5)</f>
        <v>103.83520348350361</v>
      </c>
      <c r="M6" s="24">
        <f>SUM(M5)</f>
        <v>0</v>
      </c>
      <c r="N6" s="25">
        <f>SUM(N5)</f>
        <v>0</v>
      </c>
    </row>
    <row r="7" spans="1:14">
      <c r="A7" s="16"/>
      <c r="B7" s="9"/>
      <c r="C7" s="9" t="s">
        <v>36</v>
      </c>
      <c r="D7" s="16"/>
      <c r="E7" s="16">
        <f>K6*F5*F3+L6*G5*G3+M6*H5*H3+N6*I5*I3</f>
        <v>1200000</v>
      </c>
      <c r="F7" s="16"/>
      <c r="G7" s="16"/>
      <c r="H7" s="16"/>
      <c r="I7" s="16"/>
      <c r="J7" s="16"/>
      <c r="K7" s="16"/>
      <c r="L7" s="16"/>
      <c r="M7" s="16"/>
      <c r="N7" s="16"/>
    </row>
    <row r="9" spans="1:14">
      <c r="B9" t="s">
        <v>46</v>
      </c>
      <c r="C9" t="s">
        <v>47</v>
      </c>
      <c r="D9" t="s">
        <v>25</v>
      </c>
      <c r="E9" t="s">
        <v>539</v>
      </c>
      <c r="F9" t="s">
        <v>526</v>
      </c>
      <c r="G9" t="s">
        <v>525</v>
      </c>
      <c r="H9" t="s">
        <v>536</v>
      </c>
      <c r="I9" t="s">
        <v>538</v>
      </c>
    </row>
    <row r="10" spans="1:14">
      <c r="B10" s="139">
        <v>1</v>
      </c>
      <c r="C10" s="50">
        <v>1</v>
      </c>
      <c r="D10" s="50">
        <f>3.8*2.56+4.34*1.71+8.75*2+2.55*1.75</f>
        <v>39.111899999999999</v>
      </c>
      <c r="E10" s="14">
        <v>500</v>
      </c>
      <c r="F10" s="50">
        <v>250</v>
      </c>
      <c r="G10" s="51">
        <f>(F10+E10)*D10</f>
        <v>29333.924999999999</v>
      </c>
      <c r="H10">
        <f>G10*1.1</f>
        <v>32267.317500000001</v>
      </c>
      <c r="I10">
        <f>H10*1.05</f>
        <v>33880.683375000001</v>
      </c>
    </row>
    <row r="11" spans="1:14">
      <c r="B11" s="140"/>
      <c r="C11" s="14">
        <v>2</v>
      </c>
      <c r="D11" s="14">
        <f>4.34*1.71+11.09*2.03+1.75*2.55</f>
        <v>34.396599999999999</v>
      </c>
      <c r="E11" s="14">
        <f t="shared" ref="E11:E19" si="0">2.3*1.3+3*1.32*1.64</f>
        <v>9.4843999999999991</v>
      </c>
      <c r="F11" s="14">
        <v>300</v>
      </c>
      <c r="G11" s="51">
        <f t="shared" ref="G11:G59" si="1">(F11+E11)*D11</f>
        <v>10645.211113039999</v>
      </c>
      <c r="H11">
        <f t="shared" ref="H11:H59" si="2">G11*1.1</f>
        <v>11709.732224343999</v>
      </c>
      <c r="I11">
        <f t="shared" ref="I11:I59" si="3">H11*1.05</f>
        <v>12295.2188355612</v>
      </c>
    </row>
    <row r="12" spans="1:14">
      <c r="B12" s="140"/>
      <c r="C12" s="14">
        <v>3</v>
      </c>
      <c r="D12" s="14">
        <f t="shared" ref="D12:D19" si="4">4.34*1.71+11.09*2.03+1.75*2.55</f>
        <v>34.396599999999999</v>
      </c>
      <c r="E12" s="14">
        <f t="shared" si="0"/>
        <v>9.4843999999999991</v>
      </c>
      <c r="F12" s="14">
        <v>300</v>
      </c>
      <c r="G12" s="51">
        <f t="shared" si="1"/>
        <v>10645.211113039999</v>
      </c>
      <c r="H12">
        <f t="shared" si="2"/>
        <v>11709.732224343999</v>
      </c>
      <c r="I12">
        <f t="shared" si="3"/>
        <v>12295.2188355612</v>
      </c>
    </row>
    <row r="13" spans="1:14">
      <c r="B13" s="140"/>
      <c r="C13" s="14">
        <v>4</v>
      </c>
      <c r="D13" s="14">
        <f t="shared" si="4"/>
        <v>34.396599999999999</v>
      </c>
      <c r="E13" s="14">
        <f t="shared" si="0"/>
        <v>9.4843999999999991</v>
      </c>
      <c r="F13" s="14">
        <v>300</v>
      </c>
      <c r="G13" s="51">
        <f t="shared" si="1"/>
        <v>10645.211113039999</v>
      </c>
      <c r="H13">
        <f t="shared" si="2"/>
        <v>11709.732224343999</v>
      </c>
      <c r="I13">
        <f t="shared" si="3"/>
        <v>12295.2188355612</v>
      </c>
    </row>
    <row r="14" spans="1:14">
      <c r="B14" s="140"/>
      <c r="C14" s="14">
        <v>5</v>
      </c>
      <c r="D14" s="14">
        <f t="shared" si="4"/>
        <v>34.396599999999999</v>
      </c>
      <c r="E14" s="14">
        <f t="shared" si="0"/>
        <v>9.4843999999999991</v>
      </c>
      <c r="F14" s="14">
        <v>300</v>
      </c>
      <c r="G14" s="51">
        <f t="shared" si="1"/>
        <v>10645.211113039999</v>
      </c>
      <c r="H14">
        <f t="shared" si="2"/>
        <v>11709.732224343999</v>
      </c>
      <c r="I14">
        <f t="shared" si="3"/>
        <v>12295.2188355612</v>
      </c>
    </row>
    <row r="15" spans="1:14">
      <c r="B15" s="140"/>
      <c r="C15" s="14">
        <v>6</v>
      </c>
      <c r="D15" s="14">
        <f t="shared" si="4"/>
        <v>34.396599999999999</v>
      </c>
      <c r="E15" s="14">
        <f t="shared" si="0"/>
        <v>9.4843999999999991</v>
      </c>
      <c r="F15" s="14">
        <v>300</v>
      </c>
      <c r="G15" s="51">
        <f t="shared" si="1"/>
        <v>10645.211113039999</v>
      </c>
      <c r="H15">
        <f t="shared" si="2"/>
        <v>11709.732224343999</v>
      </c>
      <c r="I15">
        <f t="shared" si="3"/>
        <v>12295.2188355612</v>
      </c>
    </row>
    <row r="16" spans="1:14">
      <c r="B16" s="140"/>
      <c r="C16" s="14">
        <v>7</v>
      </c>
      <c r="D16" s="14">
        <f t="shared" si="4"/>
        <v>34.396599999999999</v>
      </c>
      <c r="E16" s="14">
        <f t="shared" si="0"/>
        <v>9.4843999999999991</v>
      </c>
      <c r="F16" s="14">
        <v>300</v>
      </c>
      <c r="G16" s="51">
        <f t="shared" si="1"/>
        <v>10645.211113039999</v>
      </c>
      <c r="H16">
        <f t="shared" si="2"/>
        <v>11709.732224343999</v>
      </c>
      <c r="I16">
        <f t="shared" si="3"/>
        <v>12295.2188355612</v>
      </c>
    </row>
    <row r="17" spans="2:9">
      <c r="B17" s="140"/>
      <c r="C17" s="14">
        <v>8</v>
      </c>
      <c r="D17" s="14">
        <f t="shared" si="4"/>
        <v>34.396599999999999</v>
      </c>
      <c r="E17" s="14">
        <f t="shared" si="0"/>
        <v>9.4843999999999991</v>
      </c>
      <c r="F17" s="14">
        <v>300</v>
      </c>
      <c r="G17" s="51">
        <f t="shared" si="1"/>
        <v>10645.211113039999</v>
      </c>
      <c r="H17">
        <f t="shared" si="2"/>
        <v>11709.732224343999</v>
      </c>
      <c r="I17">
        <f t="shared" si="3"/>
        <v>12295.2188355612</v>
      </c>
    </row>
    <row r="18" spans="2:9">
      <c r="B18" s="140"/>
      <c r="C18" s="14">
        <v>9</v>
      </c>
      <c r="D18" s="14">
        <f t="shared" si="4"/>
        <v>34.396599999999999</v>
      </c>
      <c r="E18" s="14">
        <f t="shared" si="0"/>
        <v>9.4843999999999991</v>
      </c>
      <c r="F18" s="14">
        <v>300</v>
      </c>
      <c r="G18" s="51">
        <f t="shared" si="1"/>
        <v>10645.211113039999</v>
      </c>
      <c r="H18">
        <f t="shared" si="2"/>
        <v>11709.732224343999</v>
      </c>
      <c r="I18">
        <f t="shared" si="3"/>
        <v>12295.2188355612</v>
      </c>
    </row>
    <row r="19" spans="2:9">
      <c r="B19" s="141"/>
      <c r="C19" s="53">
        <v>10</v>
      </c>
      <c r="D19" s="53">
        <f t="shared" si="4"/>
        <v>34.396599999999999</v>
      </c>
      <c r="E19" s="53">
        <f t="shared" si="0"/>
        <v>9.4843999999999991</v>
      </c>
      <c r="F19" s="53">
        <v>300</v>
      </c>
      <c r="G19" s="51">
        <f t="shared" si="1"/>
        <v>10645.211113039999</v>
      </c>
      <c r="H19">
        <f t="shared" si="2"/>
        <v>11709.732224343999</v>
      </c>
      <c r="I19">
        <f t="shared" si="3"/>
        <v>12295.2188355612</v>
      </c>
    </row>
    <row r="20" spans="2:9">
      <c r="B20" s="139">
        <v>2</v>
      </c>
      <c r="C20" s="50">
        <v>1</v>
      </c>
      <c r="D20" s="50">
        <f>3.8*2.56+4.85*1.59+2.55*1.75</f>
        <v>21.901999999999997</v>
      </c>
      <c r="E20" s="50">
        <f>2.3*1.3</f>
        <v>2.9899999999999998</v>
      </c>
      <c r="F20" s="50">
        <v>300</v>
      </c>
      <c r="G20" s="51">
        <f t="shared" si="1"/>
        <v>6636.0869799999991</v>
      </c>
      <c r="H20">
        <f t="shared" si="2"/>
        <v>7299.695678</v>
      </c>
      <c r="I20">
        <f t="shared" si="3"/>
        <v>7664.6804619000004</v>
      </c>
    </row>
    <row r="21" spans="2:9">
      <c r="B21" s="140"/>
      <c r="C21" s="14">
        <v>2</v>
      </c>
      <c r="D21" s="14">
        <f>8.92*1.7+1.75*2.55</f>
        <v>19.6265</v>
      </c>
      <c r="E21" s="14">
        <f>2.3*1.3</f>
        <v>2.9899999999999998</v>
      </c>
      <c r="F21" s="14">
        <v>300</v>
      </c>
      <c r="G21" s="51">
        <f t="shared" si="1"/>
        <v>5946.6332350000002</v>
      </c>
      <c r="H21">
        <f t="shared" si="2"/>
        <v>6541.2965585000011</v>
      </c>
      <c r="I21">
        <f t="shared" si="3"/>
        <v>6868.361386425001</v>
      </c>
    </row>
    <row r="22" spans="2:9">
      <c r="B22" s="140"/>
      <c r="C22" s="14">
        <v>3</v>
      </c>
      <c r="D22" s="14">
        <f t="shared" ref="D22:D29" si="5">8.92*1.7+1.75*2.55</f>
        <v>19.6265</v>
      </c>
      <c r="E22" s="14">
        <f t="shared" ref="E22:E29" si="6">2.3*1.3</f>
        <v>2.9899999999999998</v>
      </c>
      <c r="F22" s="14">
        <v>300</v>
      </c>
      <c r="G22" s="51">
        <f t="shared" si="1"/>
        <v>5946.6332350000002</v>
      </c>
      <c r="H22">
        <f t="shared" si="2"/>
        <v>6541.2965585000011</v>
      </c>
      <c r="I22">
        <f t="shared" si="3"/>
        <v>6868.361386425001</v>
      </c>
    </row>
    <row r="23" spans="2:9">
      <c r="B23" s="140"/>
      <c r="C23" s="14">
        <v>4</v>
      </c>
      <c r="D23" s="14">
        <f t="shared" si="5"/>
        <v>19.6265</v>
      </c>
      <c r="E23" s="14">
        <f t="shared" si="6"/>
        <v>2.9899999999999998</v>
      </c>
      <c r="F23" s="14">
        <v>300</v>
      </c>
      <c r="G23" s="51">
        <f t="shared" si="1"/>
        <v>5946.6332350000002</v>
      </c>
      <c r="H23">
        <f t="shared" si="2"/>
        <v>6541.2965585000011</v>
      </c>
      <c r="I23">
        <f t="shared" si="3"/>
        <v>6868.361386425001</v>
      </c>
    </row>
    <row r="24" spans="2:9">
      <c r="B24" s="140"/>
      <c r="C24" s="14">
        <v>5</v>
      </c>
      <c r="D24" s="14">
        <f t="shared" si="5"/>
        <v>19.6265</v>
      </c>
      <c r="E24" s="14">
        <f t="shared" si="6"/>
        <v>2.9899999999999998</v>
      </c>
      <c r="F24" s="14">
        <v>300</v>
      </c>
      <c r="G24" s="51">
        <f t="shared" si="1"/>
        <v>5946.6332350000002</v>
      </c>
      <c r="H24">
        <f t="shared" si="2"/>
        <v>6541.2965585000011</v>
      </c>
      <c r="I24">
        <f t="shared" si="3"/>
        <v>6868.361386425001</v>
      </c>
    </row>
    <row r="25" spans="2:9">
      <c r="B25" s="140"/>
      <c r="C25" s="14">
        <v>6</v>
      </c>
      <c r="D25" s="14">
        <f t="shared" si="5"/>
        <v>19.6265</v>
      </c>
      <c r="E25" s="14">
        <f t="shared" si="6"/>
        <v>2.9899999999999998</v>
      </c>
      <c r="F25" s="14">
        <v>300</v>
      </c>
      <c r="G25" s="51">
        <f t="shared" si="1"/>
        <v>5946.6332350000002</v>
      </c>
      <c r="H25">
        <f t="shared" si="2"/>
        <v>6541.2965585000011</v>
      </c>
      <c r="I25">
        <f t="shared" si="3"/>
        <v>6868.361386425001</v>
      </c>
    </row>
    <row r="26" spans="2:9">
      <c r="B26" s="140"/>
      <c r="C26" s="14">
        <v>7</v>
      </c>
      <c r="D26" s="14">
        <f t="shared" si="5"/>
        <v>19.6265</v>
      </c>
      <c r="E26" s="14">
        <f t="shared" si="6"/>
        <v>2.9899999999999998</v>
      </c>
      <c r="F26" s="14">
        <v>300</v>
      </c>
      <c r="G26" s="51">
        <f t="shared" si="1"/>
        <v>5946.6332350000002</v>
      </c>
      <c r="H26">
        <f t="shared" si="2"/>
        <v>6541.2965585000011</v>
      </c>
      <c r="I26">
        <f t="shared" si="3"/>
        <v>6868.361386425001</v>
      </c>
    </row>
    <row r="27" spans="2:9">
      <c r="B27" s="140"/>
      <c r="C27" s="14">
        <v>8</v>
      </c>
      <c r="D27" s="14">
        <f t="shared" si="5"/>
        <v>19.6265</v>
      </c>
      <c r="E27" s="14">
        <f t="shared" si="6"/>
        <v>2.9899999999999998</v>
      </c>
      <c r="F27" s="14">
        <v>300</v>
      </c>
      <c r="G27" s="51">
        <f t="shared" si="1"/>
        <v>5946.6332350000002</v>
      </c>
      <c r="H27">
        <f t="shared" si="2"/>
        <v>6541.2965585000011</v>
      </c>
      <c r="I27">
        <f t="shared" si="3"/>
        <v>6868.361386425001</v>
      </c>
    </row>
    <row r="28" spans="2:9">
      <c r="B28" s="140"/>
      <c r="C28" s="14">
        <v>9</v>
      </c>
      <c r="D28" s="14">
        <f t="shared" si="5"/>
        <v>19.6265</v>
      </c>
      <c r="E28" s="14">
        <f t="shared" si="6"/>
        <v>2.9899999999999998</v>
      </c>
      <c r="F28" s="14">
        <v>300</v>
      </c>
      <c r="G28" s="51">
        <f t="shared" si="1"/>
        <v>5946.6332350000002</v>
      </c>
      <c r="H28">
        <f t="shared" si="2"/>
        <v>6541.2965585000011</v>
      </c>
      <c r="I28">
        <f t="shared" si="3"/>
        <v>6868.361386425001</v>
      </c>
    </row>
    <row r="29" spans="2:9">
      <c r="B29" s="141"/>
      <c r="C29" s="53">
        <v>10</v>
      </c>
      <c r="D29" s="53">
        <f t="shared" si="5"/>
        <v>19.6265</v>
      </c>
      <c r="E29" s="53">
        <f t="shared" si="6"/>
        <v>2.9899999999999998</v>
      </c>
      <c r="F29" s="53">
        <v>300</v>
      </c>
      <c r="G29" s="51">
        <f t="shared" si="1"/>
        <v>5946.6332350000002</v>
      </c>
      <c r="H29">
        <f t="shared" si="2"/>
        <v>6541.2965585000011</v>
      </c>
      <c r="I29">
        <f t="shared" si="3"/>
        <v>6868.361386425001</v>
      </c>
    </row>
    <row r="30" spans="2:9">
      <c r="B30" s="139">
        <v>3</v>
      </c>
      <c r="C30" s="50">
        <v>1</v>
      </c>
      <c r="D30" s="50">
        <f>3.8*2.56+1.71*4.34+8.55*1.95+2.55*1.75</f>
        <v>38.284399999999998</v>
      </c>
      <c r="E30" s="14">
        <f t="shared" ref="E30:E39" si="7">2.3*1.3+3*1.32*1.64</f>
        <v>9.4843999999999991</v>
      </c>
      <c r="F30" s="50">
        <v>300</v>
      </c>
      <c r="G30" s="51">
        <f t="shared" si="1"/>
        <v>11848.424563359999</v>
      </c>
      <c r="H30">
        <f t="shared" si="2"/>
        <v>13033.267019695999</v>
      </c>
      <c r="I30">
        <f t="shared" si="3"/>
        <v>13684.930370680799</v>
      </c>
    </row>
    <row r="31" spans="2:9">
      <c r="B31" s="140"/>
      <c r="C31" s="14">
        <v>2</v>
      </c>
      <c r="D31" s="14">
        <f>1.71*4.34+8.55*1.95+2.55*1.75</f>
        <v>28.556399999999996</v>
      </c>
      <c r="E31" s="14">
        <f t="shared" si="7"/>
        <v>9.4843999999999991</v>
      </c>
      <c r="F31" s="14">
        <v>300</v>
      </c>
      <c r="G31" s="51">
        <f t="shared" si="1"/>
        <v>8837.7603201599995</v>
      </c>
      <c r="H31">
        <f t="shared" si="2"/>
        <v>9721.5363521760009</v>
      </c>
      <c r="I31">
        <f t="shared" si="3"/>
        <v>10207.613169784801</v>
      </c>
    </row>
    <row r="32" spans="2:9">
      <c r="B32" s="140"/>
      <c r="C32" s="14">
        <v>3</v>
      </c>
      <c r="D32" s="14">
        <f t="shared" ref="D32:D39" si="8">1.71*4.34+8.55*1.95+2.55*1.75</f>
        <v>28.556399999999996</v>
      </c>
      <c r="E32" s="14">
        <f t="shared" si="7"/>
        <v>9.4843999999999991</v>
      </c>
      <c r="F32" s="14">
        <v>300</v>
      </c>
      <c r="G32" s="51">
        <f t="shared" si="1"/>
        <v>8837.7603201599995</v>
      </c>
      <c r="H32">
        <f t="shared" si="2"/>
        <v>9721.5363521760009</v>
      </c>
      <c r="I32">
        <f t="shared" si="3"/>
        <v>10207.613169784801</v>
      </c>
    </row>
    <row r="33" spans="2:9">
      <c r="B33" s="140"/>
      <c r="C33" s="14">
        <v>4</v>
      </c>
      <c r="D33" s="14">
        <f t="shared" si="8"/>
        <v>28.556399999999996</v>
      </c>
      <c r="E33" s="14">
        <f t="shared" si="7"/>
        <v>9.4843999999999991</v>
      </c>
      <c r="F33" s="14">
        <v>300</v>
      </c>
      <c r="G33" s="51">
        <f t="shared" si="1"/>
        <v>8837.7603201599995</v>
      </c>
      <c r="H33">
        <f t="shared" si="2"/>
        <v>9721.5363521760009</v>
      </c>
      <c r="I33">
        <f t="shared" si="3"/>
        <v>10207.613169784801</v>
      </c>
    </row>
    <row r="34" spans="2:9">
      <c r="B34" s="140"/>
      <c r="C34" s="14">
        <v>5</v>
      </c>
      <c r="D34" s="14">
        <f t="shared" si="8"/>
        <v>28.556399999999996</v>
      </c>
      <c r="E34" s="14">
        <f t="shared" si="7"/>
        <v>9.4843999999999991</v>
      </c>
      <c r="F34" s="14">
        <v>300</v>
      </c>
      <c r="G34" s="51">
        <f t="shared" si="1"/>
        <v>8837.7603201599995</v>
      </c>
      <c r="H34">
        <f t="shared" si="2"/>
        <v>9721.5363521760009</v>
      </c>
      <c r="I34">
        <f t="shared" si="3"/>
        <v>10207.613169784801</v>
      </c>
    </row>
    <row r="35" spans="2:9">
      <c r="B35" s="140"/>
      <c r="C35" s="14">
        <v>6</v>
      </c>
      <c r="D35" s="14">
        <f t="shared" si="8"/>
        <v>28.556399999999996</v>
      </c>
      <c r="E35" s="14">
        <f t="shared" si="7"/>
        <v>9.4843999999999991</v>
      </c>
      <c r="F35" s="14">
        <v>300</v>
      </c>
      <c r="G35" s="51">
        <f t="shared" si="1"/>
        <v>8837.7603201599995</v>
      </c>
      <c r="H35">
        <f t="shared" si="2"/>
        <v>9721.5363521760009</v>
      </c>
      <c r="I35">
        <f t="shared" si="3"/>
        <v>10207.613169784801</v>
      </c>
    </row>
    <row r="36" spans="2:9">
      <c r="B36" s="140"/>
      <c r="C36" s="14">
        <v>7</v>
      </c>
      <c r="D36" s="14">
        <f t="shared" si="8"/>
        <v>28.556399999999996</v>
      </c>
      <c r="E36" s="14">
        <f t="shared" si="7"/>
        <v>9.4843999999999991</v>
      </c>
      <c r="F36" s="14">
        <v>300</v>
      </c>
      <c r="G36" s="51">
        <f t="shared" si="1"/>
        <v>8837.7603201599995</v>
      </c>
      <c r="H36">
        <f t="shared" si="2"/>
        <v>9721.5363521760009</v>
      </c>
      <c r="I36">
        <f t="shared" si="3"/>
        <v>10207.613169784801</v>
      </c>
    </row>
    <row r="37" spans="2:9">
      <c r="B37" s="140"/>
      <c r="C37" s="14">
        <v>8</v>
      </c>
      <c r="D37" s="14">
        <f t="shared" si="8"/>
        <v>28.556399999999996</v>
      </c>
      <c r="E37" s="14">
        <f t="shared" si="7"/>
        <v>9.4843999999999991</v>
      </c>
      <c r="F37" s="14">
        <v>300</v>
      </c>
      <c r="G37" s="51">
        <f t="shared" si="1"/>
        <v>8837.7603201599995</v>
      </c>
      <c r="H37">
        <f t="shared" si="2"/>
        <v>9721.5363521760009</v>
      </c>
      <c r="I37">
        <f t="shared" si="3"/>
        <v>10207.613169784801</v>
      </c>
    </row>
    <row r="38" spans="2:9">
      <c r="B38" s="140"/>
      <c r="C38" s="14">
        <v>9</v>
      </c>
      <c r="D38" s="14">
        <f t="shared" si="8"/>
        <v>28.556399999999996</v>
      </c>
      <c r="E38" s="14">
        <f t="shared" si="7"/>
        <v>9.4843999999999991</v>
      </c>
      <c r="F38" s="14">
        <v>300</v>
      </c>
      <c r="G38" s="51">
        <f t="shared" si="1"/>
        <v>8837.7603201599995</v>
      </c>
      <c r="H38">
        <f t="shared" si="2"/>
        <v>9721.5363521760009</v>
      </c>
      <c r="I38">
        <f t="shared" si="3"/>
        <v>10207.613169784801</v>
      </c>
    </row>
    <row r="39" spans="2:9">
      <c r="B39" s="141"/>
      <c r="C39" s="53">
        <v>10</v>
      </c>
      <c r="D39" s="14">
        <f t="shared" si="8"/>
        <v>28.556399999999996</v>
      </c>
      <c r="E39" s="53">
        <f t="shared" si="7"/>
        <v>9.4843999999999991</v>
      </c>
      <c r="F39" s="53">
        <v>300</v>
      </c>
      <c r="G39" s="51">
        <f t="shared" si="1"/>
        <v>8837.7603201599995</v>
      </c>
      <c r="H39">
        <f t="shared" si="2"/>
        <v>9721.5363521760009</v>
      </c>
      <c r="I39">
        <f t="shared" si="3"/>
        <v>10207.613169784801</v>
      </c>
    </row>
    <row r="40" spans="2:9">
      <c r="B40" s="139">
        <v>4</v>
      </c>
      <c r="C40" s="50">
        <v>1</v>
      </c>
      <c r="D40" s="50">
        <f>3.8*2.56+4.85*1.59+2.55*1.75</f>
        <v>21.901999999999997</v>
      </c>
      <c r="E40" s="50">
        <f>2.3*1.3</f>
        <v>2.9899999999999998</v>
      </c>
      <c r="F40" s="50">
        <v>300</v>
      </c>
      <c r="G40" s="51">
        <f t="shared" si="1"/>
        <v>6636.0869799999991</v>
      </c>
      <c r="H40">
        <f t="shared" si="2"/>
        <v>7299.695678</v>
      </c>
      <c r="I40">
        <f t="shared" si="3"/>
        <v>7664.6804619000004</v>
      </c>
    </row>
    <row r="41" spans="2:9">
      <c r="B41" s="140"/>
      <c r="C41" s="14">
        <v>2</v>
      </c>
      <c r="D41" s="14">
        <f>5.3*2+1.75*2.55</f>
        <v>15.0625</v>
      </c>
      <c r="E41" s="14">
        <f>2.3*1.3</f>
        <v>2.9899999999999998</v>
      </c>
      <c r="F41" s="14">
        <v>300</v>
      </c>
      <c r="G41" s="51">
        <f t="shared" si="1"/>
        <v>4563.7868749999998</v>
      </c>
      <c r="H41">
        <f t="shared" si="2"/>
        <v>5020.1655625000003</v>
      </c>
      <c r="I41">
        <f t="shared" si="3"/>
        <v>5271.1738406250006</v>
      </c>
    </row>
    <row r="42" spans="2:9">
      <c r="B42" s="140"/>
      <c r="C42" s="14">
        <v>3</v>
      </c>
      <c r="D42" s="14">
        <f t="shared" ref="D42:D49" si="9">5.3*2+1.75*2.55</f>
        <v>15.0625</v>
      </c>
      <c r="E42" s="14">
        <f t="shared" ref="E42:E49" si="10">2.3*1.3</f>
        <v>2.9899999999999998</v>
      </c>
      <c r="F42" s="14">
        <v>300</v>
      </c>
      <c r="G42" s="51">
        <f t="shared" si="1"/>
        <v>4563.7868749999998</v>
      </c>
      <c r="H42">
        <f t="shared" si="2"/>
        <v>5020.1655625000003</v>
      </c>
      <c r="I42">
        <f t="shared" si="3"/>
        <v>5271.1738406250006</v>
      </c>
    </row>
    <row r="43" spans="2:9">
      <c r="B43" s="140"/>
      <c r="C43" s="14">
        <v>4</v>
      </c>
      <c r="D43" s="14">
        <f t="shared" si="9"/>
        <v>15.0625</v>
      </c>
      <c r="E43" s="14">
        <f t="shared" si="10"/>
        <v>2.9899999999999998</v>
      </c>
      <c r="F43" s="14">
        <v>300</v>
      </c>
      <c r="G43" s="51">
        <f t="shared" si="1"/>
        <v>4563.7868749999998</v>
      </c>
      <c r="H43">
        <f t="shared" si="2"/>
        <v>5020.1655625000003</v>
      </c>
      <c r="I43">
        <f t="shared" si="3"/>
        <v>5271.1738406250006</v>
      </c>
    </row>
    <row r="44" spans="2:9">
      <c r="B44" s="140"/>
      <c r="C44" s="14">
        <v>5</v>
      </c>
      <c r="D44" s="14">
        <f t="shared" si="9"/>
        <v>15.0625</v>
      </c>
      <c r="E44" s="14">
        <f t="shared" si="10"/>
        <v>2.9899999999999998</v>
      </c>
      <c r="F44" s="14">
        <v>300</v>
      </c>
      <c r="G44" s="51">
        <f t="shared" si="1"/>
        <v>4563.7868749999998</v>
      </c>
      <c r="H44">
        <f t="shared" si="2"/>
        <v>5020.1655625000003</v>
      </c>
      <c r="I44">
        <f t="shared" si="3"/>
        <v>5271.1738406250006</v>
      </c>
    </row>
    <row r="45" spans="2:9">
      <c r="B45" s="140"/>
      <c r="C45" s="14">
        <v>6</v>
      </c>
      <c r="D45" s="14">
        <f t="shared" si="9"/>
        <v>15.0625</v>
      </c>
      <c r="E45" s="14">
        <f t="shared" si="10"/>
        <v>2.9899999999999998</v>
      </c>
      <c r="F45" s="14">
        <v>300</v>
      </c>
      <c r="G45" s="51">
        <f t="shared" si="1"/>
        <v>4563.7868749999998</v>
      </c>
      <c r="H45">
        <f t="shared" si="2"/>
        <v>5020.1655625000003</v>
      </c>
      <c r="I45">
        <f t="shared" si="3"/>
        <v>5271.1738406250006</v>
      </c>
    </row>
    <row r="46" spans="2:9">
      <c r="B46" s="140"/>
      <c r="C46" s="14">
        <v>7</v>
      </c>
      <c r="D46" s="14">
        <f t="shared" si="9"/>
        <v>15.0625</v>
      </c>
      <c r="E46" s="14">
        <f t="shared" si="10"/>
        <v>2.9899999999999998</v>
      </c>
      <c r="F46" s="14">
        <v>300</v>
      </c>
      <c r="G46" s="51">
        <f t="shared" si="1"/>
        <v>4563.7868749999998</v>
      </c>
      <c r="H46">
        <f t="shared" si="2"/>
        <v>5020.1655625000003</v>
      </c>
      <c r="I46">
        <f t="shared" si="3"/>
        <v>5271.1738406250006</v>
      </c>
    </row>
    <row r="47" spans="2:9">
      <c r="B47" s="140"/>
      <c r="C47" s="14">
        <v>8</v>
      </c>
      <c r="D47" s="14">
        <f t="shared" si="9"/>
        <v>15.0625</v>
      </c>
      <c r="E47" s="14">
        <f t="shared" si="10"/>
        <v>2.9899999999999998</v>
      </c>
      <c r="F47" s="14">
        <v>300</v>
      </c>
      <c r="G47" s="51">
        <f t="shared" si="1"/>
        <v>4563.7868749999998</v>
      </c>
      <c r="H47">
        <f t="shared" si="2"/>
        <v>5020.1655625000003</v>
      </c>
      <c r="I47">
        <f t="shared" si="3"/>
        <v>5271.1738406250006</v>
      </c>
    </row>
    <row r="48" spans="2:9">
      <c r="B48" s="140"/>
      <c r="C48" s="14">
        <v>9</v>
      </c>
      <c r="D48" s="14">
        <f t="shared" si="9"/>
        <v>15.0625</v>
      </c>
      <c r="E48" s="14">
        <f t="shared" si="10"/>
        <v>2.9899999999999998</v>
      </c>
      <c r="F48" s="14">
        <v>300</v>
      </c>
      <c r="G48" s="51">
        <f t="shared" si="1"/>
        <v>4563.7868749999998</v>
      </c>
      <c r="H48">
        <f t="shared" si="2"/>
        <v>5020.1655625000003</v>
      </c>
      <c r="I48">
        <f t="shared" si="3"/>
        <v>5271.1738406250006</v>
      </c>
    </row>
    <row r="49" spans="2:9">
      <c r="B49" s="141"/>
      <c r="C49" s="53">
        <v>10</v>
      </c>
      <c r="D49" s="14">
        <f t="shared" si="9"/>
        <v>15.0625</v>
      </c>
      <c r="E49" s="53">
        <f t="shared" si="10"/>
        <v>2.9899999999999998</v>
      </c>
      <c r="F49" s="53">
        <v>300</v>
      </c>
      <c r="G49" s="51">
        <f t="shared" si="1"/>
        <v>4563.7868749999998</v>
      </c>
      <c r="H49">
        <f t="shared" si="2"/>
        <v>5020.1655625000003</v>
      </c>
      <c r="I49">
        <f t="shared" si="3"/>
        <v>5271.1738406250006</v>
      </c>
    </row>
    <row r="50" spans="2:9">
      <c r="B50" s="139">
        <v>5</v>
      </c>
      <c r="C50" s="50">
        <v>1</v>
      </c>
      <c r="D50" s="50">
        <f>3.8*2.56+1.71*4.34+8.55*2.05+2.55*1.75</f>
        <v>39.139400000000002</v>
      </c>
      <c r="E50" s="50">
        <f t="shared" ref="E50:E59" si="11">2.3*1.3+3*1.32*1.64</f>
        <v>9.4843999999999991</v>
      </c>
      <c r="F50" s="50">
        <v>300</v>
      </c>
      <c r="G50" s="51">
        <f t="shared" si="1"/>
        <v>12113.033725360001</v>
      </c>
      <c r="H50">
        <f t="shared" si="2"/>
        <v>13324.337097896003</v>
      </c>
      <c r="I50">
        <f t="shared" si="3"/>
        <v>13990.553952790804</v>
      </c>
    </row>
    <row r="51" spans="2:9">
      <c r="B51" s="140"/>
      <c r="C51" s="14">
        <v>2</v>
      </c>
      <c r="D51" s="14">
        <f>2.55*1.75+8.1*1.69+10.75*1.83</f>
        <v>37.823999999999998</v>
      </c>
      <c r="E51" s="14">
        <f t="shared" si="11"/>
        <v>9.4843999999999991</v>
      </c>
      <c r="F51" s="14">
        <v>300</v>
      </c>
      <c r="G51" s="51">
        <f t="shared" si="1"/>
        <v>11705.937945599999</v>
      </c>
      <c r="H51">
        <f t="shared" si="2"/>
        <v>12876.53174016</v>
      </c>
      <c r="I51">
        <f t="shared" si="3"/>
        <v>13520.358327168002</v>
      </c>
    </row>
    <row r="52" spans="2:9">
      <c r="B52" s="140"/>
      <c r="C52" s="14">
        <v>3</v>
      </c>
      <c r="D52" s="14">
        <f t="shared" ref="D52:D59" si="12">2.55*1.75+8.1*1.69+10.75*1.83</f>
        <v>37.823999999999998</v>
      </c>
      <c r="E52" s="14">
        <f t="shared" si="11"/>
        <v>9.4843999999999991</v>
      </c>
      <c r="F52" s="14">
        <v>300</v>
      </c>
      <c r="G52" s="51">
        <f t="shared" si="1"/>
        <v>11705.937945599999</v>
      </c>
      <c r="H52">
        <f t="shared" si="2"/>
        <v>12876.53174016</v>
      </c>
      <c r="I52">
        <f t="shared" si="3"/>
        <v>13520.358327168002</v>
      </c>
    </row>
    <row r="53" spans="2:9">
      <c r="B53" s="140"/>
      <c r="C53" s="14">
        <v>4</v>
      </c>
      <c r="D53" s="14">
        <f t="shared" si="12"/>
        <v>37.823999999999998</v>
      </c>
      <c r="E53" s="14">
        <f t="shared" si="11"/>
        <v>9.4843999999999991</v>
      </c>
      <c r="F53" s="14">
        <v>300</v>
      </c>
      <c r="G53" s="51">
        <f t="shared" si="1"/>
        <v>11705.937945599999</v>
      </c>
      <c r="H53">
        <f t="shared" si="2"/>
        <v>12876.53174016</v>
      </c>
      <c r="I53">
        <f t="shared" si="3"/>
        <v>13520.358327168002</v>
      </c>
    </row>
    <row r="54" spans="2:9">
      <c r="B54" s="140"/>
      <c r="C54" s="14">
        <v>5</v>
      </c>
      <c r="D54" s="14">
        <f t="shared" si="12"/>
        <v>37.823999999999998</v>
      </c>
      <c r="E54" s="14">
        <f t="shared" si="11"/>
        <v>9.4843999999999991</v>
      </c>
      <c r="F54" s="14">
        <v>300</v>
      </c>
      <c r="G54" s="51">
        <f t="shared" si="1"/>
        <v>11705.937945599999</v>
      </c>
      <c r="H54">
        <f t="shared" si="2"/>
        <v>12876.53174016</v>
      </c>
      <c r="I54">
        <f t="shared" si="3"/>
        <v>13520.358327168002</v>
      </c>
    </row>
    <row r="55" spans="2:9">
      <c r="B55" s="140"/>
      <c r="C55" s="14">
        <v>6</v>
      </c>
      <c r="D55" s="14">
        <f t="shared" si="12"/>
        <v>37.823999999999998</v>
      </c>
      <c r="E55" s="14">
        <f t="shared" si="11"/>
        <v>9.4843999999999991</v>
      </c>
      <c r="F55" s="14">
        <v>300</v>
      </c>
      <c r="G55" s="51">
        <f t="shared" si="1"/>
        <v>11705.937945599999</v>
      </c>
      <c r="H55">
        <f t="shared" si="2"/>
        <v>12876.53174016</v>
      </c>
      <c r="I55">
        <f t="shared" si="3"/>
        <v>13520.358327168002</v>
      </c>
    </row>
    <row r="56" spans="2:9">
      <c r="B56" s="140"/>
      <c r="C56" s="14">
        <v>7</v>
      </c>
      <c r="D56" s="14">
        <f t="shared" si="12"/>
        <v>37.823999999999998</v>
      </c>
      <c r="E56" s="14">
        <f t="shared" si="11"/>
        <v>9.4843999999999991</v>
      </c>
      <c r="F56" s="14">
        <v>300</v>
      </c>
      <c r="G56" s="51">
        <f t="shared" si="1"/>
        <v>11705.937945599999</v>
      </c>
      <c r="H56">
        <f t="shared" si="2"/>
        <v>12876.53174016</v>
      </c>
      <c r="I56">
        <f t="shared" si="3"/>
        <v>13520.358327168002</v>
      </c>
    </row>
    <row r="57" spans="2:9">
      <c r="B57" s="140"/>
      <c r="C57" s="14">
        <v>8</v>
      </c>
      <c r="D57" s="14">
        <f t="shared" si="12"/>
        <v>37.823999999999998</v>
      </c>
      <c r="E57" s="14">
        <f t="shared" si="11"/>
        <v>9.4843999999999991</v>
      </c>
      <c r="F57" s="14">
        <v>300</v>
      </c>
      <c r="G57" s="51">
        <f t="shared" si="1"/>
        <v>11705.937945599999</v>
      </c>
      <c r="H57">
        <f t="shared" si="2"/>
        <v>12876.53174016</v>
      </c>
      <c r="I57">
        <f t="shared" si="3"/>
        <v>13520.358327168002</v>
      </c>
    </row>
    <row r="58" spans="2:9">
      <c r="B58" s="140"/>
      <c r="C58" s="14">
        <v>9</v>
      </c>
      <c r="D58" s="14">
        <f t="shared" si="12"/>
        <v>37.823999999999998</v>
      </c>
      <c r="E58" s="14">
        <f t="shared" si="11"/>
        <v>9.4843999999999991</v>
      </c>
      <c r="F58" s="14">
        <v>300</v>
      </c>
      <c r="G58" s="51">
        <f t="shared" si="1"/>
        <v>11705.937945599999</v>
      </c>
      <c r="H58">
        <f t="shared" si="2"/>
        <v>12876.53174016</v>
      </c>
      <c r="I58">
        <f t="shared" si="3"/>
        <v>13520.358327168002</v>
      </c>
    </row>
    <row r="59" spans="2:9">
      <c r="B59" s="141"/>
      <c r="C59" s="53">
        <v>10</v>
      </c>
      <c r="D59" s="53">
        <f t="shared" si="12"/>
        <v>37.823999999999998</v>
      </c>
      <c r="E59" s="53">
        <f t="shared" si="11"/>
        <v>9.4843999999999991</v>
      </c>
      <c r="F59" s="53">
        <v>300</v>
      </c>
      <c r="G59" s="51">
        <f t="shared" si="1"/>
        <v>11705.937945599999</v>
      </c>
      <c r="H59">
        <f t="shared" si="2"/>
        <v>12876.53174016</v>
      </c>
      <c r="I59">
        <f t="shared" si="3"/>
        <v>13520.358327168002</v>
      </c>
    </row>
    <row r="60" spans="2:9">
      <c r="D60" s="19">
        <f>SUM(D10:D59)</f>
        <v>1379.5337000000002</v>
      </c>
      <c r="E60" s="19">
        <f>SUM(E10:E59)</f>
        <v>834.84760000000153</v>
      </c>
      <c r="G60" s="55">
        <f>SUM(G10:G59)</f>
        <v>441861.52264792006</v>
      </c>
      <c r="H60">
        <f>SUM(H10:H59)</f>
        <v>486047.67491271225</v>
      </c>
      <c r="I60">
        <f>SUM(I10:I59)</f>
        <v>510350.05865834717</v>
      </c>
    </row>
  </sheetData>
  <mergeCells count="8">
    <mergeCell ref="B30:B39"/>
    <mergeCell ref="B40:B49"/>
    <mergeCell ref="B50:B59"/>
    <mergeCell ref="C4:D4"/>
    <mergeCell ref="C5:D5"/>
    <mergeCell ref="C6:D6"/>
    <mergeCell ref="B10:B19"/>
    <mergeCell ref="B20:B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74"/>
  <sheetViews>
    <sheetView workbookViewId="0">
      <selection activeCell="N8" sqref="N8"/>
    </sheetView>
  </sheetViews>
  <sheetFormatPr defaultRowHeight="15"/>
  <cols>
    <col min="3" max="3" width="13.140625" bestFit="1" customWidth="1"/>
    <col min="4" max="4" width="15.5703125" bestFit="1" customWidth="1"/>
    <col min="5" max="5" width="13.5703125" bestFit="1" customWidth="1"/>
    <col min="6" max="6" width="18.140625" bestFit="1" customWidth="1"/>
    <col min="7" max="7" width="13.5703125" bestFit="1" customWidth="1"/>
    <col min="9" max="9" width="11.28515625" customWidth="1"/>
    <col min="12" max="12" width="9.570312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45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2.4</v>
      </c>
      <c r="C5" s="134" t="s">
        <v>7</v>
      </c>
      <c r="D5" s="134"/>
      <c r="E5" s="1">
        <v>300000</v>
      </c>
      <c r="F5" s="3">
        <v>1</v>
      </c>
      <c r="G5" s="3">
        <v>1</v>
      </c>
      <c r="H5" s="3">
        <v>1</v>
      </c>
      <c r="I5" s="3">
        <v>0</v>
      </c>
      <c r="J5" s="3">
        <f>E5/($F$5*$F$3+$G$5*$G$3+$H$5*$H$3+$I$5*$I$3)</f>
        <v>21.743888880030269</v>
      </c>
      <c r="K5" s="3">
        <f>F$5*$J$5*0.7</f>
        <v>15.220722216021187</v>
      </c>
      <c r="L5" s="3">
        <f>G5*($E$5-$K$6*$F$3)/($G$5*$G$3+$H$5*$H$3+$I$5*$I$3)</f>
        <v>22.362003742795441</v>
      </c>
      <c r="M5" s="3">
        <f>H5*($E$5-$K$6*$F$3)/($G$5*$G$3+$H$5*$H$3+$I$5*$I$3)</f>
        <v>22.362003742795441</v>
      </c>
      <c r="N5" s="3">
        <f>I5*($E$5-$K$6*$F$3)/($G$5*$G$3+$H$5*$H$3+$I$5*$I$3)</f>
        <v>0</v>
      </c>
    </row>
    <row r="6" spans="1:14">
      <c r="A6" s="2"/>
      <c r="B6" s="142" t="s">
        <v>23</v>
      </c>
      <c r="C6" s="142"/>
      <c r="D6" s="142"/>
      <c r="E6" s="10">
        <f>SUM(E5)</f>
        <v>300000</v>
      </c>
      <c r="F6" s="2"/>
      <c r="G6" s="2"/>
      <c r="H6" s="2"/>
      <c r="I6" s="2"/>
      <c r="J6" s="8">
        <f>SUM(J5)</f>
        <v>21.743888880030269</v>
      </c>
      <c r="K6" s="4">
        <f>SUM(K5)</f>
        <v>15.220722216021187</v>
      </c>
      <c r="L6" s="5">
        <f>SUM(L5)</f>
        <v>22.362003742795441</v>
      </c>
      <c r="M6" s="6">
        <f>SUM(M5)</f>
        <v>22.362003742795441</v>
      </c>
      <c r="N6" s="7">
        <f>SUM(N5)</f>
        <v>0</v>
      </c>
    </row>
    <row r="7" spans="1:14">
      <c r="B7" s="143" t="s">
        <v>36</v>
      </c>
      <c r="C7" s="143"/>
      <c r="D7" s="143"/>
      <c r="E7">
        <f>K6*F2+L6*G2+M6*H2+N6*I2</f>
        <v>4755.3913482991893</v>
      </c>
    </row>
    <row r="8" spans="1:14">
      <c r="B8" s="143" t="s">
        <v>7</v>
      </c>
      <c r="C8" s="143"/>
      <c r="D8" s="143"/>
      <c r="E8" s="143"/>
      <c r="F8" s="143"/>
      <c r="G8" s="143"/>
      <c r="H8" s="143"/>
      <c r="I8" s="143"/>
      <c r="J8" s="143"/>
      <c r="K8" s="143"/>
      <c r="L8" s="143"/>
      <c r="M8" s="143"/>
    </row>
    <row r="9" spans="1:14">
      <c r="B9" t="s">
        <v>46</v>
      </c>
      <c r="C9" t="s">
        <v>545</v>
      </c>
      <c r="D9" t="s">
        <v>546</v>
      </c>
      <c r="E9" t="s">
        <v>540</v>
      </c>
      <c r="F9" t="s">
        <v>548</v>
      </c>
      <c r="G9" t="s">
        <v>541</v>
      </c>
      <c r="H9" t="s">
        <v>544</v>
      </c>
      <c r="I9" t="s">
        <v>542</v>
      </c>
      <c r="J9" t="s">
        <v>543</v>
      </c>
      <c r="K9" t="s">
        <v>525</v>
      </c>
      <c r="L9" t="s">
        <v>536</v>
      </c>
      <c r="M9" t="s">
        <v>537</v>
      </c>
    </row>
    <row r="10" spans="1:14">
      <c r="B10" s="139" t="s">
        <v>550</v>
      </c>
      <c r="C10" s="50">
        <v>1.53</v>
      </c>
      <c r="D10" s="50">
        <v>231</v>
      </c>
      <c r="E10" s="50">
        <v>36</v>
      </c>
      <c r="F10" s="50">
        <v>602</v>
      </c>
      <c r="G10" s="50">
        <v>0</v>
      </c>
      <c r="H10" s="50">
        <v>450</v>
      </c>
      <c r="I10" s="50">
        <v>5</v>
      </c>
      <c r="J10" s="50">
        <v>793</v>
      </c>
      <c r="K10" s="51">
        <f>SUM(D10:D17)*9+E10*F10+G10*H10+I10*J10</f>
        <v>42008</v>
      </c>
      <c r="L10">
        <f>K10*1.1</f>
        <v>46208.800000000003</v>
      </c>
      <c r="M10">
        <f>L10*1.05</f>
        <v>48519.240000000005</v>
      </c>
    </row>
    <row r="11" spans="1:14">
      <c r="B11" s="140"/>
      <c r="C11" s="14">
        <v>1.55</v>
      </c>
      <c r="D11" s="14">
        <v>233</v>
      </c>
      <c r="E11" s="14"/>
      <c r="F11" s="14"/>
      <c r="G11" s="14"/>
      <c r="H11" s="14"/>
      <c r="I11" s="14"/>
      <c r="J11" s="14"/>
      <c r="K11" s="52"/>
    </row>
    <row r="12" spans="1:14">
      <c r="B12" s="140"/>
      <c r="C12" s="14">
        <v>1.64</v>
      </c>
      <c r="D12" s="14">
        <v>245</v>
      </c>
      <c r="E12" s="14"/>
      <c r="F12" s="14"/>
      <c r="G12" s="14"/>
      <c r="H12" s="14"/>
      <c r="I12" s="14"/>
      <c r="J12" s="14"/>
      <c r="K12" s="52"/>
    </row>
    <row r="13" spans="1:14">
      <c r="B13" s="140"/>
      <c r="C13" s="14">
        <v>1.55</v>
      </c>
      <c r="D13" s="14">
        <v>233</v>
      </c>
      <c r="E13" s="14"/>
      <c r="F13" s="14"/>
      <c r="G13" s="14"/>
      <c r="H13" s="14"/>
      <c r="I13" s="14"/>
      <c r="J13" s="14"/>
      <c r="K13" s="52"/>
    </row>
    <row r="14" spans="1:14">
      <c r="B14" s="140"/>
      <c r="C14" s="14">
        <v>1.105</v>
      </c>
      <c r="D14" s="14">
        <v>174</v>
      </c>
      <c r="E14" s="14"/>
      <c r="F14" s="14"/>
      <c r="G14" s="14"/>
      <c r="H14" s="14"/>
      <c r="I14" s="14"/>
      <c r="J14" s="14"/>
      <c r="K14" s="52"/>
    </row>
    <row r="15" spans="1:14">
      <c r="B15" s="140"/>
      <c r="C15" s="14">
        <v>2.4</v>
      </c>
      <c r="D15" s="14">
        <v>348</v>
      </c>
      <c r="E15" s="14"/>
      <c r="F15" s="14"/>
      <c r="G15" s="14"/>
      <c r="H15" s="14"/>
      <c r="I15" s="14"/>
      <c r="J15" s="14"/>
      <c r="K15" s="52"/>
    </row>
    <row r="16" spans="1:14">
      <c r="B16" s="140"/>
      <c r="C16" s="14">
        <v>1.105</v>
      </c>
      <c r="D16" s="14">
        <v>174</v>
      </c>
      <c r="E16" s="14"/>
      <c r="F16" s="14"/>
      <c r="G16" s="14"/>
      <c r="H16" s="14"/>
      <c r="I16" s="14"/>
      <c r="J16" s="14"/>
      <c r="K16" s="52"/>
    </row>
    <row r="17" spans="2:13">
      <c r="B17" s="140"/>
      <c r="C17" s="14">
        <v>1.1599999999999999</v>
      </c>
      <c r="D17" s="14">
        <v>181</v>
      </c>
      <c r="E17" s="14"/>
      <c r="F17" s="14"/>
      <c r="G17" s="14"/>
      <c r="H17" s="14"/>
      <c r="I17" s="14"/>
      <c r="J17" s="14"/>
      <c r="K17" s="52"/>
    </row>
    <row r="18" spans="2:13">
      <c r="B18" s="141"/>
      <c r="C18" s="53">
        <v>1.1200000000000001</v>
      </c>
      <c r="D18" s="53">
        <v>176</v>
      </c>
      <c r="E18" s="53"/>
      <c r="F18" s="53"/>
      <c r="G18" s="53"/>
      <c r="H18" s="53"/>
      <c r="I18" s="53"/>
      <c r="J18" s="53"/>
      <c r="K18" s="54"/>
    </row>
    <row r="19" spans="2:13">
      <c r="B19" s="139" t="s">
        <v>551</v>
      </c>
      <c r="C19" s="50">
        <v>1.28</v>
      </c>
      <c r="D19" s="50">
        <v>197</v>
      </c>
      <c r="E19" s="50">
        <v>54</v>
      </c>
      <c r="F19" s="50">
        <v>602</v>
      </c>
      <c r="G19" s="50">
        <v>32</v>
      </c>
      <c r="H19" s="50">
        <v>450</v>
      </c>
      <c r="I19" s="50">
        <v>0</v>
      </c>
      <c r="J19" s="50">
        <v>793</v>
      </c>
      <c r="K19" s="51">
        <f>SUM(D19:D23)*9+E19*F19+G19*H19+I19*J19</f>
        <v>55557</v>
      </c>
      <c r="L19">
        <f>K19*1.1</f>
        <v>61112.700000000004</v>
      </c>
      <c r="M19">
        <f t="shared" ref="M19:M41" si="0">L19*1.05</f>
        <v>64168.335000000006</v>
      </c>
    </row>
    <row r="20" spans="2:13">
      <c r="B20" s="140"/>
      <c r="C20" s="14">
        <v>1.28</v>
      </c>
      <c r="D20" s="19">
        <v>197</v>
      </c>
      <c r="E20" s="14"/>
      <c r="F20" s="14"/>
      <c r="G20" s="14"/>
      <c r="H20" s="14"/>
      <c r="I20" s="14"/>
      <c r="J20" s="14"/>
      <c r="K20" s="52"/>
    </row>
    <row r="21" spans="2:13">
      <c r="B21" s="140"/>
      <c r="C21" s="14">
        <v>1.31</v>
      </c>
      <c r="D21" s="19">
        <v>201</v>
      </c>
      <c r="E21" s="14"/>
      <c r="F21" s="14"/>
      <c r="G21" s="14"/>
      <c r="H21" s="14"/>
      <c r="I21" s="14"/>
      <c r="J21" s="14"/>
      <c r="K21" s="52"/>
    </row>
    <row r="22" spans="2:13">
      <c r="B22" s="140"/>
      <c r="C22" s="14">
        <v>1.04</v>
      </c>
      <c r="D22" s="19">
        <v>165</v>
      </c>
      <c r="E22" s="14"/>
      <c r="F22" s="14"/>
      <c r="G22" s="14"/>
      <c r="H22" s="14"/>
      <c r="I22" s="14"/>
      <c r="J22" s="14"/>
      <c r="K22" s="52"/>
    </row>
    <row r="23" spans="2:13">
      <c r="B23" s="141"/>
      <c r="C23" s="53">
        <v>1.31</v>
      </c>
      <c r="D23" s="53">
        <v>201</v>
      </c>
      <c r="E23" s="53"/>
      <c r="F23" s="53"/>
      <c r="G23" s="53"/>
      <c r="H23" s="53"/>
      <c r="I23" s="53"/>
      <c r="J23" s="53"/>
      <c r="K23" s="54"/>
    </row>
    <row r="24" spans="2:13">
      <c r="B24" s="139" t="s">
        <v>552</v>
      </c>
      <c r="C24" s="57">
        <v>1.53</v>
      </c>
      <c r="D24" s="57">
        <v>231</v>
      </c>
      <c r="E24" s="50">
        <v>45</v>
      </c>
      <c r="F24" s="50">
        <v>602</v>
      </c>
      <c r="G24" s="50">
        <v>0</v>
      </c>
      <c r="H24" s="50">
        <v>450</v>
      </c>
      <c r="I24" s="50">
        <v>0</v>
      </c>
      <c r="J24" s="50">
        <v>793</v>
      </c>
      <c r="K24" s="51">
        <f>SUM(D24:D35)*9+E24*F24+G24*H24+I24*J24</f>
        <v>51336</v>
      </c>
      <c r="L24">
        <f t="shared" ref="L24:L41" si="1">K24*1.1</f>
        <v>56469.600000000006</v>
      </c>
      <c r="M24">
        <f t="shared" si="0"/>
        <v>59293.080000000009</v>
      </c>
    </row>
    <row r="25" spans="2:13">
      <c r="B25" s="140"/>
      <c r="C25" s="19">
        <v>1.1200000000000001</v>
      </c>
      <c r="D25" s="19">
        <v>176</v>
      </c>
      <c r="E25" s="14"/>
      <c r="F25" s="14"/>
      <c r="G25" s="14"/>
      <c r="H25" s="14"/>
      <c r="I25" s="14"/>
      <c r="J25" s="14"/>
      <c r="K25" s="52"/>
    </row>
    <row r="26" spans="2:13">
      <c r="B26" s="140"/>
      <c r="C26" s="19">
        <v>1.31</v>
      </c>
      <c r="D26" s="19">
        <v>201</v>
      </c>
      <c r="E26" s="14"/>
      <c r="F26" s="14"/>
      <c r="G26" s="14"/>
      <c r="H26" s="14"/>
      <c r="I26" s="14"/>
      <c r="J26" s="14"/>
      <c r="K26" s="52"/>
    </row>
    <row r="27" spans="2:13">
      <c r="B27" s="140"/>
      <c r="C27" s="19">
        <v>1.71</v>
      </c>
      <c r="D27" s="19">
        <v>255</v>
      </c>
      <c r="E27" s="14"/>
      <c r="F27" s="14"/>
      <c r="G27" s="14"/>
      <c r="H27" s="14"/>
      <c r="I27" s="14"/>
      <c r="J27" s="14"/>
      <c r="K27" s="52"/>
    </row>
    <row r="28" spans="2:13">
      <c r="B28" s="140"/>
      <c r="C28" s="19">
        <v>1.62</v>
      </c>
      <c r="D28" s="19">
        <v>243</v>
      </c>
      <c r="E28" s="14"/>
      <c r="F28" s="14"/>
      <c r="G28" s="14"/>
      <c r="H28" s="14"/>
      <c r="I28" s="14"/>
      <c r="J28" s="14"/>
      <c r="K28" s="52"/>
    </row>
    <row r="29" spans="2:13">
      <c r="B29" s="140"/>
      <c r="C29" s="19">
        <v>1.1599999999999999</v>
      </c>
      <c r="D29" s="19">
        <v>181</v>
      </c>
      <c r="E29" s="14"/>
      <c r="F29" s="14"/>
      <c r="G29" s="14"/>
      <c r="H29" s="14"/>
      <c r="I29" s="14"/>
      <c r="J29" s="14"/>
      <c r="K29" s="52"/>
    </row>
    <row r="30" spans="2:13">
      <c r="B30" s="140"/>
      <c r="C30" s="19">
        <v>1.105</v>
      </c>
      <c r="D30" s="19">
        <v>174</v>
      </c>
      <c r="E30" s="14"/>
      <c r="F30" s="14"/>
      <c r="G30" s="14"/>
      <c r="H30" s="14"/>
      <c r="I30" s="14"/>
      <c r="J30" s="14"/>
      <c r="K30" s="52"/>
    </row>
    <row r="31" spans="2:13">
      <c r="B31" s="140"/>
      <c r="C31" s="19">
        <v>2.4</v>
      </c>
      <c r="D31" s="19">
        <v>348</v>
      </c>
      <c r="E31" s="14"/>
      <c r="F31" s="14"/>
      <c r="G31" s="14"/>
      <c r="H31" s="14"/>
      <c r="I31" s="14"/>
      <c r="J31" s="14"/>
      <c r="K31" s="52"/>
    </row>
    <row r="32" spans="2:13">
      <c r="B32" s="140"/>
      <c r="C32" s="19">
        <v>1.105</v>
      </c>
      <c r="D32" s="19">
        <v>174</v>
      </c>
      <c r="E32" s="14"/>
      <c r="F32" s="14"/>
      <c r="G32" s="14"/>
      <c r="H32" s="14"/>
      <c r="I32" s="14"/>
      <c r="J32" s="14"/>
      <c r="K32" s="52"/>
    </row>
    <row r="33" spans="2:13">
      <c r="B33" s="140"/>
      <c r="C33" s="19">
        <v>1.55</v>
      </c>
      <c r="D33" s="19">
        <v>233</v>
      </c>
      <c r="E33" s="14"/>
      <c r="F33" s="14"/>
      <c r="G33" s="14"/>
      <c r="H33" s="14"/>
      <c r="I33" s="14"/>
      <c r="J33" s="14"/>
      <c r="K33" s="52"/>
    </row>
    <row r="34" spans="2:13">
      <c r="B34" s="140"/>
      <c r="C34" s="19">
        <v>1.64</v>
      </c>
      <c r="D34" s="19">
        <v>245</v>
      </c>
      <c r="E34" s="14"/>
      <c r="F34" s="14"/>
      <c r="G34" s="14"/>
      <c r="H34" s="14"/>
      <c r="I34" s="14"/>
      <c r="J34" s="14"/>
      <c r="K34" s="52"/>
    </row>
    <row r="35" spans="2:13">
      <c r="B35" s="141"/>
      <c r="C35" s="58">
        <v>1.55</v>
      </c>
      <c r="D35" s="58">
        <v>233</v>
      </c>
      <c r="E35" s="53"/>
      <c r="F35" s="53"/>
      <c r="G35" s="53"/>
      <c r="H35" s="53"/>
      <c r="I35" s="53"/>
      <c r="J35" s="53"/>
      <c r="K35" s="54"/>
    </row>
    <row r="36" spans="2:13">
      <c r="B36" s="139" t="s">
        <v>553</v>
      </c>
      <c r="C36" s="57">
        <v>1.31</v>
      </c>
      <c r="D36" s="57">
        <v>201</v>
      </c>
      <c r="E36" s="50">
        <v>18</v>
      </c>
      <c r="F36" s="50">
        <v>602</v>
      </c>
      <c r="G36" s="50">
        <v>36</v>
      </c>
      <c r="H36" s="50">
        <v>450</v>
      </c>
      <c r="I36" s="50">
        <v>0</v>
      </c>
      <c r="J36" s="50">
        <v>793</v>
      </c>
      <c r="K36" s="51">
        <f>SUM(D36:D40)*9+E36*F36+G36*H36+I36*J36</f>
        <v>35640</v>
      </c>
      <c r="L36">
        <f t="shared" si="1"/>
        <v>39204</v>
      </c>
      <c r="M36">
        <f t="shared" si="0"/>
        <v>41164.200000000004</v>
      </c>
    </row>
    <row r="37" spans="2:13">
      <c r="B37" s="140"/>
      <c r="C37" s="19">
        <v>0.98</v>
      </c>
      <c r="D37" s="19">
        <v>157</v>
      </c>
      <c r="E37" s="14"/>
      <c r="F37" s="14"/>
      <c r="G37" s="14"/>
      <c r="H37" s="14"/>
      <c r="I37" s="14"/>
      <c r="J37" s="14"/>
      <c r="K37" s="52"/>
    </row>
    <row r="38" spans="2:13">
      <c r="B38" s="140"/>
      <c r="C38" s="19">
        <v>1.39</v>
      </c>
      <c r="D38" s="19">
        <v>212</v>
      </c>
      <c r="E38" s="14"/>
      <c r="F38" s="14"/>
      <c r="G38" s="14"/>
      <c r="H38" s="14"/>
      <c r="I38" s="14"/>
      <c r="J38" s="14"/>
      <c r="K38" s="52"/>
    </row>
    <row r="39" spans="2:13">
      <c r="B39" s="140"/>
      <c r="C39" s="19">
        <v>1.1000000000000001</v>
      </c>
      <c r="D39" s="19">
        <v>173</v>
      </c>
      <c r="E39" s="14"/>
      <c r="F39" s="14"/>
      <c r="G39" s="14"/>
      <c r="H39" s="14"/>
      <c r="I39" s="14"/>
      <c r="J39" s="14"/>
      <c r="K39" s="52"/>
    </row>
    <row r="40" spans="2:13">
      <c r="B40" s="141"/>
      <c r="C40" s="58">
        <v>1.4</v>
      </c>
      <c r="D40" s="58">
        <v>213</v>
      </c>
      <c r="E40" s="53"/>
      <c r="F40" s="53"/>
      <c r="G40" s="53"/>
      <c r="H40" s="53"/>
      <c r="I40" s="53"/>
      <c r="J40" s="53"/>
      <c r="K40" s="54"/>
    </row>
    <row r="41" spans="2:13">
      <c r="B41" s="139" t="s">
        <v>554</v>
      </c>
      <c r="C41" s="57">
        <v>1.1599999999999999</v>
      </c>
      <c r="D41" s="57">
        <v>181</v>
      </c>
      <c r="E41" s="50">
        <v>54</v>
      </c>
      <c r="F41" s="50">
        <v>602</v>
      </c>
      <c r="G41" s="50">
        <v>0</v>
      </c>
      <c r="H41" s="50">
        <v>450</v>
      </c>
      <c r="I41" s="50">
        <v>5</v>
      </c>
      <c r="J41" s="50">
        <v>793</v>
      </c>
      <c r="K41" s="51">
        <f>SUM(D41:D51)*9+E41*F41+G41*H41+I41*J41</f>
        <v>58388</v>
      </c>
      <c r="L41">
        <f t="shared" si="1"/>
        <v>64226.8</v>
      </c>
      <c r="M41">
        <f t="shared" si="0"/>
        <v>67438.14</v>
      </c>
    </row>
    <row r="42" spans="2:13">
      <c r="B42" s="140"/>
      <c r="C42" s="19">
        <v>1.105</v>
      </c>
      <c r="D42" s="19">
        <v>174</v>
      </c>
      <c r="E42" s="14"/>
      <c r="F42" s="14"/>
      <c r="G42" s="14"/>
      <c r="H42" s="14"/>
      <c r="I42" s="14"/>
      <c r="J42" s="14"/>
      <c r="K42" s="52"/>
    </row>
    <row r="43" spans="2:13">
      <c r="B43" s="140"/>
      <c r="C43" s="19">
        <v>2.4</v>
      </c>
      <c r="D43" s="19">
        <v>348</v>
      </c>
      <c r="E43" s="14"/>
      <c r="F43" s="14"/>
      <c r="G43" s="14"/>
      <c r="H43" s="14"/>
      <c r="I43" s="14"/>
      <c r="J43" s="14"/>
      <c r="K43" s="52"/>
    </row>
    <row r="44" spans="2:13">
      <c r="B44" s="140"/>
      <c r="C44" s="19">
        <v>1.105</v>
      </c>
      <c r="D44" s="19">
        <v>174</v>
      </c>
      <c r="E44" s="14"/>
      <c r="F44" s="14"/>
      <c r="G44" s="14"/>
      <c r="H44" s="14"/>
      <c r="I44" s="14"/>
      <c r="J44" s="14"/>
      <c r="K44" s="52"/>
    </row>
    <row r="45" spans="2:13">
      <c r="B45" s="140"/>
      <c r="C45" s="19">
        <v>1.55</v>
      </c>
      <c r="D45" s="19">
        <v>233</v>
      </c>
      <c r="E45" s="14"/>
      <c r="F45" s="14"/>
      <c r="G45" s="14"/>
      <c r="H45" s="14"/>
      <c r="I45" s="14"/>
      <c r="J45" s="14"/>
      <c r="K45" s="52"/>
    </row>
    <row r="46" spans="2:13">
      <c r="B46" s="140"/>
      <c r="C46" s="19">
        <v>1.64</v>
      </c>
      <c r="D46" s="19">
        <v>245</v>
      </c>
      <c r="E46" s="14"/>
      <c r="F46" s="14"/>
      <c r="G46" s="14"/>
      <c r="H46" s="14"/>
      <c r="I46" s="14"/>
      <c r="J46" s="14"/>
      <c r="K46" s="52"/>
    </row>
    <row r="47" spans="2:13">
      <c r="B47" s="140"/>
      <c r="C47" s="19">
        <v>1.55</v>
      </c>
      <c r="D47" s="19">
        <v>233</v>
      </c>
      <c r="E47" s="14"/>
      <c r="F47" s="14"/>
      <c r="G47" s="14"/>
      <c r="H47" s="14"/>
      <c r="I47" s="14"/>
      <c r="J47" s="14"/>
      <c r="K47" s="52"/>
    </row>
    <row r="48" spans="2:13">
      <c r="B48" s="140"/>
      <c r="C48" s="19">
        <v>1.53</v>
      </c>
      <c r="D48" s="19">
        <v>231</v>
      </c>
      <c r="E48" s="14"/>
      <c r="F48" s="14"/>
      <c r="G48" s="14"/>
      <c r="H48" s="14"/>
      <c r="I48" s="14"/>
      <c r="J48" s="14"/>
      <c r="K48" s="52"/>
    </row>
    <row r="49" spans="2:11">
      <c r="B49" s="140"/>
      <c r="C49" s="19">
        <v>1.1200000000000001</v>
      </c>
      <c r="D49" s="19">
        <v>176</v>
      </c>
      <c r="E49" s="14"/>
      <c r="F49" s="14"/>
      <c r="G49" s="14"/>
      <c r="H49" s="14"/>
      <c r="I49" s="14"/>
      <c r="J49" s="14"/>
      <c r="K49" s="52"/>
    </row>
    <row r="50" spans="2:11">
      <c r="B50" s="140"/>
      <c r="C50" s="19">
        <v>1.31</v>
      </c>
      <c r="D50" s="19">
        <v>201</v>
      </c>
      <c r="E50" s="14"/>
      <c r="F50" s="14"/>
      <c r="G50" s="14"/>
      <c r="H50" s="14"/>
      <c r="I50" s="14"/>
      <c r="J50" s="14"/>
      <c r="K50" s="52"/>
    </row>
    <row r="51" spans="2:11">
      <c r="B51" s="141"/>
      <c r="C51" s="58">
        <v>1.59</v>
      </c>
      <c r="D51" s="58">
        <v>239</v>
      </c>
      <c r="E51" s="53"/>
      <c r="F51" s="53"/>
      <c r="G51" s="53"/>
      <c r="H51" s="53"/>
      <c r="I51" s="53"/>
      <c r="J51" s="53"/>
      <c r="K51" s="54"/>
    </row>
    <row r="52" spans="2:11">
      <c r="B52" s="139" t="s">
        <v>547</v>
      </c>
      <c r="C52" s="57">
        <v>1.53</v>
      </c>
      <c r="D52" s="57">
        <v>231</v>
      </c>
      <c r="E52" s="50">
        <v>0</v>
      </c>
      <c r="F52" s="50">
        <v>602</v>
      </c>
      <c r="G52" s="50">
        <v>0</v>
      </c>
      <c r="H52" s="50">
        <v>450</v>
      </c>
      <c r="I52" s="50">
        <v>0</v>
      </c>
      <c r="J52" s="50">
        <v>793</v>
      </c>
      <c r="K52" s="51">
        <f>SUM(D52:D62)+E52*F52+G52*H52+I52*J52</f>
        <v>2552</v>
      </c>
    </row>
    <row r="53" spans="2:11">
      <c r="B53" s="140"/>
      <c r="C53" s="19">
        <v>1.55</v>
      </c>
      <c r="D53" s="19">
        <v>233</v>
      </c>
      <c r="E53" s="14"/>
      <c r="F53" s="14"/>
      <c r="G53" s="14"/>
      <c r="H53" s="14"/>
      <c r="I53" s="14"/>
      <c r="J53" s="14"/>
      <c r="K53" s="52"/>
    </row>
    <row r="54" spans="2:11">
      <c r="B54" s="140"/>
      <c r="C54" s="19">
        <v>1.55</v>
      </c>
      <c r="D54" s="19">
        <v>233</v>
      </c>
      <c r="E54" s="14"/>
      <c r="F54" s="14"/>
      <c r="G54" s="14"/>
      <c r="H54" s="14"/>
      <c r="I54" s="14"/>
      <c r="J54" s="14"/>
      <c r="K54" s="52"/>
    </row>
    <row r="55" spans="2:11">
      <c r="B55" s="140"/>
      <c r="C55" s="19">
        <v>1.55</v>
      </c>
      <c r="D55" s="19">
        <v>233</v>
      </c>
      <c r="E55" s="14"/>
      <c r="F55" s="14"/>
      <c r="G55" s="14"/>
      <c r="H55" s="14"/>
      <c r="I55" s="14"/>
      <c r="J55" s="14"/>
      <c r="K55" s="52"/>
    </row>
    <row r="56" spans="2:11">
      <c r="B56" s="140"/>
      <c r="C56" s="19">
        <v>1.105</v>
      </c>
      <c r="D56" s="19">
        <v>174</v>
      </c>
      <c r="E56" s="14"/>
      <c r="F56" s="14"/>
      <c r="G56" s="14"/>
      <c r="H56" s="14"/>
      <c r="I56" s="14"/>
      <c r="J56" s="14"/>
      <c r="K56" s="52"/>
    </row>
    <row r="57" spans="2:11">
      <c r="B57" s="140"/>
      <c r="C57" s="19">
        <v>2.4</v>
      </c>
      <c r="D57" s="19">
        <v>348</v>
      </c>
      <c r="E57" s="14"/>
      <c r="F57" s="14"/>
      <c r="G57" s="14"/>
      <c r="H57" s="14"/>
      <c r="I57" s="14"/>
      <c r="J57" s="14"/>
      <c r="K57" s="52"/>
    </row>
    <row r="58" spans="2:11">
      <c r="B58" s="140"/>
      <c r="C58" s="19">
        <v>1.105</v>
      </c>
      <c r="D58" s="19">
        <v>174</v>
      </c>
      <c r="E58" s="14"/>
      <c r="F58" s="14"/>
      <c r="G58" s="14"/>
      <c r="H58" s="14"/>
      <c r="I58" s="14"/>
      <c r="J58" s="14"/>
      <c r="K58" s="52"/>
    </row>
    <row r="59" spans="2:11">
      <c r="B59" s="140"/>
      <c r="C59" s="19">
        <v>1.1599999999999999</v>
      </c>
      <c r="D59" s="19">
        <v>181</v>
      </c>
      <c r="E59" s="14"/>
      <c r="F59" s="14"/>
      <c r="G59" s="14"/>
      <c r="H59" s="14"/>
      <c r="I59" s="14"/>
      <c r="J59" s="14"/>
      <c r="K59" s="52"/>
    </row>
    <row r="60" spans="2:11">
      <c r="B60" s="140"/>
      <c r="C60" s="19">
        <v>1.68</v>
      </c>
      <c r="D60" s="19">
        <v>251</v>
      </c>
      <c r="E60" s="14"/>
      <c r="F60" s="14"/>
      <c r="G60" s="14"/>
      <c r="H60" s="14"/>
      <c r="I60" s="14"/>
      <c r="J60" s="14"/>
      <c r="K60" s="52"/>
    </row>
    <row r="61" spans="2:11">
      <c r="B61" s="140"/>
      <c r="C61" s="19">
        <v>1.68</v>
      </c>
      <c r="D61" s="19">
        <v>251</v>
      </c>
      <c r="E61" s="14"/>
      <c r="F61" s="14"/>
      <c r="G61" s="14"/>
      <c r="H61" s="14"/>
      <c r="I61" s="14"/>
      <c r="J61" s="14"/>
      <c r="K61" s="52"/>
    </row>
    <row r="62" spans="2:11">
      <c r="B62" s="141"/>
      <c r="C62" s="58">
        <v>1.62</v>
      </c>
      <c r="D62" s="58">
        <v>243</v>
      </c>
      <c r="E62" s="53"/>
      <c r="F62" s="53"/>
      <c r="G62" s="53"/>
      <c r="H62" s="53"/>
      <c r="I62" s="53"/>
      <c r="J62" s="53"/>
      <c r="K62" s="54"/>
    </row>
    <row r="63" spans="2:11">
      <c r="B63" s="139" t="s">
        <v>549</v>
      </c>
      <c r="C63" s="57">
        <v>1.94</v>
      </c>
      <c r="D63" s="57">
        <v>286</v>
      </c>
      <c r="E63" s="50">
        <v>0</v>
      </c>
      <c r="F63" s="50">
        <v>602</v>
      </c>
      <c r="G63" s="50">
        <v>0</v>
      </c>
      <c r="H63" s="50">
        <v>450</v>
      </c>
      <c r="I63" s="50">
        <v>0</v>
      </c>
      <c r="J63" s="50">
        <v>793</v>
      </c>
      <c r="K63" s="51">
        <f>SUM(D63:D74)+E63*F63+G63*H63+I63*J63</f>
        <v>2958</v>
      </c>
    </row>
    <row r="64" spans="2:11">
      <c r="B64" s="140"/>
      <c r="C64" s="19">
        <v>1.93</v>
      </c>
      <c r="D64" s="19">
        <v>284</v>
      </c>
      <c r="E64" s="14"/>
      <c r="F64" s="14"/>
      <c r="G64" s="14"/>
      <c r="H64" s="14"/>
      <c r="I64" s="14"/>
      <c r="J64" s="14"/>
      <c r="K64" s="52"/>
    </row>
    <row r="65" spans="2:11">
      <c r="B65" s="140"/>
      <c r="C65" s="19">
        <v>1.28</v>
      </c>
      <c r="D65" s="19">
        <v>197</v>
      </c>
      <c r="E65" s="14"/>
      <c r="F65" s="14"/>
      <c r="G65" s="14"/>
      <c r="H65" s="14"/>
      <c r="I65" s="14"/>
      <c r="J65" s="14"/>
      <c r="K65" s="52"/>
    </row>
    <row r="66" spans="2:11">
      <c r="B66" s="140"/>
      <c r="C66" s="19">
        <v>1.44</v>
      </c>
      <c r="D66" s="19">
        <v>219</v>
      </c>
      <c r="E66" s="14"/>
      <c r="F66" s="14"/>
      <c r="G66" s="14"/>
      <c r="H66" s="14"/>
      <c r="I66" s="14"/>
      <c r="J66" s="14"/>
      <c r="K66" s="52"/>
    </row>
    <row r="67" spans="2:11">
      <c r="B67" s="140"/>
      <c r="C67" s="19">
        <v>1.44</v>
      </c>
      <c r="D67" s="19">
        <v>219</v>
      </c>
      <c r="E67" s="14"/>
      <c r="F67" s="14"/>
      <c r="G67" s="14"/>
      <c r="H67" s="14"/>
      <c r="I67" s="14"/>
      <c r="J67" s="14"/>
      <c r="K67" s="52"/>
    </row>
    <row r="68" spans="2:11">
      <c r="B68" s="140"/>
      <c r="C68" s="19">
        <v>1.28</v>
      </c>
      <c r="D68" s="19">
        <v>197</v>
      </c>
      <c r="E68" s="14"/>
      <c r="F68" s="14"/>
      <c r="G68" s="14"/>
      <c r="H68" s="14"/>
      <c r="I68" s="14"/>
      <c r="J68" s="14"/>
      <c r="K68" s="52"/>
    </row>
    <row r="69" spans="2:11">
      <c r="B69" s="140"/>
      <c r="C69" s="19">
        <v>1.93</v>
      </c>
      <c r="D69" s="19">
        <v>284</v>
      </c>
      <c r="E69" s="14"/>
      <c r="F69" s="14"/>
      <c r="G69" s="14"/>
      <c r="H69" s="14"/>
      <c r="I69" s="14"/>
      <c r="J69" s="14"/>
      <c r="K69" s="52"/>
    </row>
    <row r="70" spans="2:11">
      <c r="B70" s="140"/>
      <c r="C70" s="19">
        <v>1.94</v>
      </c>
      <c r="D70" s="19">
        <v>286</v>
      </c>
      <c r="E70" s="14"/>
      <c r="F70" s="14"/>
      <c r="G70" s="14"/>
      <c r="H70" s="14"/>
      <c r="I70" s="14"/>
      <c r="J70" s="14"/>
      <c r="K70" s="52"/>
    </row>
    <row r="71" spans="2:11">
      <c r="B71" s="140"/>
      <c r="C71" s="14">
        <v>1.99</v>
      </c>
      <c r="D71" s="19">
        <v>292</v>
      </c>
      <c r="E71" s="14"/>
      <c r="F71" s="14"/>
      <c r="G71" s="14"/>
      <c r="H71" s="14"/>
      <c r="I71" s="14"/>
      <c r="J71" s="14"/>
      <c r="K71" s="52"/>
    </row>
    <row r="72" spans="2:11">
      <c r="B72" s="140"/>
      <c r="C72" s="14">
        <v>1.31</v>
      </c>
      <c r="D72" s="19">
        <v>201</v>
      </c>
      <c r="E72" s="14"/>
      <c r="F72" s="14"/>
      <c r="G72" s="14"/>
      <c r="H72" s="14"/>
      <c r="I72" s="14"/>
      <c r="J72" s="14"/>
      <c r="K72" s="52"/>
    </row>
    <row r="73" spans="2:11">
      <c r="B73" s="140"/>
      <c r="C73" s="14">
        <v>1.31</v>
      </c>
      <c r="D73" s="19">
        <v>201</v>
      </c>
      <c r="E73" s="14"/>
      <c r="F73" s="14"/>
      <c r="G73" s="14"/>
      <c r="H73" s="14"/>
      <c r="I73" s="14"/>
      <c r="J73" s="14"/>
      <c r="K73" s="52"/>
    </row>
    <row r="74" spans="2:11">
      <c r="B74" s="141"/>
      <c r="C74" s="53">
        <v>1.99</v>
      </c>
      <c r="D74" s="58">
        <v>292</v>
      </c>
      <c r="E74" s="53"/>
      <c r="F74" s="53"/>
      <c r="G74" s="53"/>
      <c r="H74" s="53"/>
      <c r="I74" s="53"/>
      <c r="J74" s="53"/>
      <c r="K74" s="54"/>
    </row>
  </sheetData>
  <mergeCells count="12">
    <mergeCell ref="C4:D4"/>
    <mergeCell ref="C5:D5"/>
    <mergeCell ref="B6:D6"/>
    <mergeCell ref="B7:D7"/>
    <mergeCell ref="B10:B18"/>
    <mergeCell ref="B8:M8"/>
    <mergeCell ref="B63:B74"/>
    <mergeCell ref="B19:B23"/>
    <mergeCell ref="B24:B35"/>
    <mergeCell ref="B36:B40"/>
    <mergeCell ref="B41:B51"/>
    <mergeCell ref="B52:B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"/>
  <sheetViews>
    <sheetView workbookViewId="0">
      <selection activeCell="G16" sqref="G16"/>
    </sheetView>
  </sheetViews>
  <sheetFormatPr defaultRowHeight="15"/>
  <cols>
    <col min="5" max="5" width="11.85546875" bestFit="1" customWidth="1"/>
    <col min="6" max="6" width="10.7109375" customWidth="1"/>
    <col min="7" max="7" width="11" customWidth="1"/>
    <col min="8" max="8" width="11.5703125" customWidth="1"/>
    <col min="9" max="9" width="9.28515625" customWidth="1"/>
    <col min="10" max="10" width="9.5703125" bestFit="1" customWidth="1"/>
    <col min="11" max="11" width="12.7109375" bestFit="1" customWidth="1"/>
    <col min="12" max="12" width="9.5703125" customWidth="1"/>
    <col min="13" max="13" width="10" customWidth="1"/>
    <col min="14" max="14" width="8.570312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/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29.25" customHeight="1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2.1</v>
      </c>
      <c r="C5" s="134" t="s">
        <v>4</v>
      </c>
      <c r="D5" s="134"/>
      <c r="E5" s="1">
        <f>розрахунок!L3</f>
        <v>4792095</v>
      </c>
      <c r="F5" s="3">
        <v>1</v>
      </c>
      <c r="G5" s="3">
        <v>1</v>
      </c>
      <c r="H5" s="3">
        <v>0</v>
      </c>
      <c r="I5" s="3">
        <v>1</v>
      </c>
      <c r="J5" s="3">
        <f>E5/(F5*$F$2+G5*$G$2+H5*$H$2+I5*$I$2)</f>
        <v>20566.931330472104</v>
      </c>
      <c r="K5" s="3">
        <f>F$5*$J$5*0.7</f>
        <v>14396.851931330471</v>
      </c>
      <c r="L5" s="3">
        <f>G5*($E$5-$F$5*$F$2*$K$5)/($G$2*$G$5+$H$2*$H$5+$I$2*$I$5)</f>
        <v>21242.701931330474</v>
      </c>
      <c r="M5" s="3">
        <f>H5*($E$5-$F$5*$F$2*$K$5)/($G$2*$G$5+$H$2*$H$5+$I$2*$I$5)</f>
        <v>0</v>
      </c>
      <c r="N5" s="3">
        <f>I5*($E$5-$F$5*$F$2*$K$5)/($G$2*$G$5+$H$2*$H$5+$I$2*$I$5)</f>
        <v>21242.701931330474</v>
      </c>
    </row>
    <row r="6" spans="1:14">
      <c r="A6" s="2"/>
      <c r="B6" s="142" t="s">
        <v>23</v>
      </c>
      <c r="C6" s="142"/>
      <c r="D6" s="142"/>
      <c r="E6" s="10">
        <f>SUM(E5)</f>
        <v>4792095</v>
      </c>
      <c r="F6" s="2"/>
      <c r="G6" s="2"/>
      <c r="H6" s="2"/>
      <c r="I6" s="2"/>
      <c r="J6" s="8">
        <f>SUM(J5)</f>
        <v>20566.931330472104</v>
      </c>
      <c r="K6" s="4">
        <f>SUM(K5)</f>
        <v>14396.851931330471</v>
      </c>
      <c r="L6" s="5">
        <f>SUM(L5)</f>
        <v>21242.701931330474</v>
      </c>
      <c r="M6" s="6">
        <f>SUM(M5)</f>
        <v>0</v>
      </c>
      <c r="N6" s="7">
        <f>SUM(N5)</f>
        <v>21242.701931330474</v>
      </c>
    </row>
    <row r="7" spans="1:14">
      <c r="B7" s="143" t="s">
        <v>36</v>
      </c>
      <c r="C7" s="143"/>
      <c r="D7" s="143"/>
      <c r="E7">
        <f>K6*F2+L6*G2+M6*H2+N6*I2</f>
        <v>4792095.0000000009</v>
      </c>
    </row>
    <row r="8" spans="1:14">
      <c r="A8" s="2"/>
      <c r="B8" s="138"/>
      <c r="C8" s="138"/>
      <c r="D8" s="138"/>
      <c r="E8" s="2"/>
      <c r="F8" s="2"/>
      <c r="G8" s="2"/>
      <c r="H8" s="2"/>
      <c r="I8" s="2"/>
    </row>
    <row r="9" spans="1:14">
      <c r="B9" t="s">
        <v>46</v>
      </c>
      <c r="C9" t="s">
        <v>527</v>
      </c>
      <c r="D9" t="s">
        <v>528</v>
      </c>
      <c r="E9" t="s">
        <v>529</v>
      </c>
      <c r="F9" t="s">
        <v>530</v>
      </c>
      <c r="G9" t="s">
        <v>32</v>
      </c>
      <c r="H9" t="s">
        <v>531</v>
      </c>
      <c r="I9" t="s">
        <v>741</v>
      </c>
      <c r="J9" t="s">
        <v>543</v>
      </c>
      <c r="K9" t="s">
        <v>525</v>
      </c>
      <c r="L9" t="s">
        <v>536</v>
      </c>
      <c r="M9" t="s">
        <v>538</v>
      </c>
    </row>
    <row r="10" spans="1:14">
      <c r="B10">
        <v>1</v>
      </c>
      <c r="C10">
        <v>45</v>
      </c>
      <c r="D10">
        <v>15000</v>
      </c>
      <c r="E10">
        <v>36</v>
      </c>
      <c r="F10">
        <v>4000</v>
      </c>
      <c r="G10">
        <v>2</v>
      </c>
      <c r="H10">
        <v>15000</v>
      </c>
      <c r="I10">
        <v>1</v>
      </c>
      <c r="J10">
        <v>30000</v>
      </c>
      <c r="K10">
        <f>C10*D10+E10*F10+G10*H10+I10*J10</f>
        <v>879000</v>
      </c>
      <c r="L10">
        <f>K10*1.1</f>
        <v>966900.00000000012</v>
      </c>
      <c r="M10">
        <f>L10*1.05</f>
        <v>1015245.0000000001</v>
      </c>
    </row>
    <row r="11" spans="1:14">
      <c r="B11">
        <v>2</v>
      </c>
      <c r="C11">
        <v>36</v>
      </c>
      <c r="D11">
        <v>15000</v>
      </c>
      <c r="E11">
        <v>9</v>
      </c>
      <c r="F11">
        <v>4000</v>
      </c>
      <c r="G11">
        <v>6</v>
      </c>
      <c r="H11">
        <v>15000</v>
      </c>
      <c r="I11">
        <v>1</v>
      </c>
      <c r="J11">
        <v>30000</v>
      </c>
      <c r="K11">
        <f>C11*D11+E11*F11+G11*H11+I11*J11</f>
        <v>696000</v>
      </c>
      <c r="L11">
        <f t="shared" ref="L11:L14" si="0">K11*1.1</f>
        <v>765600.00000000012</v>
      </c>
      <c r="M11">
        <f t="shared" ref="M11:M14" si="1">L11*1.05</f>
        <v>803880.00000000012</v>
      </c>
    </row>
    <row r="12" spans="1:14">
      <c r="B12">
        <v>3</v>
      </c>
      <c r="C12">
        <v>45</v>
      </c>
      <c r="D12">
        <v>15000</v>
      </c>
      <c r="E12">
        <v>36</v>
      </c>
      <c r="F12">
        <v>4000</v>
      </c>
      <c r="G12">
        <v>10</v>
      </c>
      <c r="H12">
        <v>15000</v>
      </c>
      <c r="I12">
        <v>1</v>
      </c>
      <c r="J12">
        <v>30000</v>
      </c>
      <c r="K12">
        <f t="shared" ref="K12:K14" si="2">C12*D12+E12*F12+G12*H12+I12*J12</f>
        <v>999000</v>
      </c>
      <c r="L12">
        <f t="shared" si="0"/>
        <v>1098900</v>
      </c>
      <c r="M12">
        <f t="shared" si="1"/>
        <v>1153845</v>
      </c>
    </row>
    <row r="13" spans="1:14">
      <c r="B13">
        <v>4</v>
      </c>
      <c r="C13">
        <v>27</v>
      </c>
      <c r="D13">
        <v>15000</v>
      </c>
      <c r="E13">
        <v>9</v>
      </c>
      <c r="F13">
        <v>4000</v>
      </c>
      <c r="G13">
        <v>5</v>
      </c>
      <c r="H13">
        <v>15000</v>
      </c>
      <c r="I13">
        <v>1</v>
      </c>
      <c r="J13">
        <v>30000</v>
      </c>
      <c r="K13">
        <f t="shared" si="2"/>
        <v>546000</v>
      </c>
      <c r="L13">
        <f t="shared" si="0"/>
        <v>600600</v>
      </c>
      <c r="M13">
        <f t="shared" si="1"/>
        <v>630630</v>
      </c>
    </row>
    <row r="14" spans="1:14">
      <c r="B14">
        <v>5</v>
      </c>
      <c r="C14">
        <v>54</v>
      </c>
      <c r="D14">
        <v>15000</v>
      </c>
      <c r="E14">
        <v>36</v>
      </c>
      <c r="F14">
        <v>4000</v>
      </c>
      <c r="G14">
        <v>3</v>
      </c>
      <c r="H14">
        <v>15000</v>
      </c>
      <c r="I14">
        <v>1</v>
      </c>
      <c r="J14">
        <v>30000</v>
      </c>
      <c r="K14">
        <f t="shared" si="2"/>
        <v>1029000</v>
      </c>
      <c r="L14">
        <f t="shared" si="0"/>
        <v>1131900</v>
      </c>
      <c r="M14">
        <f t="shared" si="1"/>
        <v>1188495</v>
      </c>
    </row>
    <row r="15" spans="1:14">
      <c r="C15">
        <f>SUM(C10:C14)</f>
        <v>207</v>
      </c>
      <c r="E15">
        <f>SUM(E10:E14)</f>
        <v>126</v>
      </c>
      <c r="G15">
        <f>SUM(G10:G14)</f>
        <v>26</v>
      </c>
      <c r="K15">
        <f>SUM(K10:K14)</f>
        <v>4149000</v>
      </c>
      <c r="L15">
        <f>SUM(L10:L14)</f>
        <v>4563900</v>
      </c>
      <c r="M15">
        <f>SUM(M10:M14)</f>
        <v>4792095</v>
      </c>
    </row>
  </sheetData>
  <mergeCells count="5">
    <mergeCell ref="C4:D4"/>
    <mergeCell ref="B8:D8"/>
    <mergeCell ref="C5:D5"/>
    <mergeCell ref="B6:D6"/>
    <mergeCell ref="B7:D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N9"/>
  <sheetViews>
    <sheetView workbookViewId="0">
      <selection activeCell="B6" sqref="B6:D6"/>
    </sheetView>
  </sheetViews>
  <sheetFormatPr defaultRowHeight="15"/>
  <cols>
    <col min="3" max="3" width="10.5703125" bestFit="1" customWidth="1"/>
    <col min="4" max="4" width="19.140625" bestFit="1" customWidth="1"/>
    <col min="5" max="5" width="10.5703125" bestFit="1" customWidth="1"/>
    <col min="6" max="6" width="11.85546875" customWidth="1"/>
    <col min="7" max="7" width="12.7109375" customWidth="1"/>
    <col min="8" max="8" width="13.140625" customWidth="1"/>
    <col min="9" max="9" width="10.7109375" customWidth="1"/>
    <col min="10" max="10" width="10.140625" customWidth="1"/>
    <col min="11" max="11" width="10" customWidth="1"/>
    <col min="12" max="12" width="10.5703125" customWidth="1"/>
    <col min="13" max="13" width="9.7109375" customWidth="1"/>
    <col min="14" max="14" width="8.5703125" bestFit="1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>
        <f>SUM(F2:I2)</f>
        <v>246</v>
      </c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28.5" customHeight="1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2.2000000000000002</v>
      </c>
      <c r="C5" s="134" t="s">
        <v>3</v>
      </c>
      <c r="D5" s="134"/>
      <c r="E5" s="1">
        <v>2950000</v>
      </c>
      <c r="F5" s="3">
        <v>1</v>
      </c>
      <c r="G5" s="3">
        <v>1</v>
      </c>
      <c r="H5" s="3">
        <v>1</v>
      </c>
      <c r="I5" s="3">
        <v>1</v>
      </c>
      <c r="J5" s="3">
        <f>E5/($F$5*$F$2+$G$5*$G$2+$H$5*$H$2+$I$5*$I$2)</f>
        <v>11991.869918699187</v>
      </c>
      <c r="K5" s="3">
        <f>F$5*$J$5*0.7</f>
        <v>8394.3089430894306</v>
      </c>
      <c r="L5" s="3">
        <f>G5*($E$5-$F$5*$F$2*$K$5)/($G$2*$G$5+$H$2*$H$5+$I$2*$I$5)</f>
        <v>12362.918808560284</v>
      </c>
      <c r="M5" s="3">
        <f>H5*($E$5-$F$5*$F$2*$K$5)/($G$2*$G$5+$H$2*$H$5+$I$2*$I$5)</f>
        <v>12362.918808560284</v>
      </c>
      <c r="N5" s="3">
        <f>I5*($E$5-$F$5*$F$2*$K$5)/($G$2*$G$5+$H$2*$H$5+$I$2*$I$5)</f>
        <v>12362.918808560284</v>
      </c>
    </row>
    <row r="6" spans="1:14">
      <c r="A6" s="2"/>
      <c r="B6" s="142" t="s">
        <v>23</v>
      </c>
      <c r="C6" s="142"/>
      <c r="D6" s="142"/>
      <c r="E6" s="10">
        <f>SUM(E5)</f>
        <v>2950000</v>
      </c>
      <c r="F6" s="2"/>
      <c r="G6" s="2"/>
      <c r="H6" s="2"/>
      <c r="I6" s="2"/>
      <c r="J6" s="8">
        <f>SUM(J5)</f>
        <v>11991.869918699187</v>
      </c>
      <c r="K6" s="4">
        <f>SUM(K5)</f>
        <v>8394.3089430894306</v>
      </c>
      <c r="L6" s="5">
        <f>SUM(L5)</f>
        <v>12362.918808560284</v>
      </c>
      <c r="M6" s="6">
        <f>SUM(M5)</f>
        <v>12362.918808560284</v>
      </c>
      <c r="N6" s="7">
        <f>SUM(N5)</f>
        <v>12362.918808560284</v>
      </c>
    </row>
    <row r="7" spans="1:14">
      <c r="B7" s="143" t="s">
        <v>36</v>
      </c>
      <c r="C7" s="143"/>
      <c r="D7" s="143"/>
      <c r="E7">
        <f>K6*F2+L6*G2+M6*H2+N6*I2</f>
        <v>2950000</v>
      </c>
    </row>
    <row r="8" spans="1:14">
      <c r="A8" s="2"/>
      <c r="B8" s="137"/>
      <c r="C8" s="137"/>
      <c r="D8" s="137"/>
      <c r="E8" s="2"/>
      <c r="F8" s="2"/>
      <c r="G8" s="2"/>
      <c r="H8" s="2"/>
      <c r="I8" s="2"/>
      <c r="J8" s="26"/>
      <c r="K8" s="26"/>
      <c r="L8" s="26"/>
      <c r="M8" s="26"/>
      <c r="N8" s="26"/>
    </row>
    <row r="9" spans="1:14">
      <c r="B9" s="143"/>
      <c r="C9" s="143"/>
      <c r="D9" s="143"/>
    </row>
  </sheetData>
  <mergeCells count="6">
    <mergeCell ref="B9:D9"/>
    <mergeCell ref="C4:D4"/>
    <mergeCell ref="B8:D8"/>
    <mergeCell ref="C5:D5"/>
    <mergeCell ref="B6:D6"/>
    <mergeCell ref="B7:D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7"/>
  <sheetViews>
    <sheetView workbookViewId="0">
      <selection activeCell="B6" sqref="B6:D6"/>
    </sheetView>
  </sheetViews>
  <sheetFormatPr defaultRowHeight="15"/>
  <cols>
    <col min="5" max="5" width="11.85546875" bestFit="1" customWidth="1"/>
    <col min="6" max="7" width="11.140625" customWidth="1"/>
    <col min="8" max="9" width="10.85546875" customWidth="1"/>
    <col min="10" max="10" width="11.140625" customWidth="1"/>
    <col min="11" max="11" width="12.5703125" customWidth="1"/>
    <col min="12" max="12" width="12.85546875" customWidth="1"/>
    <col min="13" max="13" width="11.5703125" customWidth="1"/>
  </cols>
  <sheetData>
    <row r="1" spans="1:1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2"/>
      <c r="B2" s="2"/>
      <c r="C2" s="2"/>
      <c r="D2" s="2"/>
      <c r="E2" s="3" t="s">
        <v>26</v>
      </c>
      <c r="F2" s="3">
        <v>23</v>
      </c>
      <c r="G2" s="3">
        <v>184</v>
      </c>
      <c r="H2" s="3">
        <v>13</v>
      </c>
      <c r="I2" s="3">
        <f>8+18</f>
        <v>26</v>
      </c>
      <c r="J2" s="3"/>
      <c r="K2" s="3"/>
      <c r="L2" s="2"/>
      <c r="M2" s="2"/>
      <c r="N2" s="2"/>
    </row>
    <row r="3" spans="1:14">
      <c r="A3" s="2"/>
      <c r="B3" s="2"/>
      <c r="C3" s="2"/>
      <c r="D3" s="2"/>
      <c r="E3" s="11" t="s">
        <v>25</v>
      </c>
      <c r="F3" s="11">
        <v>1194.2</v>
      </c>
      <c r="G3" s="11">
        <f>11942-F3</f>
        <v>10747.8</v>
      </c>
      <c r="H3" s="11">
        <v>1854.98</v>
      </c>
      <c r="I3" s="11">
        <v>962.11</v>
      </c>
      <c r="J3" s="11">
        <f>SUM(F3:I3)</f>
        <v>14759.09</v>
      </c>
      <c r="K3" s="11" t="s">
        <v>22</v>
      </c>
      <c r="L3" s="2"/>
      <c r="M3" s="2"/>
      <c r="N3" s="2"/>
    </row>
    <row r="4" spans="1:14" ht="29.25" customHeight="1">
      <c r="A4" s="2"/>
      <c r="B4" s="3"/>
      <c r="C4" s="136" t="s">
        <v>0</v>
      </c>
      <c r="D4" s="136"/>
      <c r="E4" s="3" t="s">
        <v>2</v>
      </c>
      <c r="F4" s="13" t="s">
        <v>28</v>
      </c>
      <c r="G4" s="13" t="s">
        <v>27</v>
      </c>
      <c r="H4" s="13" t="s">
        <v>18</v>
      </c>
      <c r="I4" s="13" t="s">
        <v>19</v>
      </c>
      <c r="J4" s="13" t="s">
        <v>37</v>
      </c>
      <c r="K4" s="13" t="s">
        <v>33</v>
      </c>
      <c r="L4" s="13" t="s">
        <v>30</v>
      </c>
      <c r="M4" s="13" t="s">
        <v>31</v>
      </c>
      <c r="N4" s="13" t="s">
        <v>32</v>
      </c>
    </row>
    <row r="5" spans="1:14">
      <c r="A5" s="2"/>
      <c r="B5" s="12">
        <v>2.2999999999999998</v>
      </c>
      <c r="C5" s="134" t="s">
        <v>5</v>
      </c>
      <c r="D5" s="134"/>
      <c r="E5" s="1">
        <v>1200000</v>
      </c>
      <c r="F5" s="3">
        <v>1</v>
      </c>
      <c r="G5" s="3">
        <v>1</v>
      </c>
      <c r="H5" s="3">
        <v>1</v>
      </c>
      <c r="I5" s="3">
        <v>1</v>
      </c>
      <c r="J5" s="3">
        <f>E5/(F5*$F$2+G5*$G$2+H5*$H$2+I5*$I$2)</f>
        <v>4878.0487804878048</v>
      </c>
      <c r="K5" s="3">
        <f>F$5*$J$5*0.7</f>
        <v>3414.6341463414633</v>
      </c>
      <c r="L5" s="3">
        <f>G5*($E$5-$F$5*$F$2*$K$5)/($G$2*$G$5+$H$2*$H$5+$I$2*$I$5)</f>
        <v>5028.9839221262164</v>
      </c>
      <c r="M5" s="3">
        <f>H5*($E$5-$F$5*$F$2*$K$5)/($G$2*$G$5+$H$2*$H$5+$I$2*$I$5)</f>
        <v>5028.9839221262164</v>
      </c>
      <c r="N5" s="3">
        <f>I5*($E$5-$F$5*$F$2*$K$5)/($G$2*$G$5+$H$2*$H$5+$I$2*$I$5)</f>
        <v>5028.9839221262164</v>
      </c>
    </row>
    <row r="6" spans="1:14">
      <c r="A6" s="2"/>
      <c r="B6" s="142" t="s">
        <v>23</v>
      </c>
      <c r="C6" s="142"/>
      <c r="D6" s="142"/>
      <c r="E6" s="10">
        <f>SUM(E5)</f>
        <v>1200000</v>
      </c>
      <c r="F6" s="2"/>
      <c r="G6" s="2"/>
      <c r="H6" s="2"/>
      <c r="I6" s="2"/>
      <c r="J6" s="8">
        <f>SUM(J5)</f>
        <v>4878.0487804878048</v>
      </c>
      <c r="K6" s="4">
        <f>SUM(K5)</f>
        <v>3414.6341463414633</v>
      </c>
      <c r="L6" s="5">
        <f>SUM(L5)</f>
        <v>5028.9839221262164</v>
      </c>
      <c r="M6" s="6">
        <f>SUM(M5)</f>
        <v>5028.9839221262164</v>
      </c>
      <c r="N6" s="7">
        <f>SUM(N5)</f>
        <v>5028.9839221262164</v>
      </c>
    </row>
    <row r="7" spans="1:14">
      <c r="B7" s="143" t="s">
        <v>36</v>
      </c>
      <c r="C7" s="143"/>
      <c r="D7" s="143"/>
      <c r="E7">
        <f>K6*F2+L6*G2+M6*H2+N6*I2</f>
        <v>1200000</v>
      </c>
    </row>
  </sheetData>
  <mergeCells count="4">
    <mergeCell ref="C4:D4"/>
    <mergeCell ref="C5:D5"/>
    <mergeCell ref="B6:D6"/>
    <mergeCell ref="B7:D7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розрахунок</vt:lpstr>
      <vt:lpstr>штукатурка</vt:lpstr>
      <vt:lpstr>фасад</vt:lpstr>
      <vt:lpstr>стяжка</vt:lpstr>
      <vt:lpstr>плитка</vt:lpstr>
      <vt:lpstr>відливи</vt:lpstr>
      <vt:lpstr>двері</vt:lpstr>
      <vt:lpstr>електрика</vt:lpstr>
      <vt:lpstr>вода і каналізація </vt:lpstr>
      <vt:lpstr>перила</vt:lpstr>
      <vt:lpstr>кабелі</vt:lpstr>
      <vt:lpstr>підсобні</vt:lpstr>
      <vt:lpstr>ліфти</vt:lpstr>
      <vt:lpstr>оп_стіна</vt:lpstr>
      <vt:lpstr>додаток1</vt:lpstr>
      <vt:lpstr>борги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Certified Windows</dc:creator>
  <cp:lastModifiedBy>Certified Windows</cp:lastModifiedBy>
  <dcterms:created xsi:type="dcterms:W3CDTF">2023-09-05T20:53:57Z</dcterms:created>
  <dcterms:modified xsi:type="dcterms:W3CDTF">2024-01-26T02:46:11Z</dcterms:modified>
</cp:coreProperties>
</file>