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Il mio Drive\Land&amp;Cogeo\Reti_Provincia_BS\Prova_Bazena\barriere_bazena_L&amp;C\"/>
    </mc:Choice>
  </mc:AlternateContent>
  <bookViews>
    <workbookView xWindow="-108" yWindow="0" windowWidth="14616" windowHeight="15588"/>
  </bookViews>
  <sheets>
    <sheet name="Survey Sheet" sheetId="1" r:id="rId1"/>
    <sheet name="Elements" sheetId="2" r:id="rId2"/>
    <sheet name="Classification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2" i="2" l="1"/>
  <c r="AX11" i="2"/>
  <c r="G11" i="3" l="1"/>
  <c r="G2" i="3"/>
  <c r="H2" i="3" s="1"/>
  <c r="H11" i="3"/>
  <c r="L20" i="3"/>
  <c r="L19" i="3"/>
  <c r="L18" i="3"/>
  <c r="L17" i="3"/>
  <c r="L16" i="3"/>
  <c r="L15" i="3"/>
  <c r="L14" i="3"/>
  <c r="L13" i="3"/>
  <c r="L12" i="3"/>
  <c r="L11" i="3"/>
  <c r="L10" i="3"/>
  <c r="L9" i="3"/>
  <c r="F40" i="3"/>
  <c r="F41" i="3"/>
  <c r="F42" i="3"/>
  <c r="F2" i="3"/>
  <c r="F3" i="3"/>
  <c r="F4" i="3"/>
  <c r="F5" i="3"/>
  <c r="F6" i="3"/>
  <c r="F7" i="3"/>
  <c r="F9" i="3"/>
  <c r="F10" i="3"/>
  <c r="F11" i="3"/>
  <c r="F39" i="3"/>
  <c r="AU13" i="2"/>
  <c r="AW27" i="2"/>
  <c r="AU7" i="2" l="1"/>
  <c r="E17" i="3"/>
  <c r="F17" i="3" s="1"/>
  <c r="E16" i="3"/>
  <c r="F16" i="3" s="1"/>
  <c r="E15" i="3"/>
  <c r="F15" i="3" s="1"/>
  <c r="E14" i="3"/>
  <c r="F14" i="3" s="1"/>
  <c r="E13" i="3"/>
  <c r="F13" i="3" s="1"/>
  <c r="E12" i="3"/>
  <c r="E8" i="3"/>
  <c r="O10" i="3" l="1"/>
  <c r="N10" i="3"/>
  <c r="P10" i="3"/>
  <c r="Q10" i="3"/>
  <c r="F12" i="3"/>
  <c r="N12" i="3"/>
  <c r="P12" i="3"/>
  <c r="O12" i="3"/>
  <c r="Q12" i="3"/>
  <c r="F8" i="3"/>
  <c r="AF24" i="2"/>
  <c r="AX15" i="2" s="1"/>
  <c r="AF22" i="2"/>
  <c r="AT11" i="2"/>
  <c r="E22" i="3"/>
  <c r="F22" i="3" s="1"/>
  <c r="E23" i="3"/>
  <c r="F23" i="3" s="1"/>
  <c r="E24" i="3"/>
  <c r="F24" i="3" s="1"/>
  <c r="E25" i="3"/>
  <c r="F25" i="3" s="1"/>
  <c r="E26" i="3"/>
  <c r="F26" i="3" s="1"/>
  <c r="E21" i="3"/>
  <c r="AL12" i="2"/>
  <c r="AL11" i="2"/>
  <c r="AL10" i="2"/>
  <c r="AK6" i="2"/>
  <c r="AK5" i="2"/>
  <c r="AK4" i="2"/>
  <c r="AE10" i="2"/>
  <c r="AE9" i="2"/>
  <c r="AE5" i="2"/>
  <c r="AF19" i="2"/>
  <c r="AF17" i="2"/>
  <c r="AF15" i="2"/>
  <c r="S18" i="2"/>
  <c r="N12" i="2"/>
  <c r="I12" i="2"/>
  <c r="Q14" i="3" l="1"/>
  <c r="O14" i="3"/>
  <c r="P14" i="3"/>
  <c r="F21" i="3"/>
  <c r="G21" i="3" s="1"/>
  <c r="H21" i="3" s="1"/>
  <c r="G40" i="3"/>
  <c r="H40" i="3" s="1"/>
  <c r="G41" i="3"/>
  <c r="H41" i="3" s="1"/>
  <c r="G42" i="3"/>
  <c r="H42" i="3" s="1"/>
  <c r="G3" i="3"/>
  <c r="G4" i="3"/>
  <c r="H4" i="3" s="1"/>
  <c r="G5" i="3"/>
  <c r="H5" i="3" s="1"/>
  <c r="G6" i="3"/>
  <c r="H6" i="3" s="1"/>
  <c r="G7" i="3"/>
  <c r="H7" i="3" s="1"/>
  <c r="G9" i="3"/>
  <c r="H9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22" i="3"/>
  <c r="H22" i="3" s="1"/>
  <c r="N14" i="3" s="1"/>
  <c r="G23" i="3"/>
  <c r="H23" i="3" s="1"/>
  <c r="G24" i="3"/>
  <c r="H24" i="3" s="1"/>
  <c r="G25" i="3"/>
  <c r="H25" i="3" s="1"/>
  <c r="G26" i="3"/>
  <c r="H26" i="3" s="1"/>
  <c r="G39" i="3"/>
  <c r="H39" i="3" s="1"/>
  <c r="N4" i="3"/>
  <c r="N5" i="3"/>
  <c r="O4" i="3"/>
  <c r="O5" i="3"/>
  <c r="P4" i="3"/>
  <c r="E37" i="3"/>
  <c r="E38" i="3"/>
  <c r="E36" i="3"/>
  <c r="E31" i="3"/>
  <c r="E32" i="3"/>
  <c r="E33" i="3"/>
  <c r="E34" i="3"/>
  <c r="E35" i="3"/>
  <c r="E30" i="3"/>
  <c r="E28" i="3"/>
  <c r="E29" i="3"/>
  <c r="E27" i="3"/>
  <c r="E19" i="3"/>
  <c r="E20" i="3"/>
  <c r="E18" i="3"/>
  <c r="P5" i="3"/>
  <c r="O3" i="3"/>
  <c r="P3" i="3"/>
  <c r="N3" i="3"/>
  <c r="AS10" i="2"/>
  <c r="AS9" i="2"/>
  <c r="AS8" i="2"/>
  <c r="AR26" i="2"/>
  <c r="AU27" i="2"/>
  <c r="AS28" i="2"/>
  <c r="AS25" i="2"/>
  <c r="AU24" i="2"/>
  <c r="AS23" i="2"/>
  <c r="AU22" i="2"/>
  <c r="AS21" i="2"/>
  <c r="AS20" i="2"/>
  <c r="AS19" i="2"/>
  <c r="AU14" i="2"/>
  <c r="N11" i="3" l="1"/>
  <c r="P11" i="3"/>
  <c r="O11" i="3"/>
  <c r="Q11" i="3"/>
  <c r="F27" i="3"/>
  <c r="G27" i="3" s="1"/>
  <c r="H27" i="3" s="1"/>
  <c r="P19" i="3"/>
  <c r="Q19" i="3"/>
  <c r="O19" i="3"/>
  <c r="N17" i="3"/>
  <c r="P17" i="3"/>
  <c r="O17" i="3"/>
  <c r="Q17" i="3"/>
  <c r="P18" i="3"/>
  <c r="O18" i="3"/>
  <c r="Q18" i="3"/>
  <c r="P20" i="3"/>
  <c r="O20" i="3"/>
  <c r="Q20" i="3"/>
  <c r="N13" i="3"/>
  <c r="O13" i="3"/>
  <c r="Q13" i="3"/>
  <c r="P13" i="3"/>
  <c r="T21" i="3"/>
  <c r="N16" i="3"/>
  <c r="Q16" i="3"/>
  <c r="P16" i="3"/>
  <c r="O16" i="3"/>
  <c r="H3" i="3"/>
  <c r="N18" i="3"/>
  <c r="N20" i="3"/>
  <c r="F29" i="3"/>
  <c r="G29" i="3" s="1"/>
  <c r="H29" i="3" s="1"/>
  <c r="F30" i="3"/>
  <c r="G30" i="3" s="1"/>
  <c r="H30" i="3" s="1"/>
  <c r="F33" i="3"/>
  <c r="G33" i="3" s="1"/>
  <c r="H33" i="3" s="1"/>
  <c r="F28" i="3"/>
  <c r="I28" i="3" s="1"/>
  <c r="F34" i="3"/>
  <c r="I34" i="3" s="1"/>
  <c r="F35" i="3"/>
  <c r="I35" i="3" s="1"/>
  <c r="F32" i="3"/>
  <c r="I32" i="3" s="1"/>
  <c r="F36" i="3"/>
  <c r="I36" i="3" s="1"/>
  <c r="F38" i="3"/>
  <c r="I38" i="3" s="1"/>
  <c r="F31" i="3"/>
  <c r="G31" i="3" s="1"/>
  <c r="H31" i="3" s="1"/>
  <c r="F37" i="3"/>
  <c r="G37" i="3" s="1"/>
  <c r="H37" i="3" s="1"/>
  <c r="F19" i="3"/>
  <c r="G19" i="3" s="1"/>
  <c r="H19" i="3" s="1"/>
  <c r="F18" i="3"/>
  <c r="G18" i="3" s="1"/>
  <c r="H18" i="3" s="1"/>
  <c r="F20" i="3"/>
  <c r="G20" i="3" s="1"/>
  <c r="H20" i="3" s="1"/>
  <c r="R14" i="3"/>
  <c r="G8" i="3"/>
  <c r="H8" i="3" s="1"/>
  <c r="AS15" i="2"/>
  <c r="AW9" i="2"/>
  <c r="I17" i="3"/>
  <c r="I9" i="3"/>
  <c r="I26" i="3"/>
  <c r="I6" i="3"/>
  <c r="I25" i="3"/>
  <c r="I5" i="3"/>
  <c r="I41" i="3"/>
  <c r="I16" i="3"/>
  <c r="I15" i="3"/>
  <c r="I14" i="3"/>
  <c r="I11" i="3"/>
  <c r="I13" i="3"/>
  <c r="I12" i="3"/>
  <c r="I10" i="3"/>
  <c r="I39" i="3"/>
  <c r="I7" i="3"/>
  <c r="I24" i="3"/>
  <c r="I4" i="3"/>
  <c r="I23" i="3"/>
  <c r="I3" i="3"/>
  <c r="I22" i="3"/>
  <c r="I2" i="3"/>
  <c r="I21" i="3"/>
  <c r="I42" i="3"/>
  <c r="I40" i="3"/>
  <c r="AS16" i="2"/>
  <c r="AS17" i="2"/>
  <c r="AS18" i="2"/>
  <c r="O9" i="3" l="1"/>
  <c r="P9" i="3"/>
  <c r="Q9" i="3"/>
  <c r="R18" i="3"/>
  <c r="I30" i="3"/>
  <c r="I33" i="3"/>
  <c r="I29" i="3"/>
  <c r="I31" i="3"/>
  <c r="I19" i="3"/>
  <c r="G34" i="3"/>
  <c r="H34" i="3" s="1"/>
  <c r="G35" i="3"/>
  <c r="H35" i="3" s="1"/>
  <c r="I37" i="3"/>
  <c r="G36" i="3"/>
  <c r="H36" i="3" s="1"/>
  <c r="G32" i="3"/>
  <c r="H32" i="3" s="1"/>
  <c r="I20" i="3"/>
  <c r="G28" i="3"/>
  <c r="H28" i="3" s="1"/>
  <c r="Q15" i="3" s="1"/>
  <c r="G38" i="3"/>
  <c r="H38" i="3" s="1"/>
  <c r="I18" i="3"/>
  <c r="N9" i="3"/>
  <c r="N19" i="3"/>
  <c r="I8" i="3"/>
  <c r="I27" i="3"/>
  <c r="R13" i="3"/>
  <c r="R16" i="3"/>
  <c r="Q36" i="3" l="1"/>
  <c r="O15" i="3"/>
  <c r="O21" i="3" s="1"/>
  <c r="N15" i="3"/>
  <c r="P15" i="3"/>
  <c r="P21" i="3" s="1"/>
  <c r="Q21" i="3"/>
  <c r="I43" i="3"/>
  <c r="M39" i="3"/>
  <c r="R12" i="3"/>
  <c r="R19" i="3"/>
  <c r="R11" i="3"/>
  <c r="R17" i="3"/>
  <c r="R10" i="3"/>
  <c r="R20" i="3"/>
  <c r="R9" i="3"/>
  <c r="R15" i="3" l="1"/>
  <c r="N21" i="3"/>
  <c r="R21" i="3"/>
  <c r="T22" i="3" s="1"/>
  <c r="N22" i="3" l="1"/>
  <c r="P22" i="3"/>
  <c r="O22" i="3"/>
  <c r="Q22" i="3"/>
  <c r="M36" i="3" l="1"/>
  <c r="R22" i="3"/>
</calcChain>
</file>

<file path=xl/sharedStrings.xml><?xml version="1.0" encoding="utf-8"?>
<sst xmlns="http://schemas.openxmlformats.org/spreadsheetml/2006/main" count="363" uniqueCount="180">
  <si>
    <t>/</t>
  </si>
  <si>
    <t>m</t>
  </si>
  <si>
    <t>n°</t>
  </si>
  <si>
    <t>f</t>
  </si>
  <si>
    <t>mm</t>
  </si>
  <si>
    <t>d</t>
  </si>
  <si>
    <t>s</t>
  </si>
  <si>
    <t>cm</t>
  </si>
  <si>
    <t>Check</t>
  </si>
  <si>
    <t>h</t>
  </si>
  <si>
    <r>
      <t>a</t>
    </r>
    <r>
      <rPr>
        <b/>
        <vertAlign val="subscript"/>
        <sz val="12"/>
        <color theme="1"/>
        <rFont val="Calibri"/>
        <family val="2"/>
        <scheme val="minor"/>
      </rPr>
      <t>s</t>
    </r>
  </si>
  <si>
    <t>l</t>
  </si>
  <si>
    <t>A</t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</si>
  <si>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</si>
  <si>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A1</t>
  </si>
  <si>
    <t>B1</t>
  </si>
  <si>
    <t>C1</t>
  </si>
  <si>
    <t>D1</t>
  </si>
  <si>
    <t>D2</t>
  </si>
  <si>
    <t>D3</t>
  </si>
  <si>
    <t>D4</t>
  </si>
  <si>
    <t>D5</t>
  </si>
  <si>
    <t>D6</t>
  </si>
  <si>
    <t>E1</t>
  </si>
  <si>
    <t>F1</t>
  </si>
  <si>
    <t>F2</t>
  </si>
  <si>
    <t>F3</t>
  </si>
  <si>
    <t>G1</t>
  </si>
  <si>
    <t>H1</t>
  </si>
  <si>
    <t>H2</t>
  </si>
  <si>
    <t>I1</t>
  </si>
  <si>
    <t>Count</t>
  </si>
  <si>
    <t>TOT</t>
  </si>
  <si>
    <t>MAX</t>
  </si>
  <si>
    <t>%</t>
  </si>
  <si>
    <t>ID</t>
  </si>
  <si>
    <t>SUM</t>
  </si>
  <si>
    <t>∕</t>
  </si>
  <si>
    <t>Component</t>
  </si>
  <si>
    <t>Ideal Weight</t>
  </si>
  <si>
    <t>Presence</t>
  </si>
  <si>
    <t>Actual Weight</t>
  </si>
  <si>
    <t>Damage</t>
  </si>
  <si>
    <t>Class</t>
  </si>
  <si>
    <t>Max Damage</t>
  </si>
  <si>
    <t>Access to the barrier</t>
  </si>
  <si>
    <t>Slope conditions</t>
  </si>
  <si>
    <t>Vegetation on the structure</t>
  </si>
  <si>
    <t>Secondary net</t>
  </si>
  <si>
    <t>LR Brakes</t>
  </si>
  <si>
    <t>Retaining Ropes (RR)</t>
  </si>
  <si>
    <t>RR Brakes</t>
  </si>
  <si>
    <t>Other Ropes</t>
  </si>
  <si>
    <t>Other Ropes (OR)</t>
  </si>
  <si>
    <t>OR Brakes</t>
  </si>
  <si>
    <t>Value</t>
  </si>
  <si>
    <t>Weight</t>
  </si>
  <si>
    <t>Must be equal to:</t>
  </si>
  <si>
    <t>% of Defectiveness</t>
  </si>
  <si>
    <t>Level of CONCERN</t>
  </si>
  <si>
    <t>Net</t>
  </si>
  <si>
    <t>Type</t>
  </si>
  <si>
    <t>Posts</t>
  </si>
  <si>
    <t>Beam Type</t>
  </si>
  <si>
    <t>Post Foundations</t>
  </si>
  <si>
    <t>LR</t>
  </si>
  <si>
    <t>RR</t>
  </si>
  <si>
    <t>OR</t>
  </si>
  <si>
    <t>Brakes</t>
  </si>
  <si>
    <t>Structure</t>
  </si>
  <si>
    <t>Barrier ID</t>
  </si>
  <si>
    <t>Ropes</t>
  </si>
  <si>
    <t>Retaining Ropes</t>
  </si>
  <si>
    <t>Post Foundation</t>
  </si>
  <si>
    <t>Features of the structure</t>
  </si>
  <si>
    <t>height (h)</t>
  </si>
  <si>
    <t>Longitudinal Ropes</t>
  </si>
  <si>
    <t>Longitudinal Ropes (LR)</t>
  </si>
  <si>
    <t>Energy Level</t>
  </si>
  <si>
    <t>kJ</t>
  </si>
  <si>
    <r>
      <rPr>
        <b/>
        <i/>
        <sz val="12"/>
        <color theme="1"/>
        <rFont val="Calibri"/>
        <family val="2"/>
        <scheme val="minor"/>
      </rPr>
      <t>d</t>
    </r>
    <r>
      <rPr>
        <b/>
        <vertAlign val="subscript"/>
        <sz val="12"/>
        <color theme="1"/>
        <rFont val="Calibri"/>
        <family val="2"/>
        <scheme val="minor"/>
      </rPr>
      <t>net ring</t>
    </r>
  </si>
  <si>
    <r>
      <rPr>
        <b/>
        <i/>
        <sz val="12"/>
        <color theme="1"/>
        <rFont val="Symbol"/>
        <family val="1"/>
        <charset val="2"/>
      </rPr>
      <t>f</t>
    </r>
    <r>
      <rPr>
        <b/>
        <vertAlign val="subscript"/>
        <sz val="12"/>
        <color theme="1"/>
        <rFont val="Calibri"/>
        <family val="2"/>
        <scheme val="minor"/>
      </rPr>
      <t>wire</t>
    </r>
  </si>
  <si>
    <t>Global appearance of the Structure</t>
  </si>
  <si>
    <t xml:space="preserve"> m</t>
  </si>
  <si>
    <t xml:space="preserve">N° of net panels </t>
  </si>
  <si>
    <r>
      <t>Post Spacing (a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</t>
    </r>
  </si>
  <si>
    <r>
      <t xml:space="preserve">Types: </t>
    </r>
    <r>
      <rPr>
        <b/>
        <sz val="10"/>
        <color theme="1"/>
        <rFont val="Calibri"/>
        <family val="2"/>
        <scheme val="minor"/>
      </rPr>
      <t>RHOMBOHEDRAL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HEXAGONAL</t>
    </r>
    <r>
      <rPr>
        <sz val="10"/>
        <color theme="1"/>
        <rFont val="Calibri"/>
        <family val="2"/>
        <scheme val="minor"/>
      </rPr>
      <t xml:space="preserve"> or interlocking </t>
    </r>
    <r>
      <rPr>
        <b/>
        <sz val="10"/>
        <color theme="1"/>
        <rFont val="Calibri"/>
        <family val="2"/>
        <scheme val="minor"/>
      </rPr>
      <t>RINGS</t>
    </r>
  </si>
  <si>
    <t>Value (0-2)</t>
  </si>
  <si>
    <t>Presence of rusty, corroded, damaged portions of the net</t>
  </si>
  <si>
    <t>Disconnection/absence of the binding elements between net panels</t>
  </si>
  <si>
    <t>Damaged/broken rope-net connections</t>
  </si>
  <si>
    <t>N° of panels or elements</t>
  </si>
  <si>
    <r>
      <t xml:space="preserve">If present, indicate </t>
    </r>
    <r>
      <rPr>
        <b/>
        <sz val="10"/>
        <color theme="1"/>
        <rFont val="Calibri"/>
        <family val="2"/>
        <scheme val="minor"/>
      </rPr>
      <t>YES</t>
    </r>
    <r>
      <rPr>
        <sz val="10"/>
        <color theme="1"/>
        <rFont val="Calibri"/>
        <family val="2"/>
        <scheme val="minor"/>
      </rPr>
      <t xml:space="preserve">; otherwise, </t>
    </r>
    <r>
      <rPr>
        <b/>
        <sz val="10"/>
        <color theme="1"/>
        <rFont val="Calibri"/>
        <family val="2"/>
        <scheme val="minor"/>
      </rPr>
      <t>NO</t>
    </r>
    <r>
      <rPr>
        <sz val="10"/>
        <color theme="1"/>
        <rFont val="Calibri"/>
        <family val="2"/>
        <scheme val="minor"/>
      </rPr>
      <t>.</t>
    </r>
  </si>
  <si>
    <t>Notes</t>
  </si>
  <si>
    <t>Energy Class</t>
  </si>
  <si>
    <t>YES</t>
  </si>
  <si>
    <t>Global appearance</t>
  </si>
  <si>
    <r>
      <t>Write</t>
    </r>
    <r>
      <rPr>
        <b/>
        <sz val="10"/>
        <color theme="1"/>
        <rFont val="Calibri"/>
        <family val="2"/>
        <scheme val="minor"/>
      </rPr>
      <t xml:space="preserve"> BEAM </t>
    </r>
    <r>
      <rPr>
        <sz val="10"/>
        <color theme="1"/>
        <rFont val="Calibri"/>
        <family val="2"/>
        <scheme val="minor"/>
      </rPr>
      <t xml:space="preserve">or </t>
    </r>
    <r>
      <rPr>
        <b/>
        <sz val="10"/>
        <color theme="1"/>
        <rFont val="Calibri"/>
        <family val="2"/>
        <scheme val="minor"/>
      </rPr>
      <t>TUBULAR</t>
    </r>
  </si>
  <si>
    <t>Presence of rusty, corroded, damaged or torn apart portions of the net</t>
  </si>
  <si>
    <t>Presence of rust or corrosion on posts, base plates or foundations</t>
  </si>
  <si>
    <t>Presence of rusty, corroded, damaged portions of the rope</t>
  </si>
  <si>
    <t>Detachment/absence of joining elements</t>
  </si>
  <si>
    <t>Presence of rusty, corroded, damaged portions of the brakes</t>
  </si>
  <si>
    <t>Access to the structure</t>
  </si>
  <si>
    <t>Presence of bushes, shrubs or vines on the structure</t>
  </si>
  <si>
    <r>
      <rPr>
        <b/>
        <u/>
        <sz val="12"/>
        <color theme="1"/>
        <rFont val="Calibri"/>
        <family val="2"/>
        <scheme val="minor"/>
      </rPr>
      <t>(IF KNOWN)</t>
    </r>
    <r>
      <rPr>
        <b/>
        <sz val="12"/>
        <color theme="1"/>
        <rFont val="Calibri"/>
        <family val="2"/>
        <scheme val="minor"/>
      </rPr>
      <t xml:space="preserve"> Service Energy Level</t>
    </r>
  </si>
  <si>
    <t xml:space="preserve"> Damage level of the ropes</t>
  </si>
  <si>
    <t>Detachment/damage level of anchors</t>
  </si>
  <si>
    <t>Presence of vegetation/debris or anything that might impede the proper functioning of the elements</t>
  </si>
  <si>
    <t>Presence of blocks/twigs/logs in the net</t>
  </si>
  <si>
    <t>Global deformation of the net panel</t>
  </si>
  <si>
    <t>Damage of the post-rope connection and detachment of the retaining systems</t>
  </si>
  <si>
    <t>Evidence of brake activation</t>
  </si>
  <si>
    <t>Presence of trees, bushes and shrubs impeding access to the structure</t>
  </si>
  <si>
    <t>Presence of holes and voids below the net panel</t>
  </si>
  <si>
    <t>Obstacles to the deformation capacity of the structure (i.e., trees, boulders close to the structure, or interference of other structures)</t>
  </si>
  <si>
    <t>Guidance</t>
  </si>
  <si>
    <t>Widening of the net rings or laceration</t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</si>
  <si>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twigs &lt; 0.15 m;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logs &lt; 0.3 m;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logs &gt; 0.3 m.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</si>
  <si>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block max size &lt; 0.25 m;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&lt; 0.5 m;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≥</t>
    </r>
    <r>
      <rPr>
        <sz val="10"/>
        <rFont val="Calibri"/>
        <family val="2"/>
        <scheme val="minor"/>
      </rPr>
      <t xml:space="preserve"> 0.5 m.</t>
    </r>
  </si>
  <si>
    <r>
      <t>Net height  reduction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 &lt; 10% nominal height;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 &lt; 25% nominal height;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≥</t>
    </r>
    <r>
      <rPr>
        <sz val="10"/>
        <rFont val="Calibri"/>
        <family val="2"/>
      </rPr>
      <t xml:space="preserve"> 25% nominal height.</t>
    </r>
    <r>
      <rPr>
        <sz val="10"/>
        <rFont val="Calibri"/>
        <family val="2"/>
        <scheme val="minor"/>
      </rPr>
      <t xml:space="preserve"> </t>
    </r>
  </si>
  <si>
    <t>Deformation, rotation (with respect to the other posts) or failure of the post</t>
  </si>
  <si>
    <r>
      <rPr>
        <b/>
        <u/>
        <sz val="10"/>
        <rFont val="Calibri"/>
        <family val="2"/>
        <scheme val="minor"/>
      </rPr>
      <t>Rotation on the upslope-downslope plane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visible;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significant</t>
    </r>
    <r>
      <rPr>
        <sz val="10"/>
        <rFont val="Calibri"/>
        <family val="2"/>
      </rPr>
      <t>.</t>
    </r>
  </si>
  <si>
    <r>
      <t>Displacement on the structure plane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visible;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significant</t>
    </r>
    <r>
      <rPr>
        <sz val="10"/>
        <rFont val="Calibri"/>
        <family val="2"/>
      </rPr>
      <t>.</t>
    </r>
  </si>
  <si>
    <r>
      <rPr>
        <b/>
        <u/>
        <sz val="10"/>
        <rFont val="Calibri"/>
        <family val="2"/>
        <scheme val="minor"/>
      </rPr>
      <t>Anchors slippage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)deformed;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broken or pulled out</t>
    </r>
    <r>
      <rPr>
        <sz val="10"/>
        <rFont val="Calibri"/>
        <family val="2"/>
      </rPr>
      <t>.</t>
    </r>
  </si>
  <si>
    <t>Slack or excessively stretched ropes</t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</si>
  <si>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one;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more than one.</t>
    </r>
  </si>
  <si>
    <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partial;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complete.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</si>
  <si>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slightly slack or stretched;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significantly slack or stretched.</t>
    </r>
  </si>
  <si>
    <r>
      <t>0</t>
    </r>
    <r>
      <rPr>
        <sz val="10"/>
        <rFont val="Calibri"/>
        <family val="2"/>
        <scheme val="minor"/>
      </rPr>
      <t>) none;</t>
    </r>
    <r>
      <rPr>
        <b/>
        <sz val="10"/>
        <rFont val="Calibri"/>
        <family val="2"/>
        <scheme val="minor"/>
      </rPr>
      <t xml:space="preserve"> 1</t>
    </r>
    <r>
      <rPr>
        <sz val="10"/>
        <rFont val="Calibri"/>
        <family val="2"/>
        <scheme val="minor"/>
      </rPr>
      <t>) partial;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complete.</t>
    </r>
  </si>
  <si>
    <t>Deformation of the anchoring system, of the hinge and of the post-base plate connection</t>
  </si>
  <si>
    <r>
      <t>0</t>
    </r>
    <r>
      <rPr>
        <sz val="10"/>
        <rFont val="Calibri"/>
        <family val="2"/>
        <scheme val="minor"/>
      </rPr>
      <t>) none;</t>
    </r>
    <r>
      <rPr>
        <b/>
        <sz val="10"/>
        <rFont val="Calibri"/>
        <family val="2"/>
        <scheme val="minor"/>
      </rPr>
      <t xml:space="preserve"> 1</t>
    </r>
    <r>
      <rPr>
        <sz val="10"/>
        <rFont val="Calibri"/>
        <family val="2"/>
        <scheme val="minor"/>
      </rPr>
      <t>) local;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widespread.</t>
    </r>
  </si>
  <si>
    <r>
      <t>0</t>
    </r>
    <r>
      <rPr>
        <sz val="10"/>
        <rFont val="Calibri"/>
        <family val="2"/>
        <scheme val="minor"/>
      </rPr>
      <t>) none</t>
    </r>
    <r>
      <rPr>
        <b/>
        <sz val="10"/>
        <rFont val="Calibri"/>
        <family val="2"/>
        <scheme val="minor"/>
      </rPr>
      <t>; 1</t>
    </r>
    <r>
      <rPr>
        <sz val="10"/>
        <rFont val="Calibri"/>
        <family val="2"/>
        <scheme val="minor"/>
      </rPr>
      <t>) local;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widespread.</t>
    </r>
  </si>
  <si>
    <r>
      <t>0</t>
    </r>
    <r>
      <rPr>
        <sz val="10"/>
        <rFont val="Calibri"/>
        <family val="2"/>
        <scheme val="minor"/>
      </rPr>
      <t>) none;</t>
    </r>
    <r>
      <rPr>
        <b/>
        <sz val="10"/>
        <rFont val="Calibri"/>
        <family val="2"/>
        <scheme val="minor"/>
      </rPr>
      <t xml:space="preserve"> 1</t>
    </r>
    <r>
      <rPr>
        <sz val="10"/>
        <rFont val="Calibri"/>
        <family val="2"/>
        <scheme val="minor"/>
      </rPr>
      <t>) damaged;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broken.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</si>
  <si>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 damage;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widening;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laceration.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</si>
  <si>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marginal;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significant.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</si>
  <si>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local;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widespread.</t>
    </r>
  </si>
  <si>
    <t>A3</t>
  </si>
  <si>
    <t>A2</t>
  </si>
  <si>
    <t>A4</t>
  </si>
  <si>
    <t>A5</t>
  </si>
  <si>
    <t>A6</t>
  </si>
  <si>
    <t>C2</t>
  </si>
  <si>
    <t>C3</t>
  </si>
  <si>
    <t>D7a</t>
  </si>
  <si>
    <t>D7c</t>
  </si>
  <si>
    <t>D7b</t>
  </si>
  <si>
    <t>E2</t>
  </si>
  <si>
    <t>E3</t>
  </si>
  <si>
    <t>E4</t>
  </si>
  <si>
    <t>E5</t>
  </si>
  <si>
    <t>E6</t>
  </si>
  <si>
    <t>E7a</t>
  </si>
  <si>
    <t>E7b</t>
  </si>
  <si>
    <t>E7c</t>
  </si>
  <si>
    <t>F4</t>
  </si>
  <si>
    <t>F5</t>
  </si>
  <si>
    <t>F6</t>
  </si>
  <si>
    <t>F7a</t>
  </si>
  <si>
    <t>F7b</t>
  </si>
  <si>
    <t>F7c</t>
  </si>
  <si>
    <t>T</t>
  </si>
  <si>
    <t>n</t>
  </si>
  <si>
    <t>L0</t>
  </si>
  <si>
    <t>L1</t>
  </si>
  <si>
    <t>L2</t>
  </si>
  <si>
    <t>L3</t>
  </si>
  <si>
    <t>Primary net</t>
  </si>
  <si>
    <t>Primary Net</t>
  </si>
  <si>
    <t>Secondary Net</t>
  </si>
  <si>
    <t>Post height (h)</t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</si>
  <si>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deformed anchors;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broken or pulled out anchors.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</si>
  <si>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>) marginal;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significant.</t>
    </r>
  </si>
  <si>
    <t>Barrier elements</t>
  </si>
  <si>
    <t>Slope</t>
  </si>
  <si>
    <t>MCE</t>
  </si>
  <si>
    <t>NO</t>
  </si>
  <si>
    <t>RHOMBOHEDRAL</t>
  </si>
  <si>
    <t>BEAM</t>
  </si>
  <si>
    <r>
      <rPr>
        <b/>
        <i/>
        <sz val="12"/>
        <color theme="1"/>
        <rFont val="Calibri"/>
        <family val="2"/>
        <scheme val="minor"/>
      </rPr>
      <t>d</t>
    </r>
    <r>
      <rPr>
        <b/>
        <vertAlign val="subscript"/>
        <sz val="12"/>
        <color theme="1"/>
        <rFont val="Calibri"/>
        <family val="2"/>
        <scheme val="minor"/>
      </rPr>
      <t>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</si>
</sst>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ptos Narrow"/>
      <family val="2"/>
    </font>
    <font>
      <b/>
      <i/>
      <sz val="12"/>
      <color theme="1"/>
      <name val="Symbol"/>
      <family val="1"/>
      <charset val="2"/>
    </font>
    <font>
      <b/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1"/>
      <charset val="2"/>
      <scheme val="minor"/>
    </font>
    <font>
      <b/>
      <sz val="9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ptos Narrow"/>
      <family val="2"/>
    </font>
    <font>
      <b/>
      <u/>
      <sz val="10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7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9" fontId="19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9" fontId="0" fillId="0" borderId="0" xfId="4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0" fillId="7" borderId="1" xfId="1" applyFont="1" applyFill="1" applyBorder="1" applyAlignment="1">
      <alignment horizontal="center" vertical="center"/>
    </xf>
    <xf numFmtId="0" fontId="20" fillId="6" borderId="1" xfId="3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1" fillId="0" borderId="3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22" fillId="7" borderId="0" xfId="1" applyFont="1" applyFill="1" applyAlignment="1">
      <alignment horizontal="center" vertical="center"/>
    </xf>
    <xf numFmtId="0" fontId="22" fillId="6" borderId="0" xfId="3" applyFont="1" applyFill="1" applyAlignment="1">
      <alignment horizontal="center" vertical="center"/>
    </xf>
    <xf numFmtId="0" fontId="22" fillId="5" borderId="0" xfId="2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12" fillId="0" borderId="3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0" fillId="0" borderId="8" xfId="0" applyFont="1" applyBorder="1" applyAlignment="1">
      <alignment horizontal="center" vertical="center" wrapText="1"/>
    </xf>
    <xf numFmtId="0" fontId="30" fillId="0" borderId="8" xfId="0" applyFont="1" applyBorder="1" applyAlignment="1" applyProtection="1">
      <alignment horizontal="center" vertical="center"/>
      <protection locked="0"/>
    </xf>
    <xf numFmtId="0" fontId="31" fillId="0" borderId="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/>
      <protection locked="0"/>
    </xf>
    <xf numFmtId="0" fontId="34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 applyProtection="1">
      <alignment horizontal="center" vertical="center"/>
      <protection locked="0"/>
    </xf>
    <xf numFmtId="0" fontId="36" fillId="0" borderId="8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5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26" xfId="0" applyFont="1" applyBorder="1" applyAlignment="1" applyProtection="1">
      <alignment horizontal="center" vertical="center"/>
      <protection locked="0"/>
    </xf>
    <xf numFmtId="0" fontId="30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 applyProtection="1">
      <alignment horizontal="center" vertical="center"/>
      <protection locked="0"/>
    </xf>
    <xf numFmtId="0" fontId="31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>
      <alignment horizontal="center" vertical="center" wrapText="1"/>
    </xf>
    <xf numFmtId="0" fontId="30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26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>
      <alignment horizontal="center" vertical="center" wrapText="1"/>
    </xf>
    <xf numFmtId="0" fontId="30" fillId="0" borderId="3" xfId="0" applyFont="1" applyBorder="1" applyAlignment="1" applyProtection="1">
      <alignment horizontal="center" vertical="center" wrapText="1"/>
      <protection locked="0"/>
    </xf>
    <xf numFmtId="0" fontId="30" fillId="0" borderId="9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9" fontId="21" fillId="0" borderId="3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26" xfId="4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3" fillId="0" borderId="4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0" xfId="0" applyFont="1"/>
    <xf numFmtId="0" fontId="39" fillId="0" borderId="11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1" xfId="0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30" fillId="0" borderId="41" xfId="0" applyFont="1" applyBorder="1" applyAlignment="1" applyProtection="1">
      <alignment horizontal="center" vertical="center"/>
      <protection locked="0"/>
    </xf>
    <xf numFmtId="0" fontId="30" fillId="0" borderId="4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9" fontId="6" fillId="8" borderId="1" xfId="4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0" fillId="0" borderId="2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" fillId="0" borderId="29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0" fontId="0" fillId="0" borderId="31" xfId="0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</cellXfs>
  <cellStyles count="5">
    <cellStyle name="Neutrale" xfId="3" builtinId="28"/>
    <cellStyle name="Normale" xfId="0" builtinId="0"/>
    <cellStyle name="Percentuale" xfId="4" builtinId="5"/>
    <cellStyle name="Valore non valido" xfId="2" builtinId="27"/>
    <cellStyle name="Valore valido" xfId="1" builtinId="26"/>
  </cellStyles>
  <dxfs count="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 patternType="solid"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3CC33"/>
      <color rgb="FF00FF00"/>
      <color rgb="FFF8F8F8"/>
      <color rgb="FFEAEAEA"/>
      <color rgb="FFED9F13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50</xdr:row>
      <xdr:rowOff>104775</xdr:rowOff>
    </xdr:from>
    <xdr:to>
      <xdr:col>0</xdr:col>
      <xdr:colOff>1000125</xdr:colOff>
      <xdr:row>51</xdr:row>
      <xdr:rowOff>171450</xdr:rowOff>
    </xdr:to>
    <xdr:cxnSp macro="">
      <xdr:nvCxnSpPr>
        <xdr:cNvPr id="9" name="Connector: Curve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85775" y="17564100"/>
          <a:ext cx="514350" cy="247650"/>
        </a:xfrm>
        <a:prstGeom prst="curvedConnector3">
          <a:avLst>
            <a:gd name="adj1" fmla="val 423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942976</xdr:colOff>
      <xdr:row>61</xdr:row>
      <xdr:rowOff>38100</xdr:rowOff>
    </xdr:from>
    <xdr:to>
      <xdr:col>2</xdr:col>
      <xdr:colOff>0</xdr:colOff>
      <xdr:row>68</xdr:row>
      <xdr:rowOff>181725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911"/>
        <a:stretch/>
      </xdr:blipFill>
      <xdr:spPr>
        <a:xfrm>
          <a:off x="942976" y="23193375"/>
          <a:ext cx="2047874" cy="162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81915</xdr:colOff>
      <xdr:row>54</xdr:row>
      <xdr:rowOff>152400</xdr:rowOff>
    </xdr:from>
    <xdr:to>
      <xdr:col>3</xdr:col>
      <xdr:colOff>24765</xdr:colOff>
      <xdr:row>54</xdr:row>
      <xdr:rowOff>165340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137535" y="18608040"/>
          <a:ext cx="689610" cy="1294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109</xdr:row>
      <xdr:rowOff>28575</xdr:rowOff>
    </xdr:from>
    <xdr:to>
      <xdr:col>1</xdr:col>
      <xdr:colOff>57150</xdr:colOff>
      <xdr:row>110</xdr:row>
      <xdr:rowOff>200025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600075" y="37604700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126</xdr:row>
      <xdr:rowOff>38100</xdr:rowOff>
    </xdr:from>
    <xdr:to>
      <xdr:col>1</xdr:col>
      <xdr:colOff>57150</xdr:colOff>
      <xdr:row>127</xdr:row>
      <xdr:rowOff>209550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00075" y="45872400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143</xdr:row>
      <xdr:rowOff>28575</xdr:rowOff>
    </xdr:from>
    <xdr:to>
      <xdr:col>1</xdr:col>
      <xdr:colOff>57150</xdr:colOff>
      <xdr:row>144</xdr:row>
      <xdr:rowOff>200025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600075" y="58026300"/>
          <a:ext cx="514350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136</xdr:row>
      <xdr:rowOff>28575</xdr:rowOff>
    </xdr:from>
    <xdr:to>
      <xdr:col>1</xdr:col>
      <xdr:colOff>57150</xdr:colOff>
      <xdr:row>137</xdr:row>
      <xdr:rowOff>200025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0075" y="52292250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808503</xdr:colOff>
      <xdr:row>69</xdr:row>
      <xdr:rowOff>180975</xdr:rowOff>
    </xdr:from>
    <xdr:to>
      <xdr:col>2</xdr:col>
      <xdr:colOff>0</xdr:colOff>
      <xdr:row>79</xdr:row>
      <xdr:rowOff>15240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4518"/>
        <a:stretch/>
      </xdr:blipFill>
      <xdr:spPr>
        <a:xfrm>
          <a:off x="808503" y="21997035"/>
          <a:ext cx="2224257" cy="16554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190500</xdr:colOff>
      <xdr:row>32</xdr:row>
      <xdr:rowOff>161925</xdr:rowOff>
    </xdr:from>
    <xdr:to>
      <xdr:col>2</xdr:col>
      <xdr:colOff>876300</xdr:colOff>
      <xdr:row>32</xdr:row>
      <xdr:rowOff>174865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219575" y="9944100"/>
          <a:ext cx="685800" cy="1294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680085</xdr:colOff>
      <xdr:row>87</xdr:row>
      <xdr:rowOff>579119</xdr:rowOff>
    </xdr:from>
    <xdr:to>
      <xdr:col>0</xdr:col>
      <xdr:colOff>1000124</xdr:colOff>
      <xdr:row>91</xdr:row>
      <xdr:rowOff>85724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rot="16200000" flipH="1">
          <a:off x="48577" y="33376552"/>
          <a:ext cx="1583055" cy="320039"/>
        </a:xfrm>
        <a:prstGeom prst="bentConnector3">
          <a:avLst>
            <a:gd name="adj1" fmla="val 99741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119</xdr:row>
      <xdr:rowOff>38100</xdr:rowOff>
    </xdr:from>
    <xdr:to>
      <xdr:col>1</xdr:col>
      <xdr:colOff>57150</xdr:colOff>
      <xdr:row>120</xdr:row>
      <xdr:rowOff>209550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600075" y="54321075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1047750</xdr:colOff>
      <xdr:row>55</xdr:row>
      <xdr:rowOff>133350</xdr:rowOff>
    </xdr:from>
    <xdr:to>
      <xdr:col>2</xdr:col>
      <xdr:colOff>171450</xdr:colOff>
      <xdr:row>60</xdr:row>
      <xdr:rowOff>129600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047750" y="18627090"/>
          <a:ext cx="2179320" cy="1215450"/>
          <a:chOff x="1047750" y="22155150"/>
          <a:chExt cx="2143125" cy="104400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788" r="25626"/>
          <a:stretch/>
        </xdr:blipFill>
        <xdr:spPr>
          <a:xfrm>
            <a:off x="1047750" y="22155150"/>
            <a:ext cx="1914525" cy="10440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2228850" y="22621875"/>
            <a:ext cx="9620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it-IT" sz="1200" b="1" i="1"/>
              <a:t>l    </a:t>
            </a:r>
            <a:r>
              <a:rPr lang="it-IT" sz="1200" b="1" i="0"/>
              <a:t>cm</a:t>
            </a:r>
          </a:p>
        </xdr:txBody>
      </xdr:sp>
    </xdr:grpSp>
    <xdr:clientData/>
  </xdr:twoCellAnchor>
  <xdr:twoCellAnchor>
    <xdr:from>
      <xdr:col>3</xdr:col>
      <xdr:colOff>552450</xdr:colOff>
      <xdr:row>57</xdr:row>
      <xdr:rowOff>9525</xdr:rowOff>
    </xdr:from>
    <xdr:to>
      <xdr:col>5</xdr:col>
      <xdr:colOff>0</xdr:colOff>
      <xdr:row>60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295775" y="22469475"/>
          <a:ext cx="14192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200" b="1"/>
            <a:t>side length</a:t>
          </a:r>
          <a:r>
            <a:rPr lang="it-IT" sz="1200" baseline="0"/>
            <a:t> (</a:t>
          </a:r>
          <a:r>
            <a:rPr lang="it-IT" sz="1200" b="1" i="1" baseline="0"/>
            <a:t>l</a:t>
          </a:r>
          <a:r>
            <a:rPr lang="it-IT" sz="1200" i="0" baseline="0"/>
            <a:t>) of </a:t>
          </a:r>
          <a:r>
            <a:rPr lang="it-IT" sz="1200" i="0" u="sng" baseline="0"/>
            <a:t>square</a:t>
          </a:r>
          <a:r>
            <a:rPr lang="it-IT" sz="1200" i="0" baseline="0"/>
            <a:t> tubular posts</a:t>
          </a:r>
          <a:endParaRPr lang="it-IT" sz="1200" u="sng"/>
        </a:p>
      </xdr:txBody>
    </xdr:sp>
    <xdr:clientData/>
  </xdr:twoCellAnchor>
  <xdr:twoCellAnchor>
    <xdr:from>
      <xdr:col>3</xdr:col>
      <xdr:colOff>76200</xdr:colOff>
      <xdr:row>58</xdr:row>
      <xdr:rowOff>104775</xdr:rowOff>
    </xdr:from>
    <xdr:to>
      <xdr:col>3</xdr:col>
      <xdr:colOff>552450</xdr:colOff>
      <xdr:row>58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endCxn id="8" idx="1"/>
        </xdr:cNvCxnSpPr>
      </xdr:nvCxnSpPr>
      <xdr:spPr>
        <a:xfrm>
          <a:off x="3819525" y="22783800"/>
          <a:ext cx="476250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102</xdr:row>
      <xdr:rowOff>28575</xdr:rowOff>
    </xdr:from>
    <xdr:to>
      <xdr:col>1</xdr:col>
      <xdr:colOff>57150</xdr:colOff>
      <xdr:row>103</xdr:row>
      <xdr:rowOff>200025</xdr:rowOff>
    </xdr:to>
    <xdr:cxnSp macro="">
      <xdr:nvCxnSpPr>
        <xdr:cNvPr id="32" name="Connector: Curved 1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00075" y="41168955"/>
          <a:ext cx="546735" cy="361950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514350</xdr:colOff>
      <xdr:row>87</xdr:row>
      <xdr:rowOff>152400</xdr:rowOff>
    </xdr:from>
    <xdr:to>
      <xdr:col>3</xdr:col>
      <xdr:colOff>750911</xdr:colOff>
      <xdr:row>87</xdr:row>
      <xdr:rowOff>1511926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569ECF8-FC0E-8F9F-C61C-47CE0D22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32318325"/>
          <a:ext cx="3932261" cy="135952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15</xdr:row>
      <xdr:rowOff>85723</xdr:rowOff>
    </xdr:from>
    <xdr:to>
      <xdr:col>5</xdr:col>
      <xdr:colOff>32250</xdr:colOff>
      <xdr:row>24</xdr:row>
      <xdr:rowOff>12400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0F3226-A42B-462A-8A5E-A7292F647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3124198"/>
          <a:ext cx="5652000" cy="164117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</xdr:row>
      <xdr:rowOff>0</xdr:rowOff>
    </xdr:from>
    <xdr:to>
      <xdr:col>3</xdr:col>
      <xdr:colOff>466725</xdr:colOff>
      <xdr:row>12</xdr:row>
      <xdr:rowOff>190420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52814-5F90-44F9-8EC3-D4867F799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314325"/>
          <a:ext cx="4143375" cy="2295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12</xdr:row>
      <xdr:rowOff>180974</xdr:rowOff>
    </xdr:from>
    <xdr:to>
      <xdr:col>18</xdr:col>
      <xdr:colOff>38371</xdr:colOff>
      <xdr:row>25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1E31F9-634C-6D75-5A88-61A3D9CB3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4" y="3152774"/>
          <a:ext cx="5553347" cy="3076575"/>
        </a:xfrm>
        <a:prstGeom prst="rect">
          <a:avLst/>
        </a:prstGeom>
      </xdr:spPr>
    </xdr:pic>
    <xdr:clientData/>
  </xdr:twoCellAnchor>
  <xdr:twoCellAnchor>
    <xdr:from>
      <xdr:col>22</xdr:col>
      <xdr:colOff>142875</xdr:colOff>
      <xdr:row>2</xdr:row>
      <xdr:rowOff>209550</xdr:rowOff>
    </xdr:from>
    <xdr:to>
      <xdr:col>29</xdr:col>
      <xdr:colOff>228600</xdr:colOff>
      <xdr:row>9</xdr:row>
      <xdr:rowOff>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7260851" y="711574"/>
          <a:ext cx="2344831" cy="1547532"/>
          <a:chOff x="7058025" y="704850"/>
          <a:chExt cx="2286000" cy="152400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7058025" y="704850"/>
            <a:ext cx="2095792" cy="1524000"/>
            <a:chOff x="7543800" y="981075"/>
            <a:chExt cx="2095792" cy="152400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b="9897"/>
            <a:stretch/>
          </xdr:blipFill>
          <xdr:spPr>
            <a:xfrm>
              <a:off x="7543800" y="981075"/>
              <a:ext cx="2095792" cy="1476375"/>
            </a:xfrm>
            <a:prstGeom prst="rect">
              <a:avLst/>
            </a:prstGeom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439150" y="981075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9229725" y="1704975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439150" y="2295525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696200" y="1695450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8743950" y="1457324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CxnSpPr>
            <a:stCxn id="19" idx="3"/>
          </xdr:cNvCxnSpPr>
        </xdr:nvCxnSpPr>
        <xdr:spPr>
          <a:xfrm flipV="1">
            <a:off x="8923950" y="1333500"/>
            <a:ext cx="420075" cy="21382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8239125" y="1714499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CxnSpPr>
            <a:stCxn id="25" idx="3"/>
          </xdr:cNvCxnSpPr>
        </xdr:nvCxnSpPr>
        <xdr:spPr>
          <a:xfrm>
            <a:off x="8419125" y="1804499"/>
            <a:ext cx="667725" cy="367201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28574</xdr:colOff>
      <xdr:row>1</xdr:row>
      <xdr:rowOff>228599</xdr:rowOff>
    </xdr:from>
    <xdr:to>
      <xdr:col>22</xdr:col>
      <xdr:colOff>294374</xdr:colOff>
      <xdr:row>10</xdr:row>
      <xdr:rowOff>90421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916F628-F75B-8B59-3757-61704028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4" y="476249"/>
          <a:ext cx="7200000" cy="2090672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12</xdr:row>
      <xdr:rowOff>57150</xdr:rowOff>
    </xdr:from>
    <xdr:to>
      <xdr:col>30</xdr:col>
      <xdr:colOff>228600</xdr:colOff>
      <xdr:row>19</xdr:row>
      <xdr:rowOff>123600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7450231" y="3069291"/>
          <a:ext cx="2478181" cy="1823533"/>
          <a:chOff x="7239000" y="3028950"/>
          <a:chExt cx="2419350" cy="1800000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GrpSpPr/>
        </xdr:nvGrpSpPr>
        <xdr:grpSpPr>
          <a:xfrm>
            <a:off x="7239000" y="3028950"/>
            <a:ext cx="2075903" cy="1800000"/>
            <a:chOff x="7239000" y="3028950"/>
            <a:chExt cx="2075903" cy="1800000"/>
          </a:xfrm>
        </xdr:grpSpPr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t="9211"/>
            <a:stretch/>
          </xdr:blipFill>
          <xdr:spPr>
            <a:xfrm>
              <a:off x="7267575" y="3028950"/>
              <a:ext cx="2047328" cy="1800000"/>
            </a:xfrm>
            <a:prstGeom prst="rect">
              <a:avLst/>
            </a:prstGeom>
          </xdr:spPr>
        </xdr:pic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7943851" y="3038476"/>
              <a:ext cx="276224" cy="2285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200" b="1" i="1"/>
                <a:t>l</a:t>
              </a: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9020176" y="3905251"/>
              <a:ext cx="276224" cy="2285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200" b="1" i="1"/>
                <a:t>h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7239000" y="3686175"/>
              <a:ext cx="276224" cy="2285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200" b="1" i="1"/>
                <a:t>d</a:t>
              </a:r>
            </a:p>
          </xdr:txBody>
        </xdr:sp>
      </xdr:grp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7991475" y="3048000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>
            <a:stCxn id="40" idx="3"/>
          </xdr:cNvCxnSpPr>
        </xdr:nvCxnSpPr>
        <xdr:spPr>
          <a:xfrm>
            <a:off x="8171475" y="3138000"/>
            <a:ext cx="1258275" cy="386251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9058275" y="3924300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>
            <a:stCxn id="42" idx="3"/>
          </xdr:cNvCxnSpPr>
        </xdr:nvCxnSpPr>
        <xdr:spPr>
          <a:xfrm>
            <a:off x="9238275" y="4014300"/>
            <a:ext cx="286725" cy="52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7286625" y="3695700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CxnSpPr>
            <a:stCxn id="45" idx="3"/>
          </xdr:cNvCxnSpPr>
        </xdr:nvCxnSpPr>
        <xdr:spPr>
          <a:xfrm>
            <a:off x="7466625" y="3785700"/>
            <a:ext cx="2191725" cy="66247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161925</xdr:colOff>
      <xdr:row>20</xdr:row>
      <xdr:rowOff>142875</xdr:rowOff>
    </xdr:from>
    <xdr:to>
      <xdr:col>28</xdr:col>
      <xdr:colOff>123824</xdr:colOff>
      <xdr:row>21</xdr:row>
      <xdr:rowOff>123824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8648700" y="5095875"/>
          <a:ext cx="276224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200" b="1" i="1">
              <a:latin typeface="Symbol" panose="05050102010706020507" pitchFamily="18" charset="2"/>
            </a:rPr>
            <a:t>f</a:t>
          </a:r>
        </a:p>
      </xdr:txBody>
    </xdr:sp>
    <xdr:clientData/>
  </xdr:twoCellAnchor>
  <xdr:twoCellAnchor>
    <xdr:from>
      <xdr:col>23</xdr:col>
      <xdr:colOff>295275</xdr:colOff>
      <xdr:row>20</xdr:row>
      <xdr:rowOff>180975</xdr:rowOff>
    </xdr:from>
    <xdr:to>
      <xdr:col>30</xdr:col>
      <xdr:colOff>57150</xdr:colOff>
      <xdr:row>25</xdr:row>
      <xdr:rowOff>146550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7735981" y="5201210"/>
          <a:ext cx="2020981" cy="1220634"/>
          <a:chOff x="7524750" y="5133975"/>
          <a:chExt cx="1962150" cy="1203825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pSpPr/>
        </xdr:nvGrpSpPr>
        <xdr:grpSpPr>
          <a:xfrm>
            <a:off x="7524750" y="5143500"/>
            <a:ext cx="1323975" cy="1194300"/>
            <a:chOff x="7524750" y="5143500"/>
            <a:chExt cx="1323975" cy="1194300"/>
          </a:xfrm>
        </xdr:grpSpPr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524750" y="5257800"/>
              <a:ext cx="1247999" cy="1080000"/>
            </a:xfrm>
            <a:prstGeom prst="rect">
              <a:avLst/>
            </a:prstGeom>
          </xdr:spPr>
        </xdr:pic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CxnSpPr/>
          </xdr:nvCxnSpPr>
          <xdr:spPr>
            <a:xfrm>
              <a:off x="8505825" y="5181600"/>
              <a:ext cx="266700" cy="304800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CxnSpPr/>
          </xdr:nvCxnSpPr>
          <xdr:spPr>
            <a:xfrm flipV="1">
              <a:off x="8220075" y="5143500"/>
              <a:ext cx="266700" cy="2190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CxnSpPr/>
          </xdr:nvCxnSpPr>
          <xdr:spPr>
            <a:xfrm flipV="1">
              <a:off x="8582025" y="5514975"/>
              <a:ext cx="266700" cy="2160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8715375" y="5133975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CxnSpPr>
            <a:stCxn id="61" idx="3"/>
          </xdr:cNvCxnSpPr>
        </xdr:nvCxnSpPr>
        <xdr:spPr>
          <a:xfrm>
            <a:off x="8895375" y="5223975"/>
            <a:ext cx="591525" cy="433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258279</xdr:colOff>
      <xdr:row>7</xdr:row>
      <xdr:rowOff>63366</xdr:rowOff>
    </xdr:from>
    <xdr:to>
      <xdr:col>46</xdr:col>
      <xdr:colOff>316833</xdr:colOff>
      <xdr:row>9</xdr:row>
      <xdr:rowOff>215766</xdr:rowOff>
    </xdr:to>
    <xdr:sp macro="" textlink="">
      <xdr:nvSpPr>
        <xdr:cNvPr id="90" name="Right Brac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15361921" y="1832008"/>
          <a:ext cx="58554" cy="657726"/>
        </a:xfrm>
        <a:prstGeom prst="rightBrace">
          <a:avLst>
            <a:gd name="adj1" fmla="val 53276"/>
            <a:gd name="adj2" fmla="val 51829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38</xdr:col>
      <xdr:colOff>57150</xdr:colOff>
      <xdr:row>0</xdr:row>
      <xdr:rowOff>104775</xdr:rowOff>
    </xdr:from>
    <xdr:to>
      <xdr:col>51</xdr:col>
      <xdr:colOff>14850</xdr:colOff>
      <xdr:row>5</xdr:row>
      <xdr:rowOff>167547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8A67787B-08E6-07E5-63CE-1FA1788723EB}"/>
            </a:ext>
          </a:extLst>
        </xdr:cNvPr>
        <xdr:cNvGrpSpPr/>
      </xdr:nvGrpSpPr>
      <xdr:grpSpPr>
        <a:xfrm>
          <a:off x="12338797" y="104775"/>
          <a:ext cx="4153182" cy="1317831"/>
          <a:chOff x="4233536" y="2169000"/>
          <a:chExt cx="4043925" cy="1301022"/>
        </a:xfrm>
      </xdr:grpSpPr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>
            <a:stCxn id="68" idx="2"/>
          </xdr:cNvCxnSpPr>
        </xdr:nvCxnSpPr>
        <xdr:spPr>
          <a:xfrm flipH="1">
            <a:off x="4233536" y="2617111"/>
            <a:ext cx="252473" cy="294839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CxnSpPr/>
        </xdr:nvCxnSpPr>
        <xdr:spPr>
          <a:xfrm>
            <a:off x="4624182" y="2312721"/>
            <a:ext cx="0" cy="417804"/>
          </a:xfrm>
          <a:prstGeom prst="straightConnector1">
            <a:avLst/>
          </a:prstGeom>
          <a:ln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4404808" y="2426134"/>
            <a:ext cx="180422" cy="18055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it-IT" sz="1100"/>
          </a:p>
        </xdr:txBody>
      </xdr:sp>
      <xdr:pic>
        <xdr:nvPicPr>
          <xdr:cNvPr id="67" name="Picture 66" descr="Le FUNI | cjalzumit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62163" y="2169000"/>
            <a:ext cx="3149997" cy="126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TextBox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 txBox="1"/>
        </xdr:nvSpPr>
        <xdr:spPr>
          <a:xfrm>
            <a:off x="4347836" y="2388330"/>
            <a:ext cx="276345" cy="2287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t-IT" sz="1200" b="1" i="1">
                <a:latin typeface="Symbol" panose="05050102010706020507" pitchFamily="18" charset="2"/>
              </a:rPr>
              <a:t>f</a:t>
            </a:r>
          </a:p>
        </xdr:txBody>
      </xdr:sp>
      <xdr:sp macro="" textlink="">
        <xdr:nvSpPr>
          <xdr:cNvPr id="69" name="TextBox 10">
            <a:extLst>
              <a:ext uri="{FF2B5EF4-FFF2-40B4-BE49-F238E27FC236}">
                <a16:creationId xmlns:a16="http://schemas.microsoft.com/office/drawing/2014/main" id="{0BBC8E72-4486-207C-2948-E3F773A87BF5}"/>
              </a:ext>
            </a:extLst>
          </xdr:cNvPr>
          <xdr:cNvSpPr txBox="1"/>
        </xdr:nvSpPr>
        <xdr:spPr>
          <a:xfrm>
            <a:off x="4705262" y="2702479"/>
            <a:ext cx="888245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Wire Rope</a:t>
            </a:r>
          </a:p>
        </xdr:txBody>
      </xdr:sp>
      <xdr:sp macro="" textlink="">
        <xdr:nvSpPr>
          <xdr:cNvPr id="73" name="TextBox 13">
            <a:extLst>
              <a:ext uri="{FF2B5EF4-FFF2-40B4-BE49-F238E27FC236}">
                <a16:creationId xmlns:a16="http://schemas.microsoft.com/office/drawing/2014/main" id="{1AA0948D-5774-0F2F-F0AE-1169AE14B07B}"/>
              </a:ext>
            </a:extLst>
          </xdr:cNvPr>
          <xdr:cNvSpPr txBox="1"/>
        </xdr:nvSpPr>
        <xdr:spPr>
          <a:xfrm>
            <a:off x="7370064" y="2617767"/>
            <a:ext cx="785351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Core</a:t>
            </a:r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2B340989-F694-4DDD-1B77-144C25EE49F5}"/>
              </a:ext>
            </a:extLst>
          </xdr:cNvPr>
          <xdr:cNvSpPr/>
        </xdr:nvSpPr>
        <xdr:spPr>
          <a:xfrm>
            <a:off x="7085322" y="2169000"/>
            <a:ext cx="385326" cy="14372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6" name="TextBox 15">
            <a:extLst>
              <a:ext uri="{FF2B5EF4-FFF2-40B4-BE49-F238E27FC236}">
                <a16:creationId xmlns:a16="http://schemas.microsoft.com/office/drawing/2014/main" id="{53A45128-817F-BD6A-EC7E-401B8AA1868D}"/>
              </a:ext>
            </a:extLst>
          </xdr:cNvPr>
          <xdr:cNvSpPr txBox="1"/>
        </xdr:nvSpPr>
        <xdr:spPr>
          <a:xfrm>
            <a:off x="7763847" y="2812312"/>
            <a:ext cx="513614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Wire</a:t>
            </a:r>
          </a:p>
        </xdr:txBody>
      </xdr:sp>
      <xdr:sp macro="" textlink="">
        <xdr:nvSpPr>
          <xdr:cNvPr id="77" name="TextBox 16">
            <a:extLst>
              <a:ext uri="{FF2B5EF4-FFF2-40B4-BE49-F238E27FC236}">
                <a16:creationId xmlns:a16="http://schemas.microsoft.com/office/drawing/2014/main" id="{C323A8BA-9224-D257-C98D-F1CAA57AEBC3}"/>
              </a:ext>
            </a:extLst>
          </xdr:cNvPr>
          <xdr:cNvSpPr txBox="1"/>
        </xdr:nvSpPr>
        <xdr:spPr>
          <a:xfrm>
            <a:off x="7282573" y="3193023"/>
            <a:ext cx="943505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Center wire</a:t>
            </a:r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3D6134EB-F674-FFDD-25E2-8030F0469260}"/>
              </a:ext>
            </a:extLst>
          </xdr:cNvPr>
          <xdr:cNvSpPr/>
        </xdr:nvSpPr>
        <xdr:spPr>
          <a:xfrm>
            <a:off x="7561662" y="3030328"/>
            <a:ext cx="385326" cy="14372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9" name="TextBox 18">
            <a:extLst>
              <a:ext uri="{FF2B5EF4-FFF2-40B4-BE49-F238E27FC236}">
                <a16:creationId xmlns:a16="http://schemas.microsoft.com/office/drawing/2014/main" id="{1F5EEF11-C220-219D-F2EF-57CB6015DD9A}"/>
              </a:ext>
            </a:extLst>
          </xdr:cNvPr>
          <xdr:cNvSpPr txBox="1"/>
        </xdr:nvSpPr>
        <xdr:spPr>
          <a:xfrm rot="2198372">
            <a:off x="5582461" y="2894225"/>
            <a:ext cx="673027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Strand</a:t>
            </a:r>
          </a:p>
        </xdr:txBody>
      </xdr:sp>
    </xdr:grpSp>
    <xdr:clientData/>
  </xdr:twoCellAnchor>
  <xdr:twoCellAnchor>
    <xdr:from>
      <xdr:col>9</xdr:col>
      <xdr:colOff>228600</xdr:colOff>
      <xdr:row>9</xdr:row>
      <xdr:rowOff>228600</xdr:rowOff>
    </xdr:from>
    <xdr:to>
      <xdr:col>10</xdr:col>
      <xdr:colOff>257175</xdr:colOff>
      <xdr:row>10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3076575" y="2457450"/>
          <a:ext cx="342900" cy="1809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9</xdr:row>
      <xdr:rowOff>228600</xdr:rowOff>
    </xdr:from>
    <xdr:to>
      <xdr:col>13</xdr:col>
      <xdr:colOff>19050</xdr:colOff>
      <xdr:row>10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876675" y="2457450"/>
          <a:ext cx="247650" cy="190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16</xdr:row>
      <xdr:rowOff>161925</xdr:rowOff>
    </xdr:from>
    <xdr:to>
      <xdr:col>17</xdr:col>
      <xdr:colOff>228600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3486150" y="4124325"/>
          <a:ext cx="2105025" cy="2095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158115</xdr:colOff>
      <xdr:row>31</xdr:row>
      <xdr:rowOff>135255</xdr:rowOff>
    </xdr:from>
    <xdr:to>
      <xdr:col>14</xdr:col>
      <xdr:colOff>353355</xdr:colOff>
      <xdr:row>33</xdr:row>
      <xdr:rowOff>114255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277475" y="5979795"/>
          <a:ext cx="195240" cy="360000"/>
        </a:xfrm>
        <a:prstGeom prst="downArrow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899160</xdr:colOff>
      <xdr:row>33</xdr:row>
      <xdr:rowOff>161925</xdr:rowOff>
    </xdr:from>
    <xdr:to>
      <xdr:col>17</xdr:col>
      <xdr:colOff>38100</xdr:colOff>
      <xdr:row>39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519160" y="6387465"/>
          <a:ext cx="3596640" cy="10191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18</xdr:col>
      <xdr:colOff>47625</xdr:colOff>
      <xdr:row>20</xdr:row>
      <xdr:rowOff>104775</xdr:rowOff>
    </xdr:from>
    <xdr:to>
      <xdr:col>18</xdr:col>
      <xdr:colOff>409575</xdr:colOff>
      <xdr:row>20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99E47B-440E-D9D0-D56A-0BD88E380D68}"/>
            </a:ext>
          </a:extLst>
        </xdr:cNvPr>
        <xdr:cNvCxnSpPr/>
      </xdr:nvCxnSpPr>
      <xdr:spPr>
        <a:xfrm>
          <a:off x="12134850" y="3943350"/>
          <a:ext cx="361950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95250</xdr:rowOff>
    </xdr:from>
    <xdr:to>
      <xdr:col>18</xdr:col>
      <xdr:colOff>419100</xdr:colOff>
      <xdr:row>21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2C76F10-B5D5-4629-9A25-0CE71BF2C8F6}"/>
            </a:ext>
          </a:extLst>
        </xdr:cNvPr>
        <xdr:cNvCxnSpPr/>
      </xdr:nvCxnSpPr>
      <xdr:spPr>
        <a:xfrm>
          <a:off x="12144375" y="4133850"/>
          <a:ext cx="361950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306110</xdr:colOff>
      <xdr:row>22</xdr:row>
      <xdr:rowOff>106362</xdr:rowOff>
    </xdr:from>
    <xdr:to>
      <xdr:col>17</xdr:col>
      <xdr:colOff>549234</xdr:colOff>
      <xdr:row>31</xdr:row>
      <xdr:rowOff>95417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2BA1971-C0F5-635E-5F42-D12B36BF0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6110" y="4236402"/>
          <a:ext cx="4700824" cy="1703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2"/>
  <sheetViews>
    <sheetView showGridLines="0" tabSelected="1" zoomScaleNormal="100" workbookViewId="0">
      <selection activeCell="B35" sqref="B35:C37"/>
    </sheetView>
  </sheetViews>
  <sheetFormatPr defaultColWidth="9.109375" defaultRowHeight="14.4"/>
  <cols>
    <col min="1" max="1" width="15.88671875" style="1" customWidth="1"/>
    <col min="2" max="2" width="28.6640625" style="1" customWidth="1"/>
    <col min="3" max="3" width="10.88671875" style="1" customWidth="1"/>
    <col min="4" max="4" width="14.5546875" style="1" customWidth="1"/>
    <col min="5" max="5" width="14.6640625" style="1" customWidth="1"/>
    <col min="6" max="6" width="0.88671875" style="1" customWidth="1"/>
    <col min="7" max="16384" width="9.109375" style="1"/>
  </cols>
  <sheetData>
    <row r="1" spans="1:6" ht="24.6" thickTop="1" thickBot="1">
      <c r="A1" s="82" t="s">
        <v>82</v>
      </c>
      <c r="D1" s="2" t="s">
        <v>35</v>
      </c>
      <c r="E1" s="3">
        <v>1</v>
      </c>
      <c r="F1" s="51"/>
    </row>
    <row r="2" spans="1:6" ht="15" thickTop="1"/>
    <row r="13" spans="1:6" ht="15" thickBot="1"/>
    <row r="14" spans="1:6" ht="16.8" thickTop="1" thickBot="1">
      <c r="B14" s="2" t="s">
        <v>170</v>
      </c>
      <c r="C14" s="9">
        <v>4</v>
      </c>
      <c r="D14" s="73" t="s">
        <v>83</v>
      </c>
    </row>
    <row r="15" spans="1:6" ht="15" thickTop="1"/>
    <row r="25" spans="1:6" ht="9.75" customHeight="1" thickBot="1"/>
    <row r="26" spans="1:6" ht="19.2" thickTop="1" thickBot="1">
      <c r="B26" s="2" t="s">
        <v>85</v>
      </c>
      <c r="C26" s="9">
        <v>6</v>
      </c>
      <c r="D26" s="73" t="s">
        <v>83</v>
      </c>
    </row>
    <row r="27" spans="1:6" ht="3" customHeight="1" thickTop="1" thickBot="1"/>
    <row r="28" spans="1:6" ht="16.8" thickTop="1" thickBot="1">
      <c r="B28" s="2" t="s">
        <v>84</v>
      </c>
      <c r="C28" s="9">
        <v>10</v>
      </c>
    </row>
    <row r="29" spans="1:6" ht="3.75" customHeight="1" thickTop="1"/>
    <row r="30" spans="1:6" ht="33.6" customHeight="1">
      <c r="A30" s="82" t="s">
        <v>167</v>
      </c>
      <c r="F30" s="55"/>
    </row>
    <row r="31" spans="1:6" ht="5.4" customHeight="1">
      <c r="F31" s="49"/>
    </row>
    <row r="32" spans="1:6" ht="16.2" thickBot="1">
      <c r="A32" s="150" t="s">
        <v>167</v>
      </c>
      <c r="B32" s="150"/>
      <c r="C32" s="51"/>
      <c r="F32" s="36"/>
    </row>
    <row r="33" spans="1:6" ht="30.6" customHeight="1" thickTop="1" thickBot="1">
      <c r="A33" s="2" t="s">
        <v>61</v>
      </c>
      <c r="B33" s="9" t="s">
        <v>177</v>
      </c>
      <c r="D33" s="158" t="s">
        <v>86</v>
      </c>
      <c r="E33" s="158"/>
      <c r="F33" s="36"/>
    </row>
    <row r="34" spans="1:6" ht="6.6" customHeight="1" thickTop="1" thickBot="1"/>
    <row r="35" spans="1:6" ht="19.2" thickTop="1" thickBot="1">
      <c r="B35" s="52" t="s">
        <v>81</v>
      </c>
      <c r="C35" s="2" t="s">
        <v>4</v>
      </c>
      <c r="D35" s="9">
        <v>8</v>
      </c>
      <c r="F35" s="46"/>
    </row>
    <row r="36" spans="1:6" ht="5.4" customHeight="1" thickTop="1" thickBot="1"/>
    <row r="37" spans="1:6" ht="19.95" customHeight="1" thickTop="1" thickBot="1">
      <c r="B37" s="2" t="s">
        <v>80</v>
      </c>
      <c r="C37" s="2" t="s">
        <v>4</v>
      </c>
      <c r="D37" s="9">
        <v>300</v>
      </c>
    </row>
    <row r="38" spans="1:6" ht="10.95" customHeight="1" thickTop="1">
      <c r="D38" s="51"/>
      <c r="F38" s="46"/>
    </row>
    <row r="39" spans="1:6" ht="124.5" customHeight="1" thickBot="1">
      <c r="D39" s="51"/>
      <c r="F39" s="46"/>
    </row>
    <row r="40" spans="1:6" ht="45" thickBot="1">
      <c r="A40" s="137" t="s">
        <v>38</v>
      </c>
      <c r="B40" s="138" t="s">
        <v>8</v>
      </c>
      <c r="C40" s="136" t="s">
        <v>87</v>
      </c>
      <c r="D40" s="139" t="s">
        <v>116</v>
      </c>
      <c r="E40" s="84" t="s">
        <v>91</v>
      </c>
    </row>
    <row r="41" spans="1:6" ht="51.75" customHeight="1">
      <c r="A41" s="168" t="s">
        <v>167</v>
      </c>
      <c r="B41" s="167" t="s">
        <v>109</v>
      </c>
      <c r="C41" s="166">
        <v>1</v>
      </c>
      <c r="D41" s="92" t="s">
        <v>118</v>
      </c>
      <c r="E41" s="169"/>
    </row>
    <row r="42" spans="1:6" ht="51.75" customHeight="1">
      <c r="A42" s="151"/>
      <c r="B42" s="154"/>
      <c r="C42" s="163"/>
      <c r="D42" s="95" t="s">
        <v>119</v>
      </c>
      <c r="E42" s="170"/>
    </row>
    <row r="43" spans="1:6" ht="60.75" customHeight="1">
      <c r="A43" s="151"/>
      <c r="B43" s="96" t="s">
        <v>117</v>
      </c>
      <c r="C43" s="97">
        <v>2</v>
      </c>
      <c r="D43" s="113" t="s">
        <v>134</v>
      </c>
      <c r="E43" s="59"/>
    </row>
    <row r="44" spans="1:6" ht="112.5" customHeight="1">
      <c r="A44" s="151"/>
      <c r="B44" s="96" t="s">
        <v>110</v>
      </c>
      <c r="C44" s="97">
        <v>2</v>
      </c>
      <c r="D44" s="98" t="s">
        <v>120</v>
      </c>
      <c r="E44" s="60"/>
    </row>
    <row r="45" spans="1:6" ht="49.2" customHeight="1">
      <c r="A45" s="151"/>
      <c r="B45" s="47" t="s">
        <v>88</v>
      </c>
      <c r="C45" s="8">
        <v>1</v>
      </c>
      <c r="D45" s="127" t="s">
        <v>132</v>
      </c>
      <c r="E45" s="64"/>
    </row>
    <row r="46" spans="1:6" ht="48.6" customHeight="1">
      <c r="A46" s="151"/>
      <c r="B46" s="47" t="s">
        <v>89</v>
      </c>
      <c r="C46" s="8">
        <v>0</v>
      </c>
      <c r="D46" s="127" t="s">
        <v>132</v>
      </c>
      <c r="E46" s="64"/>
      <c r="F46" s="55"/>
    </row>
    <row r="47" spans="1:6" ht="70.5" customHeight="1" thickBot="1">
      <c r="A47" s="152"/>
      <c r="B47" s="83" t="s">
        <v>90</v>
      </c>
      <c r="C47" s="4">
        <v>0</v>
      </c>
      <c r="D47" s="128" t="s">
        <v>133</v>
      </c>
      <c r="E47" s="61"/>
      <c r="F47" s="36"/>
    </row>
    <row r="48" spans="1:6" ht="9" customHeight="1" thickBot="1">
      <c r="A48" s="48"/>
      <c r="B48" s="49"/>
      <c r="C48" s="36"/>
      <c r="E48" s="36"/>
      <c r="F48" s="49"/>
    </row>
    <row r="49" spans="1:6" ht="46.5" customHeight="1" thickBot="1">
      <c r="A49" s="137" t="s">
        <v>38</v>
      </c>
      <c r="B49" s="138" t="s">
        <v>8</v>
      </c>
      <c r="C49" s="136" t="s">
        <v>87</v>
      </c>
      <c r="D49" s="139" t="s">
        <v>116</v>
      </c>
      <c r="E49" s="84" t="s">
        <v>91</v>
      </c>
      <c r="F49" s="36"/>
    </row>
    <row r="50" spans="1:6" ht="59.25" customHeight="1" thickBot="1">
      <c r="A50" s="85" t="s">
        <v>48</v>
      </c>
      <c r="B50" s="86" t="s">
        <v>98</v>
      </c>
      <c r="C50" s="87"/>
      <c r="D50" s="126" t="s">
        <v>131</v>
      </c>
      <c r="E50" s="88"/>
      <c r="F50" s="36"/>
    </row>
    <row r="51" spans="1:6" ht="14.4" customHeight="1" thickBot="1">
      <c r="F51" s="36"/>
    </row>
    <row r="52" spans="1:6" ht="25.5" customHeight="1" thickTop="1" thickBot="1">
      <c r="B52" s="46" t="s">
        <v>92</v>
      </c>
      <c r="C52" s="9" t="s">
        <v>176</v>
      </c>
      <c r="F52" s="36"/>
    </row>
    <row r="53" spans="1:6" ht="80.25" customHeight="1" thickTop="1">
      <c r="F53" s="36"/>
    </row>
    <row r="54" spans="1:6" ht="24" thickBot="1">
      <c r="A54" s="82" t="s">
        <v>62</v>
      </c>
    </row>
    <row r="55" spans="1:6" ht="25.95" customHeight="1" thickTop="1" thickBot="1">
      <c r="A55" s="2" t="s">
        <v>61</v>
      </c>
      <c r="B55" s="9" t="s">
        <v>178</v>
      </c>
      <c r="D55" s="158" t="s">
        <v>97</v>
      </c>
      <c r="E55" s="158"/>
    </row>
    <row r="56" spans="1:6" ht="21" customHeight="1" thickTop="1" thickBot="1">
      <c r="A56" s="50"/>
      <c r="B56" s="50"/>
      <c r="D56" s="2"/>
    </row>
    <row r="57" spans="1:6" ht="21" customHeight="1" thickTop="1" thickBot="1">
      <c r="A57" s="50"/>
      <c r="B57" s="50"/>
      <c r="C57" s="9"/>
      <c r="D57" s="2"/>
    </row>
    <row r="58" spans="1:6" ht="21" customHeight="1" thickTop="1" thickBot="1">
      <c r="A58" s="2"/>
      <c r="B58" s="2"/>
      <c r="D58" s="2"/>
    </row>
    <row r="59" spans="1:6" ht="16.8" thickTop="1" thickBot="1">
      <c r="A59" s="2"/>
      <c r="B59" s="2"/>
      <c r="C59" s="9"/>
      <c r="D59" s="2"/>
    </row>
    <row r="60" spans="1:6" ht="16.2" thickTop="1">
      <c r="A60" s="2"/>
      <c r="B60" s="2"/>
      <c r="D60" s="2"/>
      <c r="F60" s="46"/>
    </row>
    <row r="61" spans="1:6" ht="15.6">
      <c r="A61" s="2"/>
      <c r="B61" s="2"/>
      <c r="D61" s="2"/>
    </row>
    <row r="62" spans="1:6" ht="15.6">
      <c r="A62" s="2"/>
      <c r="B62" s="2"/>
      <c r="D62" s="2"/>
    </row>
    <row r="63" spans="1:6" ht="15" thickBot="1"/>
    <row r="64" spans="1:6" ht="16.8" thickTop="1" thickBot="1">
      <c r="C64" s="9">
        <v>19</v>
      </c>
    </row>
    <row r="65" spans="3:3" ht="15.6" thickTop="1" thickBot="1"/>
    <row r="66" spans="3:3" ht="16.8" thickTop="1" thickBot="1">
      <c r="C66" s="9">
        <v>19.5</v>
      </c>
    </row>
    <row r="67" spans="3:3" ht="15.6" thickTop="1" thickBot="1"/>
    <row r="68" spans="3:3" ht="16.8" thickTop="1" thickBot="1">
      <c r="C68" s="9">
        <v>1</v>
      </c>
    </row>
    <row r="69" spans="3:3" ht="15" thickTop="1"/>
    <row r="71" spans="3:3" ht="15" thickBot="1"/>
    <row r="72" spans="3:3" ht="16.8" thickTop="1" thickBot="1">
      <c r="C72" s="9">
        <v>35</v>
      </c>
    </row>
    <row r="73" spans="3:3" ht="15" thickTop="1"/>
    <row r="76" spans="3:3" ht="15" thickBot="1"/>
    <row r="77" spans="3:3" ht="18" customHeight="1" thickTop="1" thickBot="1">
      <c r="C77" s="9">
        <v>4</v>
      </c>
    </row>
    <row r="78" spans="3:3" ht="3.6" customHeight="1" thickTop="1" thickBot="1"/>
    <row r="79" spans="3:3" ht="16.8" thickTop="1" thickBot="1">
      <c r="C79" s="9">
        <v>20</v>
      </c>
    </row>
    <row r="80" spans="3:3" ht="6" customHeight="1" thickTop="1" thickBot="1"/>
    <row r="81" spans="1:6" ht="45" thickBot="1">
      <c r="A81" s="137" t="s">
        <v>38</v>
      </c>
      <c r="B81" s="138" t="s">
        <v>8</v>
      </c>
      <c r="C81" s="136" t="s">
        <v>87</v>
      </c>
      <c r="D81" s="139" t="s">
        <v>116</v>
      </c>
      <c r="E81" s="84" t="s">
        <v>91</v>
      </c>
    </row>
    <row r="82" spans="1:6" ht="46.8">
      <c r="A82" s="151" t="s">
        <v>62</v>
      </c>
      <c r="B82" s="93" t="s">
        <v>99</v>
      </c>
      <c r="C82" s="99">
        <v>2</v>
      </c>
      <c r="D82" s="125" t="s">
        <v>131</v>
      </c>
      <c r="E82" s="91"/>
    </row>
    <row r="83" spans="1:6" ht="75.75" customHeight="1">
      <c r="A83" s="151"/>
      <c r="B83" s="153" t="s">
        <v>121</v>
      </c>
      <c r="C83" s="162">
        <v>2</v>
      </c>
      <c r="D83" s="102" t="s">
        <v>122</v>
      </c>
      <c r="E83" s="164"/>
    </row>
    <row r="84" spans="1:6" ht="63" customHeight="1">
      <c r="A84" s="151"/>
      <c r="B84" s="154"/>
      <c r="C84" s="163"/>
      <c r="D84" s="98" t="s">
        <v>123</v>
      </c>
      <c r="E84" s="165"/>
    </row>
    <row r="85" spans="1:6" ht="63.75" customHeight="1" thickBot="1">
      <c r="A85" s="152"/>
      <c r="B85" s="103" t="s">
        <v>130</v>
      </c>
      <c r="C85" s="104">
        <v>2</v>
      </c>
      <c r="D85" s="105" t="s">
        <v>124</v>
      </c>
      <c r="E85" s="61"/>
    </row>
    <row r="86" spans="1:6" ht="3" customHeight="1">
      <c r="F86" s="55"/>
    </row>
    <row r="87" spans="1:6" ht="23.4">
      <c r="A87" s="82" t="s">
        <v>71</v>
      </c>
      <c r="F87" s="36"/>
    </row>
    <row r="88" spans="1:6" ht="125.4" customHeight="1">
      <c r="F88" s="49"/>
    </row>
    <row r="89" spans="1:6" ht="16.2" thickBot="1">
      <c r="C89" s="2" t="s">
        <v>4</v>
      </c>
    </row>
    <row r="90" spans="1:6" ht="16.8" thickTop="1" thickBot="1">
      <c r="B90" s="2" t="s">
        <v>77</v>
      </c>
      <c r="C90" s="9"/>
    </row>
    <row r="91" spans="1:6" ht="4.95" customHeight="1" thickTop="1" thickBot="1"/>
    <row r="92" spans="1:6" ht="16.8" thickTop="1" thickBot="1">
      <c r="B92" s="2" t="s">
        <v>50</v>
      </c>
      <c r="C92" s="9">
        <v>15</v>
      </c>
    </row>
    <row r="93" spans="1:6" ht="4.2" customHeight="1" thickTop="1" thickBot="1"/>
    <row r="94" spans="1:6" ht="16.8" thickTop="1" thickBot="1">
      <c r="B94" s="2" t="s">
        <v>53</v>
      </c>
      <c r="C94" s="9"/>
    </row>
    <row r="95" spans="1:6" ht="12.75" customHeight="1" thickTop="1" thickBot="1">
      <c r="B95" s="2"/>
      <c r="C95" s="57"/>
    </row>
    <row r="96" spans="1:6" ht="45" thickBot="1">
      <c r="A96" s="137" t="s">
        <v>38</v>
      </c>
      <c r="B96" s="138" t="s">
        <v>8</v>
      </c>
      <c r="C96" s="136" t="s">
        <v>87</v>
      </c>
      <c r="D96" s="139" t="s">
        <v>116</v>
      </c>
      <c r="E96" s="84" t="s">
        <v>91</v>
      </c>
    </row>
    <row r="97" spans="1:6" ht="53.4" customHeight="1">
      <c r="A97" s="159" t="s">
        <v>77</v>
      </c>
      <c r="B97" s="106" t="s">
        <v>106</v>
      </c>
      <c r="C97" s="107"/>
      <c r="D97" s="124" t="s">
        <v>129</v>
      </c>
      <c r="E97" s="108"/>
    </row>
    <row r="98" spans="1:6" ht="79.5" customHeight="1">
      <c r="A98" s="160"/>
      <c r="B98" s="109" t="s">
        <v>125</v>
      </c>
      <c r="C98" s="110"/>
      <c r="D98" s="111" t="s">
        <v>128</v>
      </c>
      <c r="E98" s="112"/>
    </row>
    <row r="99" spans="1:6" ht="54" customHeight="1">
      <c r="A99" s="160"/>
      <c r="B99" s="96" t="s">
        <v>111</v>
      </c>
      <c r="C99" s="97"/>
      <c r="D99" s="113" t="s">
        <v>126</v>
      </c>
      <c r="E99" s="114"/>
    </row>
    <row r="100" spans="1:6" ht="46.8">
      <c r="A100" s="160"/>
      <c r="B100" s="100" t="s">
        <v>100</v>
      </c>
      <c r="C100" s="101"/>
      <c r="D100" s="115" t="s">
        <v>136</v>
      </c>
      <c r="E100" s="116"/>
    </row>
    <row r="101" spans="1:6" ht="66.75" customHeight="1">
      <c r="A101" s="160"/>
      <c r="B101" s="100" t="s">
        <v>107</v>
      </c>
      <c r="C101" s="101"/>
      <c r="D101" s="113" t="s">
        <v>171</v>
      </c>
      <c r="E101" s="116"/>
      <c r="F101" s="55"/>
    </row>
    <row r="102" spans="1:6" ht="41.25" customHeight="1" thickBot="1">
      <c r="A102" s="161"/>
      <c r="B102" s="103" t="s">
        <v>101</v>
      </c>
      <c r="C102" s="104"/>
      <c r="D102" s="105" t="s">
        <v>136</v>
      </c>
      <c r="E102" s="117"/>
      <c r="F102" s="36"/>
    </row>
    <row r="103" spans="1:6" ht="16.2" thickBot="1">
      <c r="F103" s="36"/>
    </row>
    <row r="104" spans="1:6" ht="28.8" thickTop="1" thickBot="1">
      <c r="B104" s="46" t="s">
        <v>92</v>
      </c>
      <c r="C104" s="9" t="s">
        <v>176</v>
      </c>
      <c r="F104" s="55"/>
    </row>
    <row r="105" spans="1:6" ht="68.25" customHeight="1" thickTop="1" thickBot="1">
      <c r="F105" s="36"/>
    </row>
    <row r="106" spans="1:6" ht="45" thickBot="1">
      <c r="A106" s="137" t="s">
        <v>38</v>
      </c>
      <c r="B106" s="138" t="s">
        <v>8</v>
      </c>
      <c r="C106" s="136" t="s">
        <v>87</v>
      </c>
      <c r="D106" s="139" t="s">
        <v>116</v>
      </c>
      <c r="E106" s="84" t="s">
        <v>91</v>
      </c>
      <c r="F106" s="36"/>
    </row>
    <row r="107" spans="1:6" ht="78">
      <c r="A107" s="155" t="s">
        <v>49</v>
      </c>
      <c r="B107" s="106" t="s">
        <v>108</v>
      </c>
      <c r="C107" s="118"/>
      <c r="D107" s="113" t="s">
        <v>172</v>
      </c>
      <c r="E107" s="119"/>
      <c r="F107" s="36"/>
    </row>
    <row r="108" spans="1:6" ht="42" customHeight="1">
      <c r="A108" s="156"/>
      <c r="B108" s="93" t="s">
        <v>112</v>
      </c>
      <c r="C108" s="120"/>
      <c r="D108" s="121" t="s">
        <v>127</v>
      </c>
      <c r="E108" s="122"/>
      <c r="F108" s="36"/>
    </row>
    <row r="109" spans="1:6" ht="47.4" thickBot="1">
      <c r="A109" s="157"/>
      <c r="B109" s="103" t="s">
        <v>102</v>
      </c>
      <c r="C109" s="104"/>
      <c r="D109" s="105" t="s">
        <v>136</v>
      </c>
      <c r="E109" s="117"/>
      <c r="F109" s="36"/>
    </row>
    <row r="110" spans="1:6" ht="15" thickBot="1"/>
    <row r="111" spans="1:6" ht="28.8" thickTop="1" thickBot="1">
      <c r="B111" s="46" t="s">
        <v>92</v>
      </c>
      <c r="C111" s="9" t="s">
        <v>176</v>
      </c>
      <c r="F111" s="55"/>
    </row>
    <row r="112" spans="1:6" ht="36" customHeight="1" thickTop="1" thickBot="1">
      <c r="B112" s="46"/>
      <c r="F112" s="49"/>
    </row>
    <row r="113" spans="1:6" ht="45" thickBot="1">
      <c r="A113" s="137" t="s">
        <v>38</v>
      </c>
      <c r="B113" s="138" t="s">
        <v>8</v>
      </c>
      <c r="C113" s="136" t="s">
        <v>87</v>
      </c>
      <c r="D113" s="139" t="s">
        <v>116</v>
      </c>
      <c r="E113" s="84" t="s">
        <v>91</v>
      </c>
    </row>
    <row r="114" spans="1:6" ht="41.4">
      <c r="A114" s="151" t="s">
        <v>50</v>
      </c>
      <c r="B114" s="106" t="s">
        <v>106</v>
      </c>
      <c r="C114" s="94">
        <v>0</v>
      </c>
      <c r="D114" s="124" t="s">
        <v>129</v>
      </c>
      <c r="E114" s="123"/>
    </row>
    <row r="115" spans="1:6" ht="69">
      <c r="A115" s="151"/>
      <c r="B115" s="109" t="s">
        <v>125</v>
      </c>
      <c r="C115" s="110">
        <v>2</v>
      </c>
      <c r="D115" s="111" t="s">
        <v>128</v>
      </c>
      <c r="E115" s="112"/>
    </row>
    <row r="116" spans="1:6" ht="46.8">
      <c r="A116" s="151"/>
      <c r="B116" s="96" t="s">
        <v>111</v>
      </c>
      <c r="C116" s="97">
        <v>0</v>
      </c>
      <c r="D116" s="113" t="s">
        <v>126</v>
      </c>
      <c r="E116" s="114"/>
    </row>
    <row r="117" spans="1:6" ht="46.8">
      <c r="A117" s="151"/>
      <c r="B117" s="100" t="s">
        <v>100</v>
      </c>
      <c r="C117" s="101">
        <v>1</v>
      </c>
      <c r="D117" s="115" t="s">
        <v>136</v>
      </c>
      <c r="E117" s="116"/>
    </row>
    <row r="118" spans="1:6" ht="69">
      <c r="A118" s="151"/>
      <c r="B118" s="100" t="s">
        <v>107</v>
      </c>
      <c r="C118" s="101">
        <v>2</v>
      </c>
      <c r="D118" s="113" t="s">
        <v>171</v>
      </c>
      <c r="E118" s="116"/>
      <c r="F118" s="55"/>
    </row>
    <row r="119" spans="1:6" ht="31.8" thickBot="1">
      <c r="A119" s="152"/>
      <c r="B119" s="103" t="s">
        <v>101</v>
      </c>
      <c r="C119" s="104">
        <v>0</v>
      </c>
      <c r="D119" s="105" t="s">
        <v>136</v>
      </c>
      <c r="E119" s="117"/>
      <c r="F119" s="36"/>
    </row>
    <row r="120" spans="1:6" ht="16.2" thickBot="1">
      <c r="F120" s="36"/>
    </row>
    <row r="121" spans="1:6" ht="28.8" thickTop="1" thickBot="1">
      <c r="B121" s="46" t="s">
        <v>92</v>
      </c>
      <c r="C121" s="9" t="s">
        <v>95</v>
      </c>
      <c r="F121" s="36"/>
    </row>
    <row r="122" spans="1:6" ht="7.5" customHeight="1" thickTop="1" thickBot="1">
      <c r="F122" s="36"/>
    </row>
    <row r="123" spans="1:6" ht="45.6" thickTop="1" thickBot="1">
      <c r="A123" s="137" t="s">
        <v>38</v>
      </c>
      <c r="B123" s="138" t="s">
        <v>8</v>
      </c>
      <c r="C123" s="136" t="s">
        <v>87</v>
      </c>
      <c r="D123" s="139" t="s">
        <v>116</v>
      </c>
      <c r="E123" s="84" t="s">
        <v>91</v>
      </c>
    </row>
    <row r="124" spans="1:6" ht="78">
      <c r="A124" s="155" t="s">
        <v>51</v>
      </c>
      <c r="B124" s="106" t="s">
        <v>108</v>
      </c>
      <c r="C124" s="89">
        <v>0</v>
      </c>
      <c r="D124" s="113" t="s">
        <v>172</v>
      </c>
      <c r="E124" s="90"/>
    </row>
    <row r="125" spans="1:6" ht="42" customHeight="1">
      <c r="A125" s="156"/>
      <c r="B125" s="93" t="s">
        <v>112</v>
      </c>
      <c r="C125" s="10">
        <v>2</v>
      </c>
      <c r="D125" s="121" t="s">
        <v>127</v>
      </c>
      <c r="E125" s="59"/>
    </row>
    <row r="126" spans="1:6" ht="47.4" thickBot="1">
      <c r="A126" s="157"/>
      <c r="B126" s="103" t="s">
        <v>102</v>
      </c>
      <c r="C126" s="4">
        <v>1</v>
      </c>
      <c r="D126" s="105" t="s">
        <v>136</v>
      </c>
      <c r="E126" s="61"/>
    </row>
    <row r="127" spans="1:6" ht="15" thickBot="1"/>
    <row r="128" spans="1:6" ht="28.8" thickTop="1" thickBot="1">
      <c r="B128" s="46" t="s">
        <v>92</v>
      </c>
      <c r="C128" s="9" t="s">
        <v>95</v>
      </c>
      <c r="F128" s="55"/>
    </row>
    <row r="129" spans="1:6" ht="16.8" thickTop="1" thickBot="1">
      <c r="F129" s="49"/>
    </row>
    <row r="130" spans="1:6" ht="45" thickBot="1">
      <c r="A130" s="137" t="s">
        <v>38</v>
      </c>
      <c r="B130" s="138" t="s">
        <v>8</v>
      </c>
      <c r="C130" s="136" t="s">
        <v>87</v>
      </c>
      <c r="D130" s="139" t="s">
        <v>116</v>
      </c>
      <c r="E130" s="84" t="s">
        <v>91</v>
      </c>
    </row>
    <row r="131" spans="1:6" ht="41.4">
      <c r="A131" s="151" t="s">
        <v>53</v>
      </c>
      <c r="B131" s="106" t="s">
        <v>106</v>
      </c>
      <c r="C131" s="5"/>
      <c r="D131" s="124" t="s">
        <v>129</v>
      </c>
      <c r="E131" s="62"/>
    </row>
    <row r="132" spans="1:6" ht="69">
      <c r="A132" s="151"/>
      <c r="B132" s="109" t="s">
        <v>125</v>
      </c>
      <c r="C132" s="6"/>
      <c r="D132" s="111" t="s">
        <v>128</v>
      </c>
      <c r="E132" s="63"/>
    </row>
    <row r="133" spans="1:6" ht="46.8">
      <c r="A133" s="151"/>
      <c r="B133" s="96" t="s">
        <v>111</v>
      </c>
      <c r="C133" s="7"/>
      <c r="D133" s="113" t="s">
        <v>126</v>
      </c>
      <c r="E133" s="60"/>
    </row>
    <row r="134" spans="1:6" ht="46.8">
      <c r="A134" s="151"/>
      <c r="B134" s="100" t="s">
        <v>100</v>
      </c>
      <c r="C134" s="8"/>
      <c r="D134" s="115" t="s">
        <v>136</v>
      </c>
      <c r="E134" s="64"/>
    </row>
    <row r="135" spans="1:6" ht="69">
      <c r="A135" s="151"/>
      <c r="B135" s="100" t="s">
        <v>107</v>
      </c>
      <c r="C135" s="8"/>
      <c r="D135" s="113" t="s">
        <v>171</v>
      </c>
      <c r="E135" s="64"/>
      <c r="F135" s="55"/>
    </row>
    <row r="136" spans="1:6" ht="31.8" thickBot="1">
      <c r="A136" s="152"/>
      <c r="B136" s="103" t="s">
        <v>101</v>
      </c>
      <c r="C136" s="4"/>
      <c r="D136" s="105" t="s">
        <v>136</v>
      </c>
      <c r="E136" s="61"/>
      <c r="F136" s="36"/>
    </row>
    <row r="137" spans="1:6" ht="16.2" thickBot="1">
      <c r="F137" s="36"/>
    </row>
    <row r="138" spans="1:6" ht="28.8" thickTop="1" thickBot="1">
      <c r="B138" s="46" t="s">
        <v>92</v>
      </c>
      <c r="C138" s="9" t="s">
        <v>176</v>
      </c>
      <c r="F138" s="36"/>
    </row>
    <row r="139" spans="1:6" ht="18" customHeight="1" thickTop="1" thickBot="1">
      <c r="F139" s="36"/>
    </row>
    <row r="140" spans="1:6" ht="45" thickBot="1">
      <c r="A140" s="137" t="s">
        <v>38</v>
      </c>
      <c r="B140" s="138" t="s">
        <v>8</v>
      </c>
      <c r="C140" s="136" t="s">
        <v>87</v>
      </c>
      <c r="D140" s="139" t="s">
        <v>116</v>
      </c>
      <c r="E140" s="84" t="s">
        <v>91</v>
      </c>
      <c r="F140" s="36"/>
    </row>
    <row r="141" spans="1:6" ht="78">
      <c r="A141" s="155" t="s">
        <v>54</v>
      </c>
      <c r="B141" s="106" t="s">
        <v>108</v>
      </c>
      <c r="C141" s="89"/>
      <c r="D141" s="113" t="s">
        <v>135</v>
      </c>
      <c r="E141" s="90"/>
    </row>
    <row r="142" spans="1:6" ht="42" customHeight="1">
      <c r="A142" s="156"/>
      <c r="B142" s="93" t="s">
        <v>112</v>
      </c>
      <c r="C142" s="10"/>
      <c r="D142" s="121" t="s">
        <v>127</v>
      </c>
      <c r="E142" s="59"/>
    </row>
    <row r="143" spans="1:6" ht="47.4" thickBot="1">
      <c r="A143" s="157"/>
      <c r="B143" s="103" t="s">
        <v>102</v>
      </c>
      <c r="C143" s="4"/>
      <c r="D143" s="105" t="s">
        <v>136</v>
      </c>
      <c r="E143" s="61"/>
    </row>
    <row r="144" spans="1:6" ht="15" thickBot="1"/>
    <row r="145" spans="1:6" ht="28.8" thickTop="1" thickBot="1">
      <c r="B145" s="46" t="s">
        <v>92</v>
      </c>
      <c r="C145" s="3" t="s">
        <v>176</v>
      </c>
      <c r="F145" s="55"/>
    </row>
    <row r="146" spans="1:6" ht="16.2" thickTop="1">
      <c r="F146" s="49"/>
    </row>
    <row r="147" spans="1:6" ht="23.4">
      <c r="A147" s="82" t="s">
        <v>96</v>
      </c>
      <c r="F147" s="49"/>
    </row>
    <row r="148" spans="1:6" ht="11.25" customHeight="1" thickBot="1">
      <c r="A148" s="43"/>
      <c r="F148" s="49"/>
    </row>
    <row r="149" spans="1:6" ht="45" thickBot="1">
      <c r="A149" s="137" t="s">
        <v>38</v>
      </c>
      <c r="B149" s="138" t="s">
        <v>8</v>
      </c>
      <c r="C149" s="136" t="s">
        <v>87</v>
      </c>
      <c r="D149" s="139" t="s">
        <v>116</v>
      </c>
      <c r="E149" s="84" t="s">
        <v>91</v>
      </c>
      <c r="F149" s="49"/>
    </row>
    <row r="150" spans="1:6" ht="46.8">
      <c r="A150" s="65" t="s">
        <v>103</v>
      </c>
      <c r="B150" s="93" t="s">
        <v>113</v>
      </c>
      <c r="C150" s="94">
        <v>0</v>
      </c>
      <c r="D150" s="95" t="s">
        <v>135</v>
      </c>
      <c r="E150" s="44" t="s">
        <v>0</v>
      </c>
      <c r="F150" s="36"/>
    </row>
    <row r="151" spans="1:6" ht="39" customHeight="1">
      <c r="A151" s="156" t="s">
        <v>46</v>
      </c>
      <c r="B151" s="96" t="s">
        <v>114</v>
      </c>
      <c r="C151" s="97">
        <v>0</v>
      </c>
      <c r="D151" s="113" t="s">
        <v>136</v>
      </c>
      <c r="E151" s="59"/>
    </row>
    <row r="152" spans="1:6" ht="93.6">
      <c r="A152" s="156"/>
      <c r="B152" s="96" t="s">
        <v>115</v>
      </c>
      <c r="C152" s="97">
        <v>1</v>
      </c>
      <c r="D152" s="113" t="s">
        <v>136</v>
      </c>
      <c r="E152" s="60"/>
    </row>
    <row r="153" spans="1:6" ht="54.6" thickBot="1">
      <c r="A153" s="45" t="s">
        <v>47</v>
      </c>
      <c r="B153" s="103" t="s">
        <v>104</v>
      </c>
      <c r="C153" s="104">
        <v>1</v>
      </c>
      <c r="D153" s="105" t="s">
        <v>136</v>
      </c>
      <c r="E153" s="61"/>
    </row>
    <row r="155" spans="1:6" ht="23.4">
      <c r="A155" s="82" t="s">
        <v>94</v>
      </c>
    </row>
    <row r="156" spans="1:6" ht="10.199999999999999" customHeight="1" thickBot="1">
      <c r="A156" s="43"/>
    </row>
    <row r="157" spans="1:6" ht="24.6" thickTop="1" thickBot="1">
      <c r="A157" s="150" t="s">
        <v>105</v>
      </c>
      <c r="B157" s="150"/>
      <c r="C157" s="9"/>
      <c r="D157" s="2" t="s">
        <v>79</v>
      </c>
      <c r="E157" s="46"/>
      <c r="F157" s="56"/>
    </row>
    <row r="158" spans="1:6" ht="17.399999999999999" customHeight="1" thickTop="1">
      <c r="A158" s="2"/>
      <c r="B158" s="2"/>
      <c r="C158" s="57"/>
      <c r="E158" s="46"/>
      <c r="F158" s="56"/>
    </row>
    <row r="160" spans="1:6">
      <c r="A160" s="58"/>
      <c r="B160" s="58"/>
      <c r="C160" s="58"/>
      <c r="D160" s="58"/>
      <c r="E160" s="58"/>
    </row>
    <row r="161" spans="1:5" ht="20.25" customHeight="1">
      <c r="A161" s="58"/>
      <c r="B161" s="58"/>
      <c r="C161" s="58"/>
      <c r="D161" s="58"/>
      <c r="E161" s="58"/>
    </row>
    <row r="162" spans="1:5" ht="25.8">
      <c r="A162" s="43" t="s">
        <v>93</v>
      </c>
      <c r="B162" s="58"/>
      <c r="C162" s="58"/>
      <c r="D162" s="58"/>
      <c r="E162" s="58"/>
    </row>
  </sheetData>
  <sheetProtection password="907D" sheet="1" formatCells="0" formatColumns="0" formatRows="0" insertColumns="0" insertRows="0" insertHyperlinks="0" deleteColumns="0" deleteRows="0" sort="0" autoFilter="0" pivotTables="0"/>
  <mergeCells count="19">
    <mergeCell ref="A32:B32"/>
    <mergeCell ref="D33:E33"/>
    <mergeCell ref="A114:A119"/>
    <mergeCell ref="A124:A126"/>
    <mergeCell ref="A131:A136"/>
    <mergeCell ref="A97:A102"/>
    <mergeCell ref="A107:A109"/>
    <mergeCell ref="C83:C84"/>
    <mergeCell ref="E83:E84"/>
    <mergeCell ref="D55:E55"/>
    <mergeCell ref="C41:C42"/>
    <mergeCell ref="B41:B42"/>
    <mergeCell ref="A41:A47"/>
    <mergeCell ref="E41:E42"/>
    <mergeCell ref="A157:B157"/>
    <mergeCell ref="A82:A85"/>
    <mergeCell ref="B83:B84"/>
    <mergeCell ref="A141:A143"/>
    <mergeCell ref="A151:A152"/>
  </mergeCells>
  <conditionalFormatting sqref="B33">
    <cfRule type="containsText" dxfId="71" priority="61" operator="containsText" text="RINGS">
      <formula>NOT(ISERROR(SEARCH("RINGS",B33)))</formula>
    </cfRule>
    <cfRule type="containsText" dxfId="70" priority="62" operator="containsText" text="HEXAGONAL">
      <formula>NOT(ISERROR(SEARCH("HEXAGONAL",B33)))</formula>
    </cfRule>
    <cfRule type="containsText" dxfId="69" priority="63" operator="containsText" text="RHOMBOHEDRAL">
      <formula>NOT(ISERROR(SEARCH("RHOMBOHEDRAL",B33)))</formula>
    </cfRule>
    <cfRule type="containsBlanks" dxfId="68" priority="64">
      <formula>LEN(TRIM(B33))=0</formula>
    </cfRule>
    <cfRule type="notContainsText" dxfId="67" priority="65" operator="notContains" text="RINGS">
      <formula>ISERROR(SEARCH("RINGS",B33))</formula>
    </cfRule>
    <cfRule type="notContainsText" dxfId="66" priority="66" operator="notContains" text="HEXAGONAL">
      <formula>ISERROR(SEARCH("HEXAGONAL",B33))</formula>
    </cfRule>
    <cfRule type="notContainsText" dxfId="65" priority="67" operator="notContains" text="RHOMBOHEDRAL">
      <formula>ISERROR(SEARCH("RHOMBOHEDRAL",B33))</formula>
    </cfRule>
  </conditionalFormatting>
  <conditionalFormatting sqref="B55">
    <cfRule type="containsBlanks" dxfId="64" priority="71">
      <formula>LEN(TRIM(B55))=0</formula>
    </cfRule>
    <cfRule type="containsText" dxfId="63" priority="72" operator="containsText" text="TUBULAR">
      <formula>NOT(ISERROR(SEARCH("TUBULAR",B55)))</formula>
    </cfRule>
    <cfRule type="containsText" dxfId="62" priority="79" operator="containsText" text="BEAM">
      <formula>NOT(ISERROR(SEARCH("BEAM",B55)))</formula>
    </cfRule>
    <cfRule type="notContainsText" dxfId="61" priority="80" operator="notContains" text="TUBULAR">
      <formula>ISERROR(SEARCH("TUBULAR",B55))</formula>
    </cfRule>
    <cfRule type="notContainsText" dxfId="60" priority="81" operator="notContains" text="BEAM">
      <formula>ISERROR(SEARCH("BEAM",B55))</formula>
    </cfRule>
  </conditionalFormatting>
  <conditionalFormatting sqref="C14">
    <cfRule type="cellIs" dxfId="59" priority="26" operator="greaterThan">
      <formula>0</formula>
    </cfRule>
    <cfRule type="containsBlanks" dxfId="58" priority="27">
      <formula>LEN(TRIM(C14))=0</formula>
    </cfRule>
  </conditionalFormatting>
  <conditionalFormatting sqref="C26">
    <cfRule type="cellIs" dxfId="57" priority="23" operator="greaterThan">
      <formula>0</formula>
    </cfRule>
    <cfRule type="containsBlanks" dxfId="56" priority="24">
      <formula>LEN(TRIM(C26))=0</formula>
    </cfRule>
  </conditionalFormatting>
  <conditionalFormatting sqref="C28">
    <cfRule type="cellIs" dxfId="55" priority="20" operator="greaterThan">
      <formula>0</formula>
    </cfRule>
    <cfRule type="containsBlanks" dxfId="54" priority="21">
      <formula>LEN(TRIM(C28))=0</formula>
    </cfRule>
  </conditionalFormatting>
  <conditionalFormatting sqref="C41 C43:C47 C50 C82:C85 C97:C102 C107:C109 C114:C119 C124:C126 C131:C136 C141:C143 C150:C153">
    <cfRule type="containsBlanks" dxfId="53" priority="83" stopIfTrue="1">
      <formula>LEN(TRIM(C41))=0</formula>
    </cfRule>
    <cfRule type="cellIs" dxfId="52" priority="84" operator="between">
      <formula>0</formula>
      <formula>2</formula>
    </cfRule>
    <cfRule type="cellIs" dxfId="51" priority="85" operator="notBetween">
      <formula>0</formula>
      <formula>2</formula>
    </cfRule>
  </conditionalFormatting>
  <conditionalFormatting sqref="C52 C111 C128 C138 C145">
    <cfRule type="notContainsText" dxfId="50" priority="77" operator="notContains" text="NO">
      <formula>ISERROR(SEARCH("NO",C52))</formula>
    </cfRule>
    <cfRule type="notContainsText" dxfId="49" priority="86" operator="notContains" text="YES">
      <formula>ISERROR(SEARCH("YES",C52))</formula>
    </cfRule>
  </conditionalFormatting>
  <conditionalFormatting sqref="C52 C128 C138 C145 C111">
    <cfRule type="containsText" dxfId="48" priority="74" operator="containsText" text="YES">
      <formula>NOT(ISERROR(SEARCH("YES",C52)))</formula>
    </cfRule>
    <cfRule type="containsText" dxfId="47" priority="76" operator="containsText" text="NO">
      <formula>NOT(ISERROR(SEARCH("NO",C52)))</formula>
    </cfRule>
  </conditionalFormatting>
  <conditionalFormatting sqref="C52 C128 C138 C145">
    <cfRule type="containsBlanks" dxfId="46" priority="73">
      <formula>LEN(TRIM(C52))=0</formula>
    </cfRule>
  </conditionalFormatting>
  <conditionalFormatting sqref="C57">
    <cfRule type="cellIs" dxfId="45" priority="52" operator="greaterThan">
      <formula>0</formula>
    </cfRule>
    <cfRule type="containsBlanks" dxfId="44" priority="53">
      <formula>LEN(TRIM(C57))=0</formula>
    </cfRule>
  </conditionalFormatting>
  <conditionalFormatting sqref="C59">
    <cfRule type="cellIs" dxfId="43" priority="7" operator="greaterThan">
      <formula>0</formula>
    </cfRule>
    <cfRule type="containsBlanks" dxfId="42" priority="8">
      <formula>LEN(TRIM(C59))=0</formula>
    </cfRule>
  </conditionalFormatting>
  <conditionalFormatting sqref="C64">
    <cfRule type="cellIs" dxfId="41" priority="49" operator="greaterThan">
      <formula>0</formula>
    </cfRule>
    <cfRule type="containsBlanks" dxfId="40" priority="50">
      <formula>LEN(TRIM(C64))=0</formula>
    </cfRule>
  </conditionalFormatting>
  <conditionalFormatting sqref="C66">
    <cfRule type="cellIs" dxfId="39" priority="47" operator="greaterThan">
      <formula>0</formula>
    </cfRule>
    <cfRule type="containsBlanks" dxfId="38" priority="48">
      <formula>LEN(TRIM(C66))=0</formula>
    </cfRule>
  </conditionalFormatting>
  <conditionalFormatting sqref="C68">
    <cfRule type="cellIs" dxfId="37" priority="45" operator="greaterThan">
      <formula>0</formula>
    </cfRule>
    <cfRule type="containsBlanks" dxfId="36" priority="46">
      <formula>LEN(TRIM(C68))=0</formula>
    </cfRule>
  </conditionalFormatting>
  <conditionalFormatting sqref="C72">
    <cfRule type="cellIs" dxfId="35" priority="43" operator="greaterThan">
      <formula>0</formula>
    </cfRule>
    <cfRule type="containsBlanks" dxfId="34" priority="44">
      <formula>LEN(TRIM(C72))=0</formula>
    </cfRule>
  </conditionalFormatting>
  <conditionalFormatting sqref="C77">
    <cfRule type="cellIs" dxfId="33" priority="37" operator="greaterThan">
      <formula>0</formula>
    </cfRule>
    <cfRule type="containsBlanks" dxfId="32" priority="38">
      <formula>LEN(TRIM(C77))=0</formula>
    </cfRule>
  </conditionalFormatting>
  <conditionalFormatting sqref="C79">
    <cfRule type="cellIs" dxfId="31" priority="35" operator="greaterThan">
      <formula>0</formula>
    </cfRule>
    <cfRule type="containsBlanks" dxfId="30" priority="36">
      <formula>LEN(TRIM(C79))=0</formula>
    </cfRule>
  </conditionalFormatting>
  <conditionalFormatting sqref="C90">
    <cfRule type="cellIs" dxfId="29" priority="33" operator="greaterThan">
      <formula>0</formula>
    </cfRule>
    <cfRule type="containsBlanks" dxfId="28" priority="34">
      <formula>LEN(TRIM(C90))=0</formula>
    </cfRule>
  </conditionalFormatting>
  <conditionalFormatting sqref="C92">
    <cfRule type="cellIs" dxfId="27" priority="31" operator="greaterThan">
      <formula>0</formula>
    </cfRule>
    <cfRule type="containsBlanks" dxfId="26" priority="32">
      <formula>LEN(TRIM(C92))=0</formula>
    </cfRule>
  </conditionalFormatting>
  <conditionalFormatting sqref="C94">
    <cfRule type="cellIs" dxfId="25" priority="29" operator="greaterThan">
      <formula>0</formula>
    </cfRule>
    <cfRule type="containsBlanks" dxfId="24" priority="30">
      <formula>LEN(TRIM(C94))=0</formula>
    </cfRule>
  </conditionalFormatting>
  <conditionalFormatting sqref="C104">
    <cfRule type="containsBlanks" dxfId="23" priority="1">
      <formula>LEN(TRIM(C104))=0</formula>
    </cfRule>
    <cfRule type="containsText" dxfId="22" priority="3" operator="containsText" text="YES">
      <formula>NOT(ISERROR(SEARCH("YES",C104)))</formula>
    </cfRule>
    <cfRule type="containsText" dxfId="21" priority="4" operator="containsText" text="NO">
      <formula>NOT(ISERROR(SEARCH("NO",C104)))</formula>
    </cfRule>
    <cfRule type="notContainsText" dxfId="20" priority="5" operator="notContains" text="NO">
      <formula>ISERROR(SEARCH("NO",C104))</formula>
    </cfRule>
    <cfRule type="notContainsText" dxfId="19" priority="6" operator="notContains" text="YES">
      <formula>ISERROR(SEARCH("YES",C104))</formula>
    </cfRule>
  </conditionalFormatting>
  <conditionalFormatting sqref="C111">
    <cfRule type="containsBlanks" dxfId="18" priority="2">
      <formula>LEN(TRIM(C111))=0</formula>
    </cfRule>
  </conditionalFormatting>
  <conditionalFormatting sqref="C121">
    <cfRule type="containsBlanks" dxfId="17" priority="9">
      <formula>LEN(TRIM(C121))=0</formula>
    </cfRule>
    <cfRule type="containsText" dxfId="16" priority="10" operator="containsText" text="YES">
      <formula>NOT(ISERROR(SEARCH("YES",C121)))</formula>
    </cfRule>
    <cfRule type="containsText" dxfId="15" priority="11" operator="containsText" text="NO">
      <formula>NOT(ISERROR(SEARCH("NO",C121)))</formula>
    </cfRule>
    <cfRule type="notContainsText" dxfId="14" priority="12" operator="notContains" text="NO">
      <formula>ISERROR(SEARCH("NO",C121))</formula>
    </cfRule>
    <cfRule type="notContainsText" dxfId="13" priority="13" operator="notContains" text="YES">
      <formula>ISERROR(SEARCH("YES",C121))</formula>
    </cfRule>
  </conditionalFormatting>
  <conditionalFormatting sqref="D35">
    <cfRule type="cellIs" dxfId="12" priority="59" operator="greaterThan">
      <formula>0</formula>
    </cfRule>
    <cfRule type="containsBlanks" dxfId="11" priority="60">
      <formula>LEN(TRIM(D35))=0</formula>
    </cfRule>
  </conditionalFormatting>
  <conditionalFormatting sqref="D37">
    <cfRule type="cellIs" dxfId="10" priority="14" operator="greaterThan">
      <formula>0</formula>
    </cfRule>
    <cfRule type="containsBlanks" dxfId="9" priority="15">
      <formula>LEN(TRIM(D37))=0</formula>
    </cfRule>
  </conditionalFormatting>
  <conditionalFormatting sqref="E1 C157">
    <cfRule type="notContainsBlanks" dxfId="8" priority="68">
      <formula>LEN(TRIM(C1))&gt;0</formula>
    </cfRule>
    <cfRule type="containsBlanks" dxfId="7" priority="69">
      <formula>LEN(TRIM(C1))=0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5"/>
  <sheetViews>
    <sheetView showGridLines="0" topLeftCell="D6" zoomScale="85" zoomScaleNormal="85" workbookViewId="0">
      <selection activeCell="AZ15" sqref="AZ15"/>
    </sheetView>
  </sheetViews>
  <sheetFormatPr defaultColWidth="4.6640625" defaultRowHeight="20.100000000000001" customHeight="1"/>
  <cols>
    <col min="1" max="8" width="4.6640625" style="1"/>
    <col min="9" max="9" width="5" style="1" bestFit="1" customWidth="1"/>
    <col min="10" max="32" width="4.6640625" style="1"/>
    <col min="33" max="33" width="4.6640625" style="1" customWidth="1"/>
    <col min="34" max="40" width="4.6640625" style="1"/>
    <col min="41" max="41" width="4.6640625" style="1" customWidth="1"/>
    <col min="42" max="16384" width="4.6640625" style="1"/>
  </cols>
  <sheetData>
    <row r="1" spans="1:51" ht="20.100000000000001" customHeight="1">
      <c r="A1" s="171" t="s">
        <v>74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51" ht="20.100000000000001" customHeight="1">
      <c r="X2" s="171" t="s">
        <v>73</v>
      </c>
      <c r="Y2" s="171"/>
      <c r="Z2" s="171"/>
      <c r="AA2" s="171"/>
      <c r="AB2" s="171"/>
      <c r="AC2" s="171"/>
      <c r="AH2" s="171" t="s">
        <v>71</v>
      </c>
      <c r="AI2" s="171"/>
      <c r="AJ2" s="171"/>
    </row>
    <row r="3" spans="1:51" ht="20.100000000000001" customHeight="1" thickBot="1">
      <c r="AK3" s="150" t="s">
        <v>4</v>
      </c>
      <c r="AL3" s="150"/>
    </row>
    <row r="4" spans="1:51" ht="20.100000000000001" customHeight="1" thickTop="1" thickBot="1">
      <c r="AH4" s="203" t="s">
        <v>76</v>
      </c>
      <c r="AI4" s="203"/>
      <c r="AJ4" s="204"/>
      <c r="AK4" s="195">
        <f>'Survey Sheet'!C90</f>
        <v>0</v>
      </c>
      <c r="AL4" s="196"/>
    </row>
    <row r="5" spans="1:51" ht="20.100000000000001" customHeight="1" thickTop="1" thickBot="1">
      <c r="AD5" s="2" t="s">
        <v>7</v>
      </c>
      <c r="AE5" s="195">
        <f>'Survey Sheet'!C72</f>
        <v>35</v>
      </c>
      <c r="AF5" s="196"/>
      <c r="AH5" s="203" t="s">
        <v>72</v>
      </c>
      <c r="AI5" s="203"/>
      <c r="AJ5" s="204"/>
      <c r="AK5" s="195">
        <f>'Survey Sheet'!C92</f>
        <v>15</v>
      </c>
      <c r="AL5" s="196"/>
    </row>
    <row r="6" spans="1:51" ht="20.100000000000001" customHeight="1" thickTop="1" thickBot="1">
      <c r="AH6" s="203" t="s">
        <v>52</v>
      </c>
      <c r="AI6" s="203"/>
      <c r="AJ6" s="203"/>
      <c r="AK6" s="195">
        <f>'Survey Sheet'!C94</f>
        <v>0</v>
      </c>
      <c r="AL6" s="196"/>
    </row>
    <row r="7" spans="1:51" ht="20.100000000000001" customHeight="1" thickTop="1">
      <c r="AP7" s="193" t="s">
        <v>8</v>
      </c>
      <c r="AQ7" s="194"/>
      <c r="AR7" s="20"/>
      <c r="AS7" s="192" t="s">
        <v>70</v>
      </c>
      <c r="AT7" s="192"/>
      <c r="AU7" s="185">
        <f>'Survey Sheet'!E1</f>
        <v>1</v>
      </c>
      <c r="AV7" s="185"/>
      <c r="AW7" s="20"/>
      <c r="AX7" s="20"/>
      <c r="AY7" s="71"/>
    </row>
    <row r="8" spans="1:51" ht="20.100000000000001" customHeight="1" thickBot="1">
      <c r="AI8" s="184" t="s">
        <v>168</v>
      </c>
      <c r="AJ8" s="184"/>
      <c r="AK8" s="184"/>
      <c r="AL8" s="184"/>
      <c r="AP8" s="186" t="s">
        <v>69</v>
      </c>
      <c r="AQ8" s="187"/>
      <c r="AR8" s="66" t="s">
        <v>9</v>
      </c>
      <c r="AS8" s="185">
        <f>S18</f>
        <v>4</v>
      </c>
      <c r="AT8" s="185"/>
      <c r="AU8" s="37" t="s">
        <v>1</v>
      </c>
      <c r="AV8" s="20"/>
      <c r="AW8" s="20"/>
      <c r="AX8" s="20"/>
      <c r="AY8" s="71"/>
    </row>
    <row r="9" spans="1:51" ht="20.100000000000001" customHeight="1" thickTop="1" thickBot="1">
      <c r="K9"/>
      <c r="AD9" s="2" t="s">
        <v>2</v>
      </c>
      <c r="AE9" s="195">
        <f>'Survey Sheet'!C77</f>
        <v>4</v>
      </c>
      <c r="AF9" s="196"/>
      <c r="AM9" s="81"/>
      <c r="AP9" s="190"/>
      <c r="AQ9" s="191"/>
      <c r="AR9" s="68" t="s">
        <v>10</v>
      </c>
      <c r="AS9" s="178">
        <f>I12</f>
        <v>6</v>
      </c>
      <c r="AT9" s="178"/>
      <c r="AU9" s="2" t="s">
        <v>1</v>
      </c>
      <c r="AV9" s="2" t="s">
        <v>12</v>
      </c>
      <c r="AW9" s="178">
        <f>AS8*AS9*AS10</f>
        <v>240</v>
      </c>
      <c r="AX9" s="178"/>
      <c r="AY9" s="39" t="s">
        <v>13</v>
      </c>
    </row>
    <row r="10" spans="1:51" ht="20.100000000000001" customHeight="1" thickTop="1" thickBot="1">
      <c r="AC10" s="2" t="s">
        <v>4</v>
      </c>
      <c r="AD10" s="38" t="s">
        <v>3</v>
      </c>
      <c r="AE10" s="205">
        <f>'Survey Sheet'!C79</f>
        <v>20</v>
      </c>
      <c r="AF10" s="206"/>
      <c r="AI10" s="150" t="s">
        <v>61</v>
      </c>
      <c r="AJ10" s="150"/>
      <c r="AK10" s="150"/>
      <c r="AL10" s="195" t="str">
        <f>'Survey Sheet'!B33</f>
        <v>RHOMBOHEDRAL</v>
      </c>
      <c r="AM10" s="214"/>
      <c r="AN10" s="196"/>
      <c r="AP10" s="190"/>
      <c r="AQ10" s="191"/>
      <c r="AR10" s="68" t="s">
        <v>2</v>
      </c>
      <c r="AS10" s="178">
        <f>N12</f>
        <v>10</v>
      </c>
      <c r="AT10" s="178"/>
      <c r="AU10" s="72"/>
      <c r="AV10" s="16"/>
      <c r="AW10" s="142"/>
      <c r="AX10" s="142"/>
      <c r="AY10" s="75"/>
    </row>
    <row r="11" spans="1:51" ht="20.100000000000001" customHeight="1" thickTop="1" thickBot="1">
      <c r="X11" s="171" t="s">
        <v>62</v>
      </c>
      <c r="Y11" s="171"/>
      <c r="Z11" s="171"/>
      <c r="AA11" s="171"/>
      <c r="AB11" s="171"/>
      <c r="AI11" s="181" t="s">
        <v>81</v>
      </c>
      <c r="AJ11" s="181"/>
      <c r="AK11" s="182"/>
      <c r="AL11" s="195">
        <f>'Survey Sheet'!D35</f>
        <v>8</v>
      </c>
      <c r="AM11" s="196"/>
      <c r="AN11" s="2" t="s">
        <v>4</v>
      </c>
      <c r="AP11" s="186" t="s">
        <v>60</v>
      </c>
      <c r="AQ11" s="187"/>
      <c r="AR11" s="208" t="s">
        <v>168</v>
      </c>
      <c r="AS11" s="209"/>
      <c r="AT11" s="212" t="str">
        <f>'Survey Sheet'!B33</f>
        <v>RHOMBOHEDRAL</v>
      </c>
      <c r="AU11" s="212"/>
      <c r="AV11" s="212"/>
      <c r="AW11" s="52" t="s">
        <v>81</v>
      </c>
      <c r="AX11" s="1">
        <f>'Survey Sheet'!D35</f>
        <v>8</v>
      </c>
      <c r="AY11" s="149" t="s">
        <v>4</v>
      </c>
    </row>
    <row r="12" spans="1:51" ht="20.100000000000001" customHeight="1" thickTop="1" thickBot="1">
      <c r="I12" s="195">
        <f>'Survey Sheet'!C26</f>
        <v>6</v>
      </c>
      <c r="J12" s="196"/>
      <c r="K12" s="40" t="s">
        <v>1</v>
      </c>
      <c r="M12" s="40" t="s">
        <v>2</v>
      </c>
      <c r="N12" s="195">
        <f>'Survey Sheet'!C28</f>
        <v>10</v>
      </c>
      <c r="O12" s="196"/>
      <c r="AI12" s="150" t="s">
        <v>80</v>
      </c>
      <c r="AJ12" s="150"/>
      <c r="AK12" s="183"/>
      <c r="AL12" s="195">
        <f>'Survey Sheet'!D37</f>
        <v>300</v>
      </c>
      <c r="AM12" s="196"/>
      <c r="AN12" s="2" t="s">
        <v>4</v>
      </c>
      <c r="AP12" s="190"/>
      <c r="AQ12" s="191"/>
      <c r="AR12" s="210"/>
      <c r="AS12" s="211"/>
      <c r="AT12" s="213"/>
      <c r="AU12" s="213"/>
      <c r="AV12" s="213"/>
      <c r="AW12" s="141" t="s">
        <v>179</v>
      </c>
      <c r="AX12" s="1">
        <f>'Survey Sheet'!D37</f>
        <v>300</v>
      </c>
      <c r="AY12" s="143" t="s">
        <v>4</v>
      </c>
    </row>
    <row r="13" spans="1:51" ht="20.100000000000001" customHeight="1" thickTop="1">
      <c r="AP13" s="188"/>
      <c r="AQ13" s="189"/>
      <c r="AR13" s="188" t="s">
        <v>169</v>
      </c>
      <c r="AS13" s="189"/>
      <c r="AT13" s="189"/>
      <c r="AU13" s="180" t="str">
        <f>'Survey Sheet'!C52</f>
        <v>NO</v>
      </c>
      <c r="AV13" s="180"/>
      <c r="AY13" s="70"/>
    </row>
    <row r="14" spans="1:51" ht="20.100000000000001" customHeight="1" thickBot="1">
      <c r="AP14" s="186" t="s">
        <v>62</v>
      </c>
      <c r="AQ14" s="187"/>
      <c r="AR14" s="186" t="s">
        <v>63</v>
      </c>
      <c r="AS14" s="187"/>
      <c r="AT14" s="187"/>
      <c r="AU14" s="185" t="str">
        <f>'Survey Sheet'!B55</f>
        <v>BEAM</v>
      </c>
      <c r="AV14" s="185"/>
      <c r="AW14" s="20"/>
      <c r="AX14" s="20"/>
      <c r="AY14" s="71"/>
    </row>
    <row r="15" spans="1:51" ht="20.100000000000001" customHeight="1" thickTop="1" thickBot="1">
      <c r="AF15" s="195">
        <f>'Survey Sheet'!C64</f>
        <v>19</v>
      </c>
      <c r="AG15" s="196"/>
      <c r="AH15" s="2" t="s">
        <v>7</v>
      </c>
      <c r="AI15" s="58"/>
      <c r="AJ15" s="58"/>
      <c r="AP15" s="190"/>
      <c r="AQ15" s="191"/>
      <c r="AR15" s="77" t="s">
        <v>3</v>
      </c>
      <c r="AS15" s="178">
        <f>IF(AU14="TUBOLARE",AF22,AE10)</f>
        <v>20</v>
      </c>
      <c r="AT15" s="178"/>
      <c r="AU15" s="2" t="s">
        <v>7</v>
      </c>
      <c r="AV15" s="76" t="s">
        <v>37</v>
      </c>
      <c r="AW15" s="41" t="s">
        <v>11</v>
      </c>
      <c r="AX15" s="16">
        <f>AF24</f>
        <v>0</v>
      </c>
      <c r="AY15" s="39" t="s">
        <v>7</v>
      </c>
    </row>
    <row r="16" spans="1:51" ht="20.100000000000001" customHeight="1" thickTop="1" thickBot="1">
      <c r="AI16" s="58"/>
      <c r="AJ16" s="58"/>
      <c r="AN16" s="42"/>
      <c r="AO16" s="42"/>
      <c r="AP16" s="190"/>
      <c r="AQ16" s="191"/>
      <c r="AR16" s="78" t="s">
        <v>9</v>
      </c>
      <c r="AS16" s="178">
        <f>IF(AU14="TUBOLARE","/",AF17)</f>
        <v>19.5</v>
      </c>
      <c r="AT16" s="178"/>
      <c r="AU16" s="2" t="s">
        <v>7</v>
      </c>
      <c r="AV16" s="16"/>
      <c r="AW16" s="16"/>
      <c r="AX16" s="16"/>
      <c r="AY16" s="75"/>
    </row>
    <row r="17" spans="2:51" ht="20.100000000000001" customHeight="1" thickTop="1" thickBot="1">
      <c r="S17" s="207" t="s">
        <v>75</v>
      </c>
      <c r="T17" s="207"/>
      <c r="U17" s="207"/>
      <c r="AF17" s="195">
        <f>'Survey Sheet'!C66</f>
        <v>19.5</v>
      </c>
      <c r="AG17" s="196"/>
      <c r="AH17" s="2" t="s">
        <v>7</v>
      </c>
      <c r="AI17" s="58"/>
      <c r="AJ17" s="58"/>
      <c r="AP17" s="190"/>
      <c r="AQ17" s="191"/>
      <c r="AR17" s="78" t="s">
        <v>11</v>
      </c>
      <c r="AS17" s="178">
        <f>IF(AU14="TUBOLARE","/",AF15)</f>
        <v>19</v>
      </c>
      <c r="AT17" s="178"/>
      <c r="AU17" s="2" t="s">
        <v>7</v>
      </c>
      <c r="AV17" s="16"/>
      <c r="AW17" s="16"/>
      <c r="AX17" s="16"/>
      <c r="AY17" s="75"/>
    </row>
    <row r="18" spans="2:51" ht="20.100000000000001" customHeight="1" thickTop="1" thickBot="1">
      <c r="S18" s="195">
        <f>'Survey Sheet'!C14</f>
        <v>4</v>
      </c>
      <c r="T18" s="196"/>
      <c r="U18" s="40" t="s">
        <v>1</v>
      </c>
      <c r="AI18" s="58"/>
      <c r="AJ18" s="58"/>
      <c r="AP18" s="188"/>
      <c r="AQ18" s="189"/>
      <c r="AR18" s="79" t="s">
        <v>5</v>
      </c>
      <c r="AS18" s="180">
        <f>IF(AU14="TUBOLARE","/",AF19)</f>
        <v>1</v>
      </c>
      <c r="AT18" s="180"/>
      <c r="AU18" s="14" t="s">
        <v>7</v>
      </c>
      <c r="AV18" s="21"/>
      <c r="AW18" s="21"/>
      <c r="AX18" s="21"/>
      <c r="AY18" s="70"/>
    </row>
    <row r="19" spans="2:51" ht="20.100000000000001" customHeight="1" thickTop="1" thickBot="1">
      <c r="AF19" s="195">
        <f>'Survey Sheet'!C68</f>
        <v>1</v>
      </c>
      <c r="AG19" s="196"/>
      <c r="AH19" s="2" t="s">
        <v>7</v>
      </c>
      <c r="AI19" s="58"/>
      <c r="AJ19" s="58"/>
      <c r="AP19" s="197" t="s">
        <v>64</v>
      </c>
      <c r="AQ19" s="198"/>
      <c r="AR19" s="80" t="s">
        <v>3</v>
      </c>
      <c r="AS19" s="185">
        <f>AE10</f>
        <v>20</v>
      </c>
      <c r="AT19" s="185"/>
      <c r="AU19" s="37" t="s">
        <v>4</v>
      </c>
      <c r="AV19" s="20"/>
      <c r="AW19" s="20"/>
      <c r="AX19" s="20"/>
      <c r="AY19" s="71"/>
    </row>
    <row r="20" spans="2:51" ht="20.100000000000001" customHeight="1" thickTop="1">
      <c r="AI20" s="58"/>
      <c r="AJ20" s="58"/>
      <c r="AP20" s="199"/>
      <c r="AQ20" s="200"/>
      <c r="AR20" s="78" t="s">
        <v>6</v>
      </c>
      <c r="AS20" s="178">
        <f>AE5</f>
        <v>35</v>
      </c>
      <c r="AT20" s="178"/>
      <c r="AU20" s="2" t="s">
        <v>7</v>
      </c>
      <c r="AV20" s="16"/>
      <c r="AW20" s="16"/>
      <c r="AX20" s="16"/>
      <c r="AY20" s="75"/>
    </row>
    <row r="21" spans="2:51" ht="20.100000000000001" customHeight="1" thickBot="1">
      <c r="AI21" s="58"/>
      <c r="AJ21" s="58"/>
      <c r="AP21" s="201"/>
      <c r="AQ21" s="202"/>
      <c r="AR21" s="67" t="s">
        <v>2</v>
      </c>
      <c r="AS21" s="180">
        <f>AE9</f>
        <v>4</v>
      </c>
      <c r="AT21" s="180"/>
      <c r="AU21" s="21"/>
      <c r="AV21" s="21"/>
      <c r="AW21" s="21"/>
      <c r="AX21" s="21"/>
      <c r="AY21" s="70"/>
    </row>
    <row r="22" spans="2:51" ht="20.100000000000001" customHeight="1" thickTop="1" thickBot="1">
      <c r="AF22" s="195">
        <f>'Survey Sheet'!C57</f>
        <v>0</v>
      </c>
      <c r="AG22" s="196"/>
      <c r="AH22" s="2" t="s">
        <v>7</v>
      </c>
      <c r="AI22" s="58"/>
      <c r="AJ22" s="58"/>
      <c r="AP22" s="186" t="s">
        <v>65</v>
      </c>
      <c r="AQ22" s="187"/>
      <c r="AR22" s="186" t="s">
        <v>68</v>
      </c>
      <c r="AS22" s="187"/>
      <c r="AT22" s="187"/>
      <c r="AU22" s="185" t="str">
        <f>'Survey Sheet'!C111</f>
        <v>NO</v>
      </c>
      <c r="AV22" s="185"/>
      <c r="AW22" s="20"/>
      <c r="AX22" s="20"/>
      <c r="AY22" s="71"/>
    </row>
    <row r="23" spans="2:51" ht="20.100000000000001" customHeight="1" thickTop="1" thickBot="1">
      <c r="AI23" s="58"/>
      <c r="AJ23" s="58"/>
      <c r="AP23" s="188"/>
      <c r="AQ23" s="189"/>
      <c r="AR23" s="53" t="s">
        <v>3</v>
      </c>
      <c r="AS23" s="180">
        <f>AK4</f>
        <v>0</v>
      </c>
      <c r="AT23" s="180"/>
      <c r="AU23" s="14" t="s">
        <v>4</v>
      </c>
      <c r="AV23" s="21"/>
      <c r="AW23" s="21"/>
      <c r="AX23" s="21"/>
      <c r="AY23" s="70"/>
    </row>
    <row r="24" spans="2:51" ht="20.100000000000001" customHeight="1" thickTop="1" thickBot="1">
      <c r="AD24" s="41" t="s">
        <v>11</v>
      </c>
      <c r="AF24" s="195">
        <f>'Survey Sheet'!C59</f>
        <v>0</v>
      </c>
      <c r="AG24" s="196"/>
      <c r="AH24" s="2" t="s">
        <v>7</v>
      </c>
      <c r="AI24" s="58"/>
      <c r="AJ24" s="58"/>
      <c r="AP24" s="186" t="s">
        <v>66</v>
      </c>
      <c r="AQ24" s="187"/>
      <c r="AR24" s="186" t="s">
        <v>68</v>
      </c>
      <c r="AS24" s="187"/>
      <c r="AT24" s="187"/>
      <c r="AU24" s="185" t="str">
        <f>'Survey Sheet'!C128</f>
        <v>YES</v>
      </c>
      <c r="AV24" s="185"/>
      <c r="AW24" s="20"/>
      <c r="AX24" s="20"/>
      <c r="AY24" s="71"/>
    </row>
    <row r="25" spans="2:51" ht="20.100000000000001" customHeight="1" thickTop="1">
      <c r="AP25" s="188"/>
      <c r="AQ25" s="189"/>
      <c r="AR25" s="53" t="s">
        <v>3</v>
      </c>
      <c r="AS25" s="180">
        <f>AK5</f>
        <v>15</v>
      </c>
      <c r="AT25" s="180"/>
      <c r="AU25" s="14" t="s">
        <v>4</v>
      </c>
      <c r="AV25" s="21"/>
      <c r="AW25" s="21"/>
      <c r="AX25" s="21"/>
      <c r="AY25" s="70"/>
    </row>
    <row r="26" spans="2:51" ht="20.100000000000001" customHeight="1">
      <c r="AP26" s="190" t="s">
        <v>67</v>
      </c>
      <c r="AQ26" s="191"/>
      <c r="AR26" s="177" t="str">
        <f>'Survey Sheet'!C138</f>
        <v>NO</v>
      </c>
      <c r="AS26" s="178"/>
      <c r="AT26" s="178"/>
      <c r="AU26" s="178"/>
      <c r="AV26" s="16"/>
      <c r="AW26" s="172" t="s">
        <v>78</v>
      </c>
      <c r="AX26" s="173"/>
      <c r="AY26" s="174"/>
    </row>
    <row r="27" spans="2:51" ht="20.100000000000001" customHeight="1">
      <c r="AP27" s="190"/>
      <c r="AQ27" s="191"/>
      <c r="AR27" s="190" t="s">
        <v>68</v>
      </c>
      <c r="AS27" s="191"/>
      <c r="AT27" s="191"/>
      <c r="AU27" s="178" t="str">
        <f>'Survey Sheet'!C145</f>
        <v>NO</v>
      </c>
      <c r="AV27" s="178"/>
      <c r="AW27" s="177" t="str">
        <f>IF('Survey Sheet'!C157&gt;0,'Survey Sheet'!C157,"NN")</f>
        <v>NN</v>
      </c>
      <c r="AX27" s="178"/>
      <c r="AY27" s="175" t="s">
        <v>79</v>
      </c>
    </row>
    <row r="28" spans="2:51" ht="20.100000000000001" customHeight="1">
      <c r="AP28" s="188"/>
      <c r="AQ28" s="189"/>
      <c r="AR28" s="53" t="s">
        <v>3</v>
      </c>
      <c r="AS28" s="180">
        <f>AK6</f>
        <v>0</v>
      </c>
      <c r="AT28" s="180"/>
      <c r="AU28" s="14" t="s">
        <v>4</v>
      </c>
      <c r="AV28" s="21"/>
      <c r="AW28" s="179"/>
      <c r="AX28" s="180"/>
      <c r="AY28" s="176"/>
    </row>
    <row r="30" spans="2:51" ht="20.100000000000001" customHeight="1">
      <c r="B30" s="54"/>
    </row>
    <row r="31" spans="2:51" ht="20.100000000000001" customHeight="1">
      <c r="B31" s="54"/>
    </row>
    <row r="32" spans="2:51" ht="20.100000000000001" customHeight="1">
      <c r="B32" s="54"/>
    </row>
    <row r="33" spans="2:2" ht="20.100000000000001" customHeight="1">
      <c r="B33" s="54"/>
    </row>
    <row r="34" spans="2:2" ht="20.100000000000001" customHeight="1">
      <c r="B34" s="54"/>
    </row>
    <row r="35" spans="2:2" ht="20.100000000000001" customHeight="1">
      <c r="B35" s="54"/>
    </row>
  </sheetData>
  <sheetProtection password="907D" sheet="1" formatCells="0" formatColumns="0" formatRows="0" insertColumns="0" insertRows="0" insertHyperlinks="0" deleteColumns="0" deleteRows="0" sort="0" autoFilter="0" pivotTables="0"/>
  <mergeCells count="70">
    <mergeCell ref="AI10:AK10"/>
    <mergeCell ref="AL10:AN10"/>
    <mergeCell ref="AL11:AM11"/>
    <mergeCell ref="AL12:AM12"/>
    <mergeCell ref="I12:J12"/>
    <mergeCell ref="N12:O12"/>
    <mergeCell ref="AF15:AG15"/>
    <mergeCell ref="AF17:AG17"/>
    <mergeCell ref="AR13:AT13"/>
    <mergeCell ref="AS15:AT15"/>
    <mergeCell ref="AP11:AQ13"/>
    <mergeCell ref="AR11:AS12"/>
    <mergeCell ref="AT11:AV12"/>
    <mergeCell ref="AE5:AF5"/>
    <mergeCell ref="AE10:AF10"/>
    <mergeCell ref="AE9:AF9"/>
    <mergeCell ref="S17:U17"/>
    <mergeCell ref="S18:T18"/>
    <mergeCell ref="AK3:AL3"/>
    <mergeCell ref="AH4:AJ4"/>
    <mergeCell ref="AH5:AJ5"/>
    <mergeCell ref="AH6:AJ6"/>
    <mergeCell ref="AK6:AL6"/>
    <mergeCell ref="AK4:AL4"/>
    <mergeCell ref="AK5:AL5"/>
    <mergeCell ref="AF22:AG22"/>
    <mergeCell ref="AP26:AQ28"/>
    <mergeCell ref="AR26:AU26"/>
    <mergeCell ref="AS20:AT20"/>
    <mergeCell ref="AS21:AT21"/>
    <mergeCell ref="AP19:AQ21"/>
    <mergeCell ref="AR27:AT27"/>
    <mergeCell ref="AS23:AT23"/>
    <mergeCell ref="AU24:AV24"/>
    <mergeCell ref="AS25:AT25"/>
    <mergeCell ref="AS28:AT28"/>
    <mergeCell ref="AU27:AV27"/>
    <mergeCell ref="AR22:AT22"/>
    <mergeCell ref="AF19:AG19"/>
    <mergeCell ref="AF24:AG24"/>
    <mergeCell ref="AS19:AT19"/>
    <mergeCell ref="AU14:AV14"/>
    <mergeCell ref="AU13:AV13"/>
    <mergeCell ref="AR14:AT14"/>
    <mergeCell ref="AP14:AQ18"/>
    <mergeCell ref="AS7:AT7"/>
    <mergeCell ref="AS8:AT8"/>
    <mergeCell ref="AS9:AT9"/>
    <mergeCell ref="AS10:AT10"/>
    <mergeCell ref="AP7:AQ7"/>
    <mergeCell ref="AP8:AQ10"/>
    <mergeCell ref="AS16:AT16"/>
    <mergeCell ref="AS17:AT17"/>
    <mergeCell ref="AS18:AT18"/>
    <mergeCell ref="A1:K1"/>
    <mergeCell ref="AW26:AY26"/>
    <mergeCell ref="AY27:AY28"/>
    <mergeCell ref="AW27:AX28"/>
    <mergeCell ref="AI11:AK11"/>
    <mergeCell ref="AI12:AK12"/>
    <mergeCell ref="AH2:AJ2"/>
    <mergeCell ref="AI8:AL8"/>
    <mergeCell ref="X2:AC2"/>
    <mergeCell ref="X11:AB11"/>
    <mergeCell ref="AU7:AV7"/>
    <mergeCell ref="AW9:AX9"/>
    <mergeCell ref="AU22:AV22"/>
    <mergeCell ref="AP24:AQ25"/>
    <mergeCell ref="AP22:AQ23"/>
    <mergeCell ref="AR24:AT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3"/>
  <sheetViews>
    <sheetView showGridLines="0" showWhiteSpace="0" topLeftCell="A13" zoomScaleNormal="100" workbookViewId="0">
      <selection activeCell="D15" sqref="D15"/>
    </sheetView>
  </sheetViews>
  <sheetFormatPr defaultColWidth="9.109375" defaultRowHeight="14.4"/>
  <cols>
    <col min="1" max="1" width="13.44140625" style="12" customWidth="1"/>
    <col min="2" max="2" width="13.44140625" style="11" customWidth="1"/>
    <col min="3" max="3" width="12.5546875" style="11" customWidth="1"/>
    <col min="4" max="4" width="12.33203125" style="11" customWidth="1"/>
    <col min="5" max="5" width="8.88671875" style="11" customWidth="1"/>
    <col min="6" max="6" width="13" style="1" customWidth="1"/>
    <col min="7" max="8" width="9.109375" style="11"/>
    <col min="9" max="9" width="11" style="11" customWidth="1"/>
    <col min="10" max="11" width="4.109375" style="11" customWidth="1"/>
    <col min="12" max="13" width="13.6640625" style="11" customWidth="1"/>
    <col min="14" max="15" width="9.109375" style="11"/>
    <col min="16" max="16" width="10.33203125" style="11" customWidth="1"/>
    <col min="17" max="18" width="9.109375" style="11"/>
    <col min="19" max="19" width="6.6640625" style="11" customWidth="1"/>
    <col min="20" max="20" width="8.88671875" style="11" customWidth="1"/>
    <col min="21" max="16384" width="9.109375" style="11"/>
  </cols>
  <sheetData>
    <row r="1" spans="1:28">
      <c r="A1" s="74" t="s">
        <v>38</v>
      </c>
      <c r="B1" s="69"/>
      <c r="C1" s="69" t="s">
        <v>35</v>
      </c>
      <c r="D1" s="32" t="s">
        <v>39</v>
      </c>
      <c r="E1" s="32" t="s">
        <v>40</v>
      </c>
      <c r="F1" s="69" t="s">
        <v>41</v>
      </c>
      <c r="G1" s="32" t="s">
        <v>42</v>
      </c>
      <c r="H1" s="32" t="s">
        <v>43</v>
      </c>
      <c r="I1" s="32" t="s">
        <v>44</v>
      </c>
      <c r="M1" s="13"/>
      <c r="N1" s="227" t="s">
        <v>56</v>
      </c>
      <c r="O1" s="227"/>
      <c r="P1" s="227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thickBot="1">
      <c r="A2" s="218" t="s">
        <v>167</v>
      </c>
      <c r="B2" s="218"/>
      <c r="C2" s="24" t="s">
        <v>14</v>
      </c>
      <c r="D2" s="24">
        <v>5</v>
      </c>
      <c r="E2" s="20" t="s">
        <v>95</v>
      </c>
      <c r="F2" s="20">
        <f t="shared" ref="F2:F38" si="0">IF(E2="YES",D2,0)</f>
        <v>5</v>
      </c>
      <c r="G2" s="23">
        <f>F2*'Survey Sheet'!C41</f>
        <v>5</v>
      </c>
      <c r="H2" s="23" t="str">
        <f>IF(G2=0,"/",IF(G2=1,"L1",IF(G2=2,"L1",IF(G2=3,"L2",IF(G2=5,"L2",IF(G2=6,"L2",IF(G2=10,"L3")))))))</f>
        <v>L2</v>
      </c>
      <c r="I2" s="23">
        <f t="shared" ref="I2:I37" si="1">F2*2</f>
        <v>10</v>
      </c>
      <c r="M2" s="18"/>
      <c r="N2" s="18">
        <v>1</v>
      </c>
      <c r="O2" s="18">
        <v>3</v>
      </c>
      <c r="P2" s="18">
        <v>5</v>
      </c>
      <c r="R2" s="16"/>
      <c r="S2" s="16"/>
      <c r="T2" s="1"/>
      <c r="U2" s="1"/>
      <c r="V2" s="1"/>
      <c r="W2" s="1"/>
      <c r="X2" s="1"/>
      <c r="Y2" s="1"/>
      <c r="Z2" s="1"/>
      <c r="AA2" s="1"/>
      <c r="AB2" s="1"/>
    </row>
    <row r="3" spans="1:28" ht="15.6">
      <c r="A3" s="221"/>
      <c r="B3" s="221"/>
      <c r="C3" s="23" t="s">
        <v>138</v>
      </c>
      <c r="D3" s="23">
        <v>5</v>
      </c>
      <c r="E3" s="16" t="s">
        <v>95</v>
      </c>
      <c r="F3" s="16">
        <f t="shared" si="0"/>
        <v>5</v>
      </c>
      <c r="G3" s="23">
        <f>F3*'Survey Sheet'!C43</f>
        <v>10</v>
      </c>
      <c r="H3" s="23" t="str">
        <f t="shared" ref="H3:H42" si="2">IF(G3=0,"/",IF(G3=1,"L1",IF(G3=2,"L1",IF(G3=3,"L2",IF(G3=5,"L2",IF(G3=6,"L2",IF(G3=10,"L3")))))))</f>
        <v>L3</v>
      </c>
      <c r="I3" s="23">
        <f t="shared" si="1"/>
        <v>10</v>
      </c>
      <c r="L3" s="228" t="s">
        <v>55</v>
      </c>
      <c r="M3" s="18">
        <v>0</v>
      </c>
      <c r="N3" s="29">
        <f>N2*$M$3</f>
        <v>0</v>
      </c>
      <c r="O3" s="29">
        <f t="shared" ref="O3:P3" si="3">O2*$M$3</f>
        <v>0</v>
      </c>
      <c r="P3" s="29">
        <f t="shared" si="3"/>
        <v>0</v>
      </c>
      <c r="R3" s="133" t="s">
        <v>161</v>
      </c>
      <c r="S3" s="131">
        <v>0.3</v>
      </c>
      <c r="T3" s="1"/>
      <c r="U3" s="1"/>
      <c r="V3" s="1"/>
      <c r="W3" s="1"/>
      <c r="X3" s="1"/>
      <c r="Y3" s="1"/>
      <c r="Z3" s="1"/>
      <c r="AA3" s="1"/>
      <c r="AB3" s="1"/>
    </row>
    <row r="4" spans="1:28" ht="16.2" thickBot="1">
      <c r="A4" s="221"/>
      <c r="B4" s="221"/>
      <c r="C4" s="23" t="s">
        <v>137</v>
      </c>
      <c r="D4" s="23">
        <v>3</v>
      </c>
      <c r="E4" s="16" t="s">
        <v>95</v>
      </c>
      <c r="F4" s="16">
        <f t="shared" si="0"/>
        <v>3</v>
      </c>
      <c r="G4" s="23">
        <f>F4*'Survey Sheet'!C44</f>
        <v>6</v>
      </c>
      <c r="H4" s="23" t="str">
        <f t="shared" si="2"/>
        <v>L2</v>
      </c>
      <c r="I4" s="23">
        <f t="shared" si="1"/>
        <v>6</v>
      </c>
      <c r="L4" s="228"/>
      <c r="M4" s="18">
        <v>1</v>
      </c>
      <c r="N4" s="26">
        <f>N2*$M$4</f>
        <v>1</v>
      </c>
      <c r="O4" s="27">
        <f t="shared" ref="O4:P4" si="4">O2*$M$4</f>
        <v>3</v>
      </c>
      <c r="P4" s="27">
        <f t="shared" si="4"/>
        <v>5</v>
      </c>
      <c r="R4" s="134" t="s">
        <v>162</v>
      </c>
      <c r="S4" s="132">
        <v>2</v>
      </c>
      <c r="T4" s="1"/>
      <c r="U4" s="1"/>
      <c r="V4" s="1"/>
      <c r="W4" s="1"/>
      <c r="X4" s="1"/>
      <c r="Y4" s="1"/>
      <c r="Z4" s="1"/>
      <c r="AA4" s="1"/>
      <c r="AB4" s="1"/>
    </row>
    <row r="5" spans="1:28">
      <c r="A5" s="221"/>
      <c r="B5" s="221"/>
      <c r="C5" s="23" t="s">
        <v>139</v>
      </c>
      <c r="D5" s="23">
        <v>3</v>
      </c>
      <c r="E5" s="16" t="s">
        <v>95</v>
      </c>
      <c r="F5" s="16">
        <f t="shared" si="0"/>
        <v>3</v>
      </c>
      <c r="G5" s="23">
        <f>F5*'Survey Sheet'!C45</f>
        <v>3</v>
      </c>
      <c r="H5" s="23" t="str">
        <f t="shared" si="2"/>
        <v>L2</v>
      </c>
      <c r="I5" s="23">
        <f t="shared" si="1"/>
        <v>6</v>
      </c>
      <c r="L5" s="228"/>
      <c r="M5" s="18">
        <v>2</v>
      </c>
      <c r="N5" s="26">
        <f>N2*$M$5</f>
        <v>2</v>
      </c>
      <c r="O5" s="27">
        <f t="shared" ref="O5:P5" si="5">O2*$M$5</f>
        <v>6</v>
      </c>
      <c r="P5" s="28">
        <f t="shared" si="5"/>
        <v>10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221"/>
      <c r="B6" s="221"/>
      <c r="C6" s="23" t="s">
        <v>140</v>
      </c>
      <c r="D6" s="23">
        <v>5</v>
      </c>
      <c r="E6" s="16" t="s">
        <v>95</v>
      </c>
      <c r="F6" s="16">
        <f t="shared" si="0"/>
        <v>5</v>
      </c>
      <c r="G6" s="23">
        <f>F6*'Survey Sheet'!C46</f>
        <v>0</v>
      </c>
      <c r="H6" s="23" t="str">
        <f t="shared" si="2"/>
        <v>/</v>
      </c>
      <c r="I6" s="23">
        <f t="shared" si="1"/>
        <v>10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>
      <c r="A7" s="222"/>
      <c r="B7" s="222"/>
      <c r="C7" s="23" t="s">
        <v>141</v>
      </c>
      <c r="D7" s="25">
        <v>5</v>
      </c>
      <c r="E7" s="16" t="s">
        <v>95</v>
      </c>
      <c r="F7" s="16">
        <f t="shared" si="0"/>
        <v>5</v>
      </c>
      <c r="G7" s="25">
        <f>F7*'Survey Sheet'!C47</f>
        <v>0</v>
      </c>
      <c r="H7" s="25" t="str">
        <f t="shared" si="2"/>
        <v>/</v>
      </c>
      <c r="I7" s="25">
        <f t="shared" si="1"/>
        <v>10</v>
      </c>
      <c r="N7" s="229" t="s">
        <v>31</v>
      </c>
      <c r="O7" s="229"/>
      <c r="P7" s="229"/>
      <c r="Q7" s="229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6">
      <c r="A8" s="226" t="s">
        <v>48</v>
      </c>
      <c r="B8" s="226"/>
      <c r="C8" s="22" t="s">
        <v>15</v>
      </c>
      <c r="D8" s="22">
        <v>1</v>
      </c>
      <c r="E8" s="17" t="str">
        <f>'Survey Sheet'!$C$52</f>
        <v>NO</v>
      </c>
      <c r="F8" s="20">
        <f t="shared" si="0"/>
        <v>0</v>
      </c>
      <c r="G8" s="22">
        <f>F8*'Survey Sheet'!C50</f>
        <v>0</v>
      </c>
      <c r="H8" s="25" t="str">
        <f t="shared" si="2"/>
        <v>/</v>
      </c>
      <c r="I8" s="25">
        <f t="shared" si="1"/>
        <v>0</v>
      </c>
      <c r="L8" s="230" t="s">
        <v>38</v>
      </c>
      <c r="M8" s="230"/>
      <c r="N8" s="2" t="s">
        <v>163</v>
      </c>
      <c r="O8" s="33" t="s">
        <v>164</v>
      </c>
      <c r="P8" s="34" t="s">
        <v>165</v>
      </c>
      <c r="Q8" s="35" t="s">
        <v>166</v>
      </c>
      <c r="R8" s="2" t="s">
        <v>33</v>
      </c>
      <c r="S8" s="1"/>
      <c r="T8" s="1"/>
      <c r="U8" s="1"/>
      <c r="V8" s="1"/>
    </row>
    <row r="9" spans="1:28">
      <c r="A9" s="218" t="s">
        <v>62</v>
      </c>
      <c r="B9" s="218"/>
      <c r="C9" s="24" t="s">
        <v>16</v>
      </c>
      <c r="D9" s="24">
        <v>1</v>
      </c>
      <c r="E9" s="20" t="s">
        <v>95</v>
      </c>
      <c r="F9" s="20">
        <f t="shared" si="0"/>
        <v>1</v>
      </c>
      <c r="G9" s="23">
        <f>F9*'Survey Sheet'!C82</f>
        <v>2</v>
      </c>
      <c r="H9" s="23" t="str">
        <f t="shared" si="2"/>
        <v>L1</v>
      </c>
      <c r="I9" s="23">
        <f t="shared" si="1"/>
        <v>2</v>
      </c>
      <c r="K9" s="223" t="s">
        <v>173</v>
      </c>
      <c r="L9" s="218" t="str">
        <f>A2</f>
        <v>Primary net</v>
      </c>
      <c r="M9" s="218"/>
      <c r="N9" s="145">
        <f>COUNTIF(H2:H7,"/")</f>
        <v>2</v>
      </c>
      <c r="O9" s="145">
        <f>COUNTIF(H2:H7,"L1")</f>
        <v>0</v>
      </c>
      <c r="P9" s="145">
        <f>COUNTIF(H2:H7,"L2")</f>
        <v>3</v>
      </c>
      <c r="Q9" s="145">
        <f>COUNTIF(H2:H7,"L3")</f>
        <v>1</v>
      </c>
      <c r="R9" s="145">
        <f t="shared" ref="R9:R15" si="6">SUM(N9:Q9)</f>
        <v>6</v>
      </c>
      <c r="S9" s="1"/>
      <c r="T9" s="1"/>
      <c r="U9" s="1"/>
      <c r="V9" s="1"/>
    </row>
    <row r="10" spans="1:28">
      <c r="A10" s="221"/>
      <c r="B10" s="221"/>
      <c r="C10" s="23" t="s">
        <v>142</v>
      </c>
      <c r="D10" s="23">
        <v>5</v>
      </c>
      <c r="E10" s="16" t="s">
        <v>95</v>
      </c>
      <c r="F10" s="16">
        <f t="shared" si="0"/>
        <v>5</v>
      </c>
      <c r="G10" s="23">
        <f>F10*'Survey Sheet'!C83</f>
        <v>10</v>
      </c>
      <c r="H10" s="23" t="str">
        <f t="shared" si="2"/>
        <v>L3</v>
      </c>
      <c r="I10" s="23">
        <f t="shared" si="1"/>
        <v>10</v>
      </c>
      <c r="K10" s="224"/>
      <c r="L10" s="219" t="str">
        <f>A8</f>
        <v>Secondary net</v>
      </c>
      <c r="M10" s="219"/>
      <c r="N10" s="144">
        <f>IF(E8="YES",COUNTIF(H8,"/"),0)</f>
        <v>0</v>
      </c>
      <c r="O10" s="144">
        <f>IF(E8="YES",COUNTIF(H8,"L1"),0)</f>
        <v>0</v>
      </c>
      <c r="P10" s="144">
        <f>IF(E8="YES",COUNTIF(H8,"L2"),0)</f>
        <v>0</v>
      </c>
      <c r="Q10" s="144">
        <f>IF(E8="YES",COUNTIF(H8,"L3"),0)</f>
        <v>0</v>
      </c>
      <c r="R10" s="144">
        <f t="shared" si="6"/>
        <v>0</v>
      </c>
      <c r="S10" s="1"/>
      <c r="T10" s="1"/>
      <c r="U10" s="1"/>
      <c r="V10" s="1"/>
    </row>
    <row r="11" spans="1:28">
      <c r="A11" s="222"/>
      <c r="B11" s="222"/>
      <c r="C11" s="25" t="s">
        <v>143</v>
      </c>
      <c r="D11" s="25">
        <v>3</v>
      </c>
      <c r="E11" s="21" t="s">
        <v>95</v>
      </c>
      <c r="F11" s="16">
        <f t="shared" si="0"/>
        <v>3</v>
      </c>
      <c r="G11" s="25">
        <f>F11*'Survey Sheet'!C83</f>
        <v>6</v>
      </c>
      <c r="H11" s="25" t="str">
        <f t="shared" si="2"/>
        <v>L2</v>
      </c>
      <c r="I11" s="25">
        <f t="shared" si="1"/>
        <v>6</v>
      </c>
      <c r="K11" s="224"/>
      <c r="L11" s="219" t="str">
        <f>A9</f>
        <v>Posts</v>
      </c>
      <c r="M11" s="219"/>
      <c r="N11" s="144">
        <f>COUNTIF(H9:H11,"/")</f>
        <v>0</v>
      </c>
      <c r="O11" s="144">
        <f>COUNTIF(H9:H11,"L1")</f>
        <v>1</v>
      </c>
      <c r="P11" s="144">
        <f>COUNTIF(H9:H11,"L2")</f>
        <v>1</v>
      </c>
      <c r="Q11" s="144">
        <f>COUNTIF(H9:H11,"L3")</f>
        <v>1</v>
      </c>
      <c r="R11" s="144">
        <f t="shared" si="6"/>
        <v>3</v>
      </c>
      <c r="S11" s="1"/>
      <c r="T11" s="1"/>
      <c r="U11" s="1"/>
      <c r="V11" s="1"/>
    </row>
    <row r="12" spans="1:28">
      <c r="A12" s="218" t="s">
        <v>77</v>
      </c>
      <c r="B12" s="218"/>
      <c r="C12" s="24" t="s">
        <v>17</v>
      </c>
      <c r="D12" s="24">
        <v>5</v>
      </c>
      <c r="E12" s="20" t="str">
        <f>'Survey Sheet'!C104</f>
        <v>NO</v>
      </c>
      <c r="F12" s="20">
        <f t="shared" si="0"/>
        <v>0</v>
      </c>
      <c r="G12" s="23">
        <f>F12*'Survey Sheet'!C97</f>
        <v>0</v>
      </c>
      <c r="H12" s="23" t="str">
        <f t="shared" si="2"/>
        <v>/</v>
      </c>
      <c r="I12" s="23">
        <f t="shared" si="1"/>
        <v>0</v>
      </c>
      <c r="K12" s="224"/>
      <c r="L12" s="219" t="str">
        <f>A12</f>
        <v>Longitudinal Ropes (LR)</v>
      </c>
      <c r="M12" s="219"/>
      <c r="N12" s="144">
        <f>IF(E12="YES",COUNTIF(H12:H17,"/"),0)</f>
        <v>0</v>
      </c>
      <c r="O12" s="144">
        <f>IF(E12="YES",COUNTIF(H12:H17,"L1"),0)</f>
        <v>0</v>
      </c>
      <c r="P12" s="144">
        <f>IF(E12="YES",COUNTIF(H12:H17,"L2"),0)</f>
        <v>0</v>
      </c>
      <c r="Q12" s="144">
        <f>IF(E12="YES",COUNTIF(I12:I17,"L3"),0)</f>
        <v>0</v>
      </c>
      <c r="R12" s="144">
        <f t="shared" si="6"/>
        <v>0</v>
      </c>
      <c r="S12" s="1"/>
      <c r="T12" s="1"/>
      <c r="U12" s="1"/>
      <c r="V12" s="1"/>
    </row>
    <row r="13" spans="1:28">
      <c r="A13" s="221"/>
      <c r="B13" s="221"/>
      <c r="C13" s="23" t="s">
        <v>18</v>
      </c>
      <c r="D13" s="23">
        <v>3</v>
      </c>
      <c r="E13" s="16" t="str">
        <f>'Survey Sheet'!C104</f>
        <v>NO</v>
      </c>
      <c r="F13" s="16">
        <f t="shared" si="0"/>
        <v>0</v>
      </c>
      <c r="G13" s="23">
        <f>F13*'Survey Sheet'!C98</f>
        <v>0</v>
      </c>
      <c r="H13" s="23" t="str">
        <f t="shared" si="2"/>
        <v>/</v>
      </c>
      <c r="I13" s="23">
        <f t="shared" si="1"/>
        <v>0</v>
      </c>
      <c r="K13" s="224"/>
      <c r="L13" s="219" t="str">
        <f>A18</f>
        <v>LR Brakes</v>
      </c>
      <c r="M13" s="219"/>
      <c r="N13" s="144">
        <f>IF(E18="YES",COUNTIF(H18:H20,"/"),0)</f>
        <v>0</v>
      </c>
      <c r="O13" s="144">
        <f>IF(E18="YES",COUNTIF(H18:H20,"L1"),0)</f>
        <v>0</v>
      </c>
      <c r="P13" s="144">
        <f>IF(E18="YES",COUNTIF(H18:H20,"L2"),0)</f>
        <v>0</v>
      </c>
      <c r="Q13" s="144">
        <f>IF(E18="YES",COUNTIF(H18:H20,"L3"),0)</f>
        <v>0</v>
      </c>
      <c r="R13" s="144">
        <f>SUM(N13:Q13)</f>
        <v>0</v>
      </c>
      <c r="S13" s="1"/>
      <c r="T13" s="1"/>
      <c r="U13" s="1"/>
      <c r="V13" s="1"/>
    </row>
    <row r="14" spans="1:28">
      <c r="A14" s="221"/>
      <c r="B14" s="221"/>
      <c r="C14" s="23" t="s">
        <v>19</v>
      </c>
      <c r="D14" s="23">
        <v>3</v>
      </c>
      <c r="E14" s="16" t="str">
        <f>'Survey Sheet'!C104</f>
        <v>NO</v>
      </c>
      <c r="F14" s="16">
        <f t="shared" si="0"/>
        <v>0</v>
      </c>
      <c r="G14" s="23">
        <f>F14*'Survey Sheet'!C99</f>
        <v>0</v>
      </c>
      <c r="H14" s="23" t="str">
        <f t="shared" si="2"/>
        <v>/</v>
      </c>
      <c r="I14" s="23">
        <f t="shared" si="1"/>
        <v>0</v>
      </c>
      <c r="K14" s="224"/>
      <c r="L14" s="219" t="str">
        <f>A21</f>
        <v>Retaining Ropes (RR)</v>
      </c>
      <c r="M14" s="219"/>
      <c r="N14" s="144">
        <f>IF(E21="YES",COUNTIF(H21:H26,"/"),0)</f>
        <v>3</v>
      </c>
      <c r="O14" s="144">
        <f>IF(E21="YES",COUNTIF(H21:H26,"L1"),0)</f>
        <v>0</v>
      </c>
      <c r="P14" s="144">
        <f>IF(E21="YES",COUNTIF(H21:H26,"L2"),0)</f>
        <v>2</v>
      </c>
      <c r="Q14" s="144">
        <f>IF(E21="YES",COUNTIF(H21:H26,"L3"),0)</f>
        <v>1</v>
      </c>
      <c r="R14" s="144">
        <f>SUM(N14:Q14)</f>
        <v>6</v>
      </c>
      <c r="S14" s="1"/>
      <c r="T14" s="1"/>
      <c r="U14" s="1"/>
      <c r="V14" s="1"/>
    </row>
    <row r="15" spans="1:28">
      <c r="A15" s="221"/>
      <c r="B15" s="221"/>
      <c r="C15" s="23" t="s">
        <v>20</v>
      </c>
      <c r="D15" s="23">
        <v>3</v>
      </c>
      <c r="E15" s="16" t="str">
        <f>'Survey Sheet'!C104</f>
        <v>NO</v>
      </c>
      <c r="F15" s="16">
        <f t="shared" si="0"/>
        <v>0</v>
      </c>
      <c r="G15" s="23">
        <f>F15*'Survey Sheet'!C100</f>
        <v>0</v>
      </c>
      <c r="H15" s="23" t="str">
        <f t="shared" si="2"/>
        <v>/</v>
      </c>
      <c r="I15" s="23">
        <f t="shared" si="1"/>
        <v>0</v>
      </c>
      <c r="K15" s="224"/>
      <c r="L15" s="219" t="str">
        <f>A27</f>
        <v>RR Brakes</v>
      </c>
      <c r="M15" s="219"/>
      <c r="N15" s="144">
        <f>IF(E27="YES",COUNTIF(H27:H29,"/"),0)</f>
        <v>1</v>
      </c>
      <c r="O15" s="144">
        <f>IF(E27="YES",COUNTIF(H27:H29,"L1"),0)</f>
        <v>1</v>
      </c>
      <c r="P15" s="144">
        <f>IF(E27="YES",COUNTIF(H27:H29,"L2"),0)</f>
        <v>0</v>
      </c>
      <c r="Q15" s="144">
        <f>IF(E27="YES",COUNTIF(H27:H29,"L3"),0)</f>
        <v>1</v>
      </c>
      <c r="R15" s="144">
        <f t="shared" si="6"/>
        <v>3</v>
      </c>
      <c r="U15" s="1"/>
      <c r="V15" s="1"/>
    </row>
    <row r="16" spans="1:28">
      <c r="A16" s="221"/>
      <c r="B16" s="221"/>
      <c r="C16" s="23" t="s">
        <v>21</v>
      </c>
      <c r="D16" s="23">
        <v>5</v>
      </c>
      <c r="E16" s="16" t="str">
        <f>'Survey Sheet'!C104</f>
        <v>NO</v>
      </c>
      <c r="F16" s="16">
        <f t="shared" si="0"/>
        <v>0</v>
      </c>
      <c r="G16" s="23">
        <f>F16*'Survey Sheet'!C101</f>
        <v>0</v>
      </c>
      <c r="H16" s="23" t="str">
        <f t="shared" si="2"/>
        <v>/</v>
      </c>
      <c r="I16" s="23">
        <f t="shared" si="1"/>
        <v>0</v>
      </c>
      <c r="K16" s="224"/>
      <c r="L16" s="219" t="str">
        <f>A30</f>
        <v>Other Ropes (OR)</v>
      </c>
      <c r="M16" s="219"/>
      <c r="N16" s="144">
        <f>IF(E30="YES",COUNTIF(H30:H35,"/"),0)</f>
        <v>0</v>
      </c>
      <c r="O16" s="144">
        <f>IF(E30="YES",COUNTIF(H30:H35,"L1"),0)</f>
        <v>0</v>
      </c>
      <c r="P16" s="144">
        <f>IF(E30="YES",COUNTIF(H30:H35,"L2"),0)</f>
        <v>0</v>
      </c>
      <c r="Q16" s="144">
        <f>IF(E30="YES",COUNTIF(H30:H35,"L3"),0)</f>
        <v>0</v>
      </c>
      <c r="R16" s="144">
        <f>SUM(N16:Q16)</f>
        <v>0</v>
      </c>
      <c r="U16" s="1"/>
      <c r="V16" s="1"/>
    </row>
    <row r="17" spans="1:22">
      <c r="A17" s="222"/>
      <c r="B17" s="222"/>
      <c r="C17" s="25" t="s">
        <v>22</v>
      </c>
      <c r="D17" s="25">
        <v>5</v>
      </c>
      <c r="E17" s="21" t="str">
        <f>'Survey Sheet'!C104</f>
        <v>NO</v>
      </c>
      <c r="F17" s="16">
        <f t="shared" si="0"/>
        <v>0</v>
      </c>
      <c r="G17" s="25">
        <f>F17*'Survey Sheet'!C102</f>
        <v>0</v>
      </c>
      <c r="H17" s="25" t="str">
        <f t="shared" si="2"/>
        <v>/</v>
      </c>
      <c r="I17" s="25">
        <f t="shared" si="1"/>
        <v>0</v>
      </c>
      <c r="K17" s="225"/>
      <c r="L17" s="222" t="str">
        <f>A36</f>
        <v>OR Brakes</v>
      </c>
      <c r="M17" s="222"/>
      <c r="N17" s="15">
        <f>IF(E36="YES",COUNTIF(H36:H38,"/"),0)</f>
        <v>0</v>
      </c>
      <c r="O17" s="15">
        <f>IF(E36="YES",COUNTIF(H36:H38,"L1"),0)</f>
        <v>0</v>
      </c>
      <c r="P17" s="15">
        <f>IF(E36="YES",COUNTIF(H36:H38,"L2"),0)</f>
        <v>0</v>
      </c>
      <c r="Q17" s="15">
        <f>IF(E36="YES",COUNTIF(H36:H38,"L3"),0)</f>
        <v>0</v>
      </c>
      <c r="R17" s="15">
        <f>SUM(N17:Q17)</f>
        <v>0</v>
      </c>
    </row>
    <row r="18" spans="1:22">
      <c r="A18" s="218" t="s">
        <v>49</v>
      </c>
      <c r="B18" s="218"/>
      <c r="C18" s="24" t="s">
        <v>144</v>
      </c>
      <c r="D18" s="24">
        <v>3</v>
      </c>
      <c r="E18" s="16" t="str">
        <f>'Survey Sheet'!$C$111</f>
        <v>NO</v>
      </c>
      <c r="F18" s="20">
        <f t="shared" si="0"/>
        <v>0</v>
      </c>
      <c r="G18" s="23">
        <f>F18*'Survey Sheet'!C107</f>
        <v>0</v>
      </c>
      <c r="H18" s="23" t="str">
        <f t="shared" si="2"/>
        <v>/</v>
      </c>
      <c r="I18" s="23">
        <f t="shared" si="1"/>
        <v>0</v>
      </c>
      <c r="K18" s="223" t="s">
        <v>174</v>
      </c>
      <c r="L18" s="221" t="str">
        <f>A39</f>
        <v>Access to the barrier</v>
      </c>
      <c r="M18" s="221"/>
      <c r="N18" s="1">
        <f>COUNTIF(H39,"/")</f>
        <v>1</v>
      </c>
      <c r="O18" s="140">
        <f>COUNTIF(H39,"L1")</f>
        <v>0</v>
      </c>
      <c r="P18" s="1">
        <f>COUNTIF(H39,"L2")</f>
        <v>0</v>
      </c>
      <c r="Q18" s="1">
        <f>COUNTIF(H39,"L3")</f>
        <v>0</v>
      </c>
      <c r="R18" s="1">
        <f>SUM(N18:Q18)</f>
        <v>1</v>
      </c>
      <c r="U18" s="1"/>
      <c r="V18" s="1"/>
    </row>
    <row r="19" spans="1:22">
      <c r="A19" s="221"/>
      <c r="B19" s="221"/>
      <c r="C19" s="23" t="s">
        <v>146</v>
      </c>
      <c r="D19" s="23">
        <v>5</v>
      </c>
      <c r="E19" s="16" t="str">
        <f>'Survey Sheet'!$C$111</f>
        <v>NO</v>
      </c>
      <c r="F19" s="16">
        <f t="shared" si="0"/>
        <v>0</v>
      </c>
      <c r="G19" s="23">
        <f>F19*'Survey Sheet'!C108</f>
        <v>0</v>
      </c>
      <c r="H19" s="23" t="str">
        <f t="shared" si="2"/>
        <v>/</v>
      </c>
      <c r="I19" s="23">
        <f t="shared" si="1"/>
        <v>0</v>
      </c>
      <c r="K19" s="224"/>
      <c r="L19" s="221" t="str">
        <f>A40</f>
        <v>Slope conditions</v>
      </c>
      <c r="M19" s="221"/>
      <c r="N19" s="1">
        <f>COUNTIF(H42,"/")</f>
        <v>0</v>
      </c>
      <c r="O19" s="1">
        <f>COUNTIF(H40:H41,"L1")</f>
        <v>0</v>
      </c>
      <c r="P19" s="1">
        <f>COUNTIF(H40:H41,"L2")</f>
        <v>1</v>
      </c>
      <c r="Q19" s="1">
        <f>COUNTIF(H40:H41,"L3")</f>
        <v>0</v>
      </c>
      <c r="R19" s="1">
        <f>SUM(N19:Q19)</f>
        <v>1</v>
      </c>
      <c r="S19" s="1"/>
      <c r="U19" s="30"/>
      <c r="V19" s="1"/>
    </row>
    <row r="20" spans="1:22" ht="15.75" customHeight="1" thickBot="1">
      <c r="A20" s="222"/>
      <c r="B20" s="222"/>
      <c r="C20" s="25" t="s">
        <v>145</v>
      </c>
      <c r="D20" s="25">
        <v>1</v>
      </c>
      <c r="E20" s="21" t="str">
        <f>'Survey Sheet'!$C$111</f>
        <v>NO</v>
      </c>
      <c r="F20" s="16">
        <f t="shared" si="0"/>
        <v>0</v>
      </c>
      <c r="G20" s="25">
        <f>F20*'Survey Sheet'!C109</f>
        <v>0</v>
      </c>
      <c r="H20" s="25" t="str">
        <f t="shared" si="2"/>
        <v>/</v>
      </c>
      <c r="I20" s="25">
        <f t="shared" si="1"/>
        <v>0</v>
      </c>
      <c r="K20" s="225"/>
      <c r="L20" s="222" t="str">
        <f>A42</f>
        <v>Vegetation on the structure</v>
      </c>
      <c r="M20" s="222"/>
      <c r="N20" s="15">
        <f>COUNTIF(H40:H41,"/")</f>
        <v>1</v>
      </c>
      <c r="O20" s="15">
        <f>COUNTIF(H42,"L1")</f>
        <v>1</v>
      </c>
      <c r="P20" s="15">
        <f>COUNTIF(H42,"L2")</f>
        <v>0</v>
      </c>
      <c r="Q20" s="15">
        <f>COUNTIF(H42,"L3")</f>
        <v>0</v>
      </c>
      <c r="R20" s="15">
        <f>SUM(N20:Q20)</f>
        <v>2</v>
      </c>
      <c r="S20" s="217" t="s">
        <v>57</v>
      </c>
      <c r="T20" s="217"/>
    </row>
    <row r="21" spans="1:22" ht="15" thickBot="1">
      <c r="A21" s="218" t="s">
        <v>50</v>
      </c>
      <c r="B21" s="218"/>
      <c r="C21" s="24" t="s">
        <v>23</v>
      </c>
      <c r="D21" s="24">
        <v>5</v>
      </c>
      <c r="E21" s="16" t="str">
        <f>'Survey Sheet'!$C$121</f>
        <v>YES</v>
      </c>
      <c r="F21" s="20">
        <f t="shared" si="0"/>
        <v>5</v>
      </c>
      <c r="G21" s="23">
        <f>F21*'Survey Sheet'!C114</f>
        <v>0</v>
      </c>
      <c r="H21" s="23" t="str">
        <f t="shared" si="2"/>
        <v>/</v>
      </c>
      <c r="I21" s="23">
        <f t="shared" si="1"/>
        <v>10</v>
      </c>
      <c r="K21" s="146"/>
      <c r="L21" s="221" t="s">
        <v>32</v>
      </c>
      <c r="M21" s="221"/>
      <c r="N21" s="1">
        <f>SUM(N9:N20)</f>
        <v>8</v>
      </c>
      <c r="O21" s="1">
        <f>SUM(O9:O20)</f>
        <v>3</v>
      </c>
      <c r="P21" s="1">
        <f>SUM(P9:P20)</f>
        <v>7</v>
      </c>
      <c r="Q21" s="1">
        <f>SUM(Q9:Q20)</f>
        <v>4</v>
      </c>
      <c r="R21" s="1">
        <f>SUM(R9:R20)</f>
        <v>22</v>
      </c>
      <c r="T21" s="31">
        <f>COUNTIF(E2:E42,"yes")</f>
        <v>22</v>
      </c>
    </row>
    <row r="22" spans="1:22" ht="15" customHeight="1" thickBot="1">
      <c r="A22" s="221"/>
      <c r="B22" s="221"/>
      <c r="C22" s="23" t="s">
        <v>147</v>
      </c>
      <c r="D22" s="23">
        <v>3</v>
      </c>
      <c r="E22" s="16" t="str">
        <f>'Survey Sheet'!$C$121</f>
        <v>YES</v>
      </c>
      <c r="F22" s="16">
        <f t="shared" si="0"/>
        <v>3</v>
      </c>
      <c r="G22" s="23">
        <f>F22*'Survey Sheet'!C115</f>
        <v>6</v>
      </c>
      <c r="H22" s="23" t="str">
        <f t="shared" si="2"/>
        <v>L2</v>
      </c>
      <c r="I22" s="23">
        <f t="shared" si="1"/>
        <v>6</v>
      </c>
      <c r="L22" s="220" t="s">
        <v>34</v>
      </c>
      <c r="M22" s="220"/>
      <c r="N22" s="19">
        <f>N21/$R$21</f>
        <v>0.36363636363636365</v>
      </c>
      <c r="O22" s="19">
        <f>O21/$R$21</f>
        <v>0.13636363636363635</v>
      </c>
      <c r="P22" s="19">
        <f>P21/$R$21</f>
        <v>0.31818181818181818</v>
      </c>
      <c r="Q22" s="19">
        <f>Q21/$R$21</f>
        <v>0.18181818181818182</v>
      </c>
      <c r="R22" s="19">
        <f>SUM(N22:Q22)</f>
        <v>1</v>
      </c>
      <c r="T22" s="129">
        <f>(R21/T21)</f>
        <v>1</v>
      </c>
    </row>
    <row r="23" spans="1:22" ht="15" customHeight="1">
      <c r="A23" s="221"/>
      <c r="B23" s="221"/>
      <c r="C23" s="23" t="s">
        <v>148</v>
      </c>
      <c r="D23" s="23">
        <v>3</v>
      </c>
      <c r="E23" s="16" t="str">
        <f>'Survey Sheet'!$C$121</f>
        <v>YES</v>
      </c>
      <c r="F23" s="16">
        <f t="shared" si="0"/>
        <v>3</v>
      </c>
      <c r="G23" s="23">
        <f>F23*'Survey Sheet'!C116</f>
        <v>0</v>
      </c>
      <c r="H23" s="23" t="str">
        <f t="shared" si="2"/>
        <v>/</v>
      </c>
      <c r="I23" s="23">
        <f t="shared" si="1"/>
        <v>6</v>
      </c>
    </row>
    <row r="24" spans="1:22" ht="15.75" customHeight="1">
      <c r="A24" s="221"/>
      <c r="B24" s="221"/>
      <c r="C24" s="23" t="s">
        <v>149</v>
      </c>
      <c r="D24" s="23">
        <v>3</v>
      </c>
      <c r="E24" s="16" t="str">
        <f>'Survey Sheet'!$C$121</f>
        <v>YES</v>
      </c>
      <c r="F24" s="16">
        <f t="shared" si="0"/>
        <v>3</v>
      </c>
      <c r="G24" s="23">
        <f>F24*'Survey Sheet'!C117</f>
        <v>3</v>
      </c>
      <c r="H24" s="23" t="str">
        <f t="shared" si="2"/>
        <v>L2</v>
      </c>
      <c r="I24" s="23">
        <f t="shared" si="1"/>
        <v>6</v>
      </c>
      <c r="L24" s="135"/>
      <c r="M24" s="135"/>
      <c r="N24" s="135"/>
      <c r="O24" s="135"/>
      <c r="P24" s="135"/>
      <c r="Q24" s="135"/>
      <c r="R24" s="135"/>
      <c r="S24" s="135"/>
      <c r="T24" s="135"/>
    </row>
    <row r="25" spans="1:22" ht="15" customHeight="1">
      <c r="A25" s="221"/>
      <c r="B25" s="221"/>
      <c r="C25" s="23" t="s">
        <v>150</v>
      </c>
      <c r="D25" s="23">
        <v>5</v>
      </c>
      <c r="E25" s="16" t="str">
        <f>'Survey Sheet'!$C$121</f>
        <v>YES</v>
      </c>
      <c r="F25" s="16">
        <f t="shared" si="0"/>
        <v>5</v>
      </c>
      <c r="G25" s="23">
        <f>F25*'Survey Sheet'!C118</f>
        <v>10</v>
      </c>
      <c r="H25" s="23" t="str">
        <f t="shared" si="2"/>
        <v>L3</v>
      </c>
      <c r="I25" s="23">
        <f t="shared" si="1"/>
        <v>10</v>
      </c>
      <c r="L25" s="135"/>
      <c r="M25" s="135"/>
      <c r="N25" s="135"/>
      <c r="O25" s="135"/>
      <c r="P25" s="135"/>
      <c r="Q25" s="135"/>
      <c r="R25" s="135"/>
      <c r="S25" s="135"/>
      <c r="T25" s="135"/>
    </row>
    <row r="26" spans="1:22" ht="15" customHeight="1">
      <c r="A26" s="222"/>
      <c r="B26" s="222"/>
      <c r="C26" s="23" t="s">
        <v>151</v>
      </c>
      <c r="D26" s="25">
        <v>5</v>
      </c>
      <c r="E26" s="21" t="str">
        <f>'Survey Sheet'!$C$121</f>
        <v>YES</v>
      </c>
      <c r="F26" s="16">
        <f t="shared" si="0"/>
        <v>5</v>
      </c>
      <c r="G26" s="25">
        <f>F26*'Survey Sheet'!C119</f>
        <v>0</v>
      </c>
      <c r="H26" s="25" t="str">
        <f t="shared" si="2"/>
        <v>/</v>
      </c>
      <c r="I26" s="25">
        <f t="shared" si="1"/>
        <v>10</v>
      </c>
      <c r="L26" s="135"/>
      <c r="M26" s="135"/>
      <c r="N26" s="135"/>
      <c r="O26" s="135"/>
      <c r="P26" s="135"/>
      <c r="Q26" s="135"/>
      <c r="R26" s="135"/>
      <c r="S26" s="135"/>
      <c r="T26" s="135"/>
    </row>
    <row r="27" spans="1:22" ht="15" customHeight="1">
      <c r="A27" s="218" t="s">
        <v>51</v>
      </c>
      <c r="B27" s="218"/>
      <c r="C27" s="24" t="s">
        <v>152</v>
      </c>
      <c r="D27" s="24">
        <v>3</v>
      </c>
      <c r="E27" s="16" t="str">
        <f>'Survey Sheet'!$C$128</f>
        <v>YES</v>
      </c>
      <c r="F27" s="20">
        <f t="shared" si="0"/>
        <v>3</v>
      </c>
      <c r="G27" s="23">
        <f>F27*'Survey Sheet'!C124</f>
        <v>0</v>
      </c>
      <c r="H27" s="23" t="str">
        <f t="shared" si="2"/>
        <v>/</v>
      </c>
      <c r="I27" s="23">
        <f t="shared" si="1"/>
        <v>6</v>
      </c>
      <c r="L27" s="135"/>
      <c r="M27" s="135"/>
      <c r="N27" s="135"/>
      <c r="O27" s="135"/>
      <c r="P27" s="135"/>
      <c r="Q27" s="135"/>
      <c r="R27" s="135"/>
      <c r="S27" s="135"/>
      <c r="T27" s="135"/>
    </row>
    <row r="28" spans="1:22" ht="15" customHeight="1">
      <c r="A28" s="221"/>
      <c r="B28" s="221"/>
      <c r="C28" s="23" t="s">
        <v>153</v>
      </c>
      <c r="D28" s="23">
        <v>5</v>
      </c>
      <c r="E28" s="16" t="str">
        <f>'Survey Sheet'!$C$128</f>
        <v>YES</v>
      </c>
      <c r="F28" s="16">
        <f t="shared" si="0"/>
        <v>5</v>
      </c>
      <c r="G28" s="23">
        <f>F28*'Survey Sheet'!C125</f>
        <v>10</v>
      </c>
      <c r="H28" s="23" t="str">
        <f t="shared" si="2"/>
        <v>L3</v>
      </c>
      <c r="I28" s="23">
        <f t="shared" si="1"/>
        <v>10</v>
      </c>
      <c r="L28" s="135"/>
      <c r="M28" s="135"/>
      <c r="N28" s="135"/>
      <c r="O28" s="135"/>
      <c r="P28" s="135"/>
      <c r="Q28" s="135"/>
      <c r="R28" s="135"/>
      <c r="S28" s="135"/>
      <c r="T28" s="135"/>
    </row>
    <row r="29" spans="1:22" ht="15" customHeight="1">
      <c r="A29" s="222"/>
      <c r="B29" s="222"/>
      <c r="C29" s="25" t="s">
        <v>154</v>
      </c>
      <c r="D29" s="25">
        <v>1</v>
      </c>
      <c r="E29" s="21" t="str">
        <f>'Survey Sheet'!$C$128</f>
        <v>YES</v>
      </c>
      <c r="F29" s="16">
        <f t="shared" si="0"/>
        <v>1</v>
      </c>
      <c r="G29" s="25">
        <f>F29*'Survey Sheet'!C126</f>
        <v>1</v>
      </c>
      <c r="H29" s="25" t="str">
        <f t="shared" si="2"/>
        <v>L1</v>
      </c>
      <c r="I29" s="25">
        <f t="shared" si="1"/>
        <v>2</v>
      </c>
      <c r="L29" s="135"/>
      <c r="M29" s="135"/>
      <c r="N29" s="135"/>
      <c r="O29" s="135"/>
      <c r="P29" s="135"/>
      <c r="Q29" s="135"/>
      <c r="R29" s="135"/>
      <c r="S29" s="135"/>
      <c r="T29" s="135"/>
    </row>
    <row r="30" spans="1:22">
      <c r="A30" s="218" t="s">
        <v>53</v>
      </c>
      <c r="B30" s="218"/>
      <c r="C30" s="24" t="s">
        <v>24</v>
      </c>
      <c r="D30" s="24">
        <v>5</v>
      </c>
      <c r="E30" s="16" t="str">
        <f>'Survey Sheet'!$C$138</f>
        <v>NO</v>
      </c>
      <c r="F30" s="20">
        <f t="shared" si="0"/>
        <v>0</v>
      </c>
      <c r="G30" s="23">
        <f>F30*'Survey Sheet'!C131</f>
        <v>0</v>
      </c>
      <c r="H30" s="23" t="str">
        <f t="shared" si="2"/>
        <v>/</v>
      </c>
      <c r="I30" s="23">
        <f t="shared" si="1"/>
        <v>0</v>
      </c>
    </row>
    <row r="31" spans="1:22" ht="15" customHeight="1">
      <c r="A31" s="221"/>
      <c r="B31" s="221"/>
      <c r="C31" s="23" t="s">
        <v>25</v>
      </c>
      <c r="D31" s="23">
        <v>1</v>
      </c>
      <c r="E31" s="16" t="str">
        <f>'Survey Sheet'!$C$138</f>
        <v>NO</v>
      </c>
      <c r="F31" s="16">
        <f t="shared" si="0"/>
        <v>0</v>
      </c>
      <c r="G31" s="23">
        <f>F31*'Survey Sheet'!C132</f>
        <v>0</v>
      </c>
      <c r="H31" s="23" t="str">
        <f t="shared" si="2"/>
        <v>/</v>
      </c>
      <c r="I31" s="23">
        <f t="shared" si="1"/>
        <v>0</v>
      </c>
    </row>
    <row r="32" spans="1:22" ht="15" customHeight="1">
      <c r="A32" s="221"/>
      <c r="B32" s="221"/>
      <c r="C32" s="23" t="s">
        <v>26</v>
      </c>
      <c r="D32" s="23">
        <v>1</v>
      </c>
      <c r="E32" s="16" t="str">
        <f>'Survey Sheet'!$C$138</f>
        <v>NO</v>
      </c>
      <c r="F32" s="16">
        <f t="shared" si="0"/>
        <v>0</v>
      </c>
      <c r="G32" s="23">
        <f>F32*'Survey Sheet'!C133</f>
        <v>0</v>
      </c>
      <c r="H32" s="23" t="str">
        <f t="shared" si="2"/>
        <v>/</v>
      </c>
      <c r="I32" s="23">
        <f t="shared" si="1"/>
        <v>0</v>
      </c>
    </row>
    <row r="33" spans="1:17" ht="15" customHeight="1">
      <c r="A33" s="221"/>
      <c r="B33" s="221"/>
      <c r="C33" s="23" t="s">
        <v>155</v>
      </c>
      <c r="D33" s="23">
        <v>1</v>
      </c>
      <c r="E33" s="16" t="str">
        <f>'Survey Sheet'!$C$138</f>
        <v>NO</v>
      </c>
      <c r="F33" s="16">
        <f t="shared" si="0"/>
        <v>0</v>
      </c>
      <c r="G33" s="23">
        <f>F33*'Survey Sheet'!C134</f>
        <v>0</v>
      </c>
      <c r="H33" s="23" t="str">
        <f t="shared" si="2"/>
        <v>/</v>
      </c>
      <c r="I33" s="23">
        <f t="shared" si="1"/>
        <v>0</v>
      </c>
    </row>
    <row r="34" spans="1:17" ht="15" customHeight="1">
      <c r="A34" s="221"/>
      <c r="B34" s="221"/>
      <c r="C34" s="23" t="s">
        <v>156</v>
      </c>
      <c r="D34" s="23">
        <v>3</v>
      </c>
      <c r="E34" s="16" t="str">
        <f>'Survey Sheet'!$C$138</f>
        <v>NO</v>
      </c>
      <c r="F34" s="16">
        <f t="shared" si="0"/>
        <v>0</v>
      </c>
      <c r="G34" s="23">
        <f>F34*'Survey Sheet'!C135</f>
        <v>0</v>
      </c>
      <c r="H34" s="23" t="str">
        <f t="shared" si="2"/>
        <v>/</v>
      </c>
      <c r="I34" s="23">
        <f t="shared" si="1"/>
        <v>0</v>
      </c>
    </row>
    <row r="35" spans="1:17" ht="15" customHeight="1">
      <c r="A35" s="222"/>
      <c r="B35" s="222"/>
      <c r="C35" s="23" t="s">
        <v>157</v>
      </c>
      <c r="D35" s="25">
        <v>3</v>
      </c>
      <c r="E35" s="21" t="str">
        <f>'Survey Sheet'!$C$138</f>
        <v>NO</v>
      </c>
      <c r="F35" s="16">
        <f t="shared" si="0"/>
        <v>0</v>
      </c>
      <c r="G35" s="25">
        <f>F35*'Survey Sheet'!C136</f>
        <v>0</v>
      </c>
      <c r="H35" s="25" t="str">
        <f t="shared" si="2"/>
        <v>/</v>
      </c>
      <c r="I35" s="25">
        <f t="shared" si="1"/>
        <v>0</v>
      </c>
      <c r="M35" s="231" t="s">
        <v>59</v>
      </c>
      <c r="N35" s="232"/>
      <c r="O35" s="232"/>
      <c r="P35" s="233"/>
      <c r="Q35" s="147" t="s">
        <v>175</v>
      </c>
    </row>
    <row r="36" spans="1:17" ht="15" customHeight="1">
      <c r="A36" s="218" t="s">
        <v>54</v>
      </c>
      <c r="B36" s="218"/>
      <c r="C36" s="24" t="s">
        <v>158</v>
      </c>
      <c r="D36" s="24">
        <v>1</v>
      </c>
      <c r="E36" s="16" t="str">
        <f>'Survey Sheet'!$C$145</f>
        <v>NO</v>
      </c>
      <c r="F36" s="20">
        <f t="shared" si="0"/>
        <v>0</v>
      </c>
      <c r="G36" s="23">
        <f>F36*'Survey Sheet'!C141</f>
        <v>0</v>
      </c>
      <c r="H36" s="23" t="str">
        <f t="shared" si="2"/>
        <v>/</v>
      </c>
      <c r="I36" s="23">
        <f t="shared" si="1"/>
        <v>0</v>
      </c>
      <c r="M36" s="179" t="str">
        <f>IF(N22=1,"NONE",IF(OR(Q22&gt;0,P22&gt;=S3*S4),"HIGH",IF(P22&gt;=S3,"AVERAGE",IF(OR(O22&gt;=S3,O22&lt;=P22),"LOW",IF(AND(O22&lt;S3,P22&lt;O22),"MINOR","NONE")))))</f>
        <v>HIGH</v>
      </c>
      <c r="N36" s="180"/>
      <c r="O36" s="180"/>
      <c r="P36" s="234"/>
      <c r="Q36" s="148" t="str">
        <f>IF(AND(COUNTIF(Q18:Q20,1)&gt;0,COUNTIF(Q9:Q17,1)&gt;0),"B+S",IF(COUNTIF(Q18:Q20,1)&gt;0,"S",IF(COUNTIF(Q9:Q17,1)&gt;0,"B",IF(AND(COUNTIF(Q18:Q20,1)&gt;0,COUNTIF(Q9:Q17,1)&gt;0),"B+S","/"))))</f>
        <v>B</v>
      </c>
    </row>
    <row r="37" spans="1:17" ht="15" customHeight="1">
      <c r="A37" s="221"/>
      <c r="B37" s="221"/>
      <c r="C37" s="23" t="s">
        <v>159</v>
      </c>
      <c r="D37" s="23">
        <v>3</v>
      </c>
      <c r="E37" s="16" t="str">
        <f>'Survey Sheet'!$C$145</f>
        <v>NO</v>
      </c>
      <c r="F37" s="16">
        <f t="shared" si="0"/>
        <v>0</v>
      </c>
      <c r="G37" s="23">
        <f>F37*'Survey Sheet'!C142</f>
        <v>0</v>
      </c>
      <c r="H37" s="23" t="str">
        <f t="shared" si="2"/>
        <v>/</v>
      </c>
      <c r="I37" s="23">
        <f t="shared" si="1"/>
        <v>0</v>
      </c>
      <c r="M37" s="1"/>
      <c r="N37" s="1"/>
      <c r="O37" s="1"/>
      <c r="P37" s="1"/>
    </row>
    <row r="38" spans="1:17" ht="15" customHeight="1">
      <c r="A38" s="222"/>
      <c r="B38" s="222"/>
      <c r="C38" s="25" t="s">
        <v>160</v>
      </c>
      <c r="D38" s="25">
        <v>1</v>
      </c>
      <c r="E38" s="21" t="str">
        <f>'Survey Sheet'!$C$145</f>
        <v>NO</v>
      </c>
      <c r="F38" s="21">
        <f t="shared" si="0"/>
        <v>0</v>
      </c>
      <c r="G38" s="25">
        <f>F38*'Survey Sheet'!C143</f>
        <v>0</v>
      </c>
      <c r="H38" s="25" t="str">
        <f t="shared" si="2"/>
        <v>/</v>
      </c>
      <c r="I38" s="25">
        <f>F38*2</f>
        <v>0</v>
      </c>
      <c r="M38" s="215" t="s">
        <v>58</v>
      </c>
      <c r="N38" s="215"/>
      <c r="O38" s="215"/>
      <c r="P38" s="215"/>
      <c r="Q38" s="215"/>
    </row>
    <row r="39" spans="1:17" ht="15" customHeight="1">
      <c r="A39" s="226" t="s">
        <v>45</v>
      </c>
      <c r="B39" s="226"/>
      <c r="C39" s="22" t="s">
        <v>27</v>
      </c>
      <c r="D39" s="22">
        <v>1</v>
      </c>
      <c r="E39" s="17" t="s">
        <v>95</v>
      </c>
      <c r="F39" s="20">
        <f>IF(E39="YES",D39,0)</f>
        <v>1</v>
      </c>
      <c r="G39" s="22">
        <f>F39*'Survey Sheet'!C150</f>
        <v>0</v>
      </c>
      <c r="H39" s="25" t="str">
        <f t="shared" si="2"/>
        <v>/</v>
      </c>
      <c r="I39" s="22">
        <f>F39*2</f>
        <v>2</v>
      </c>
      <c r="M39" s="216">
        <f>(SUM(G2:G42)/SUM(I2:I42))</f>
        <v>0.48749999999999999</v>
      </c>
      <c r="N39" s="216"/>
      <c r="O39" s="216"/>
      <c r="P39" s="216"/>
      <c r="Q39" s="216"/>
    </row>
    <row r="40" spans="1:17" ht="15" customHeight="1">
      <c r="A40" s="218" t="s">
        <v>46</v>
      </c>
      <c r="B40" s="218"/>
      <c r="C40" s="24" t="s">
        <v>28</v>
      </c>
      <c r="D40" s="24">
        <v>5</v>
      </c>
      <c r="E40" s="20" t="s">
        <v>95</v>
      </c>
      <c r="F40" s="20">
        <f>IF(E40="YES",D40,0)</f>
        <v>5</v>
      </c>
      <c r="G40" s="23">
        <f>F40*'Survey Sheet'!C151</f>
        <v>0</v>
      </c>
      <c r="H40" s="23" t="str">
        <f t="shared" si="2"/>
        <v>/</v>
      </c>
      <c r="I40" s="23">
        <f>F40*2</f>
        <v>10</v>
      </c>
    </row>
    <row r="41" spans="1:17" ht="15" customHeight="1">
      <c r="A41" s="222"/>
      <c r="B41" s="222"/>
      <c r="C41" s="25" t="s">
        <v>29</v>
      </c>
      <c r="D41" s="25">
        <v>5</v>
      </c>
      <c r="E41" s="21" t="s">
        <v>95</v>
      </c>
      <c r="F41" s="21">
        <f>IF(E41="YES",D41,0)</f>
        <v>5</v>
      </c>
      <c r="G41" s="25">
        <f>F41*'Survey Sheet'!C152</f>
        <v>5</v>
      </c>
      <c r="H41" s="25" t="str">
        <f t="shared" si="2"/>
        <v>L2</v>
      </c>
      <c r="I41" s="25">
        <f>F41*2</f>
        <v>10</v>
      </c>
    </row>
    <row r="42" spans="1:17" ht="15" customHeight="1">
      <c r="A42" s="226" t="s">
        <v>47</v>
      </c>
      <c r="B42" s="226"/>
      <c r="C42" s="22" t="s">
        <v>30</v>
      </c>
      <c r="D42" s="22">
        <v>1</v>
      </c>
      <c r="E42" s="17" t="s">
        <v>95</v>
      </c>
      <c r="F42" s="17">
        <f>IF(E42="YES",D42,0)</f>
        <v>1</v>
      </c>
      <c r="G42" s="22">
        <f>F42*'Survey Sheet'!C153</f>
        <v>1</v>
      </c>
      <c r="H42" s="25" t="str">
        <f t="shared" si="2"/>
        <v>L1</v>
      </c>
      <c r="I42" s="22">
        <f>F42*2</f>
        <v>2</v>
      </c>
    </row>
    <row r="43" spans="1:17">
      <c r="H43" s="130" t="s">
        <v>36</v>
      </c>
      <c r="I43" s="11">
        <f>SUM(I2:I42)</f>
        <v>160</v>
      </c>
    </row>
  </sheetData>
  <sheetProtection password="907D" sheet="1" formatCells="0" formatColumns="0" formatRows="0" insertColumns="0" insertRows="0" insertHyperlinks="0" deleteColumns="0" deleteRows="0" sort="0" autoFilter="0" pivotTables="0"/>
  <mergeCells count="37">
    <mergeCell ref="A42:B42"/>
    <mergeCell ref="A40:B41"/>
    <mergeCell ref="A39:B39"/>
    <mergeCell ref="N1:P1"/>
    <mergeCell ref="L3:L5"/>
    <mergeCell ref="L20:M20"/>
    <mergeCell ref="N7:Q7"/>
    <mergeCell ref="L8:M8"/>
    <mergeCell ref="L19:M19"/>
    <mergeCell ref="L18:M18"/>
    <mergeCell ref="M35:P35"/>
    <mergeCell ref="A36:B38"/>
    <mergeCell ref="M36:P36"/>
    <mergeCell ref="A30:B35"/>
    <mergeCell ref="A27:B29"/>
    <mergeCell ref="A21:B26"/>
    <mergeCell ref="A18:B20"/>
    <mergeCell ref="K18:K20"/>
    <mergeCell ref="A2:B7"/>
    <mergeCell ref="A12:B17"/>
    <mergeCell ref="A8:B8"/>
    <mergeCell ref="A9:B11"/>
    <mergeCell ref="K9:K17"/>
    <mergeCell ref="M38:Q38"/>
    <mergeCell ref="M39:Q39"/>
    <mergeCell ref="S20:T20"/>
    <mergeCell ref="L9:M9"/>
    <mergeCell ref="L10:M10"/>
    <mergeCell ref="L11:M11"/>
    <mergeCell ref="L12:M12"/>
    <mergeCell ref="L13:M13"/>
    <mergeCell ref="L22:M22"/>
    <mergeCell ref="L21:M21"/>
    <mergeCell ref="L14:M14"/>
    <mergeCell ref="L15:M15"/>
    <mergeCell ref="L16:M16"/>
    <mergeCell ref="L17:M17"/>
  </mergeCells>
  <phoneticPr fontId="38" type="noConversion"/>
  <conditionalFormatting sqref="H2:I42">
    <cfRule type="containsText" dxfId="6" priority="5" operator="containsText" text="ALTA">
      <formula>NOT(ISERROR(SEARCH("ALTA",H2)))</formula>
    </cfRule>
    <cfRule type="containsText" dxfId="5" priority="6" operator="containsText" text="MEDIA">
      <formula>NOT(ISERROR(SEARCH("MEDIA",H2)))</formula>
    </cfRule>
    <cfRule type="containsText" dxfId="4" priority="7" operator="containsText" text="BASSA">
      <formula>NOT(ISERROR(SEARCH("BASSA",H2)))</formula>
    </cfRule>
  </conditionalFormatting>
  <conditionalFormatting sqref="M36:P36">
    <cfRule type="containsText" dxfId="3" priority="1" operator="containsText" text="MINOR">
      <formula>NOT(ISERROR(SEARCH("MINOR",M36)))</formula>
    </cfRule>
    <cfRule type="containsText" dxfId="2" priority="2" operator="containsText" text="LOW">
      <formula>NOT(ISERROR(SEARCH("LOW",M36)))</formula>
    </cfRule>
    <cfRule type="containsText" dxfId="1" priority="3" operator="containsText" text="AVERAGE">
      <formula>NOT(ISERROR(SEARCH("AVERAGE",M36)))</formula>
    </cfRule>
    <cfRule type="containsText" dxfId="0" priority="4" operator="containsText" text="HIGH">
      <formula>NOT(ISERROR(SEARCH("HIGH",M36)))</formula>
    </cfRule>
  </conditionalFormatting>
  <pageMargins left="0.7" right="0.7" top="0.75" bottom="0.75" header="0.3" footer="0.3"/>
  <pageSetup paperSize="8" orientation="landscape" r:id="rId1"/>
  <ignoredErrors>
    <ignoredError sqref="R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Survey Sheet</vt:lpstr>
      <vt:lpstr>Elements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Battista Taboni</dc:creator>
  <cp:lastModifiedBy>Battista</cp:lastModifiedBy>
  <cp:lastPrinted>2024-06-27T08:38:02Z</cp:lastPrinted>
  <dcterms:created xsi:type="dcterms:W3CDTF">2015-06-05T18:17:20Z</dcterms:created>
  <dcterms:modified xsi:type="dcterms:W3CDTF">2024-09-03T09:59:43Z</dcterms:modified>
</cp:coreProperties>
</file>