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R:\Comercial\Simuladores\"/>
    </mc:Choice>
  </mc:AlternateContent>
  <xr:revisionPtr revIDLastSave="0" documentId="13_ncr:1_{6157F478-467A-4BDD-BCB0-629D2AC2FC1C}" xr6:coauthVersionLast="47" xr6:coauthVersionMax="47" xr10:uidLastSave="{00000000-0000-0000-0000-000000000000}"/>
  <bookViews>
    <workbookView xWindow="-120" yWindow="-120" windowWidth="29040" windowHeight="15720" xr2:uid="{CEF8392D-F6A3-4522-9B1F-F30998D20A9C}"/>
  </bookViews>
  <sheets>
    <sheet name="Linear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3" i="4" l="1"/>
  <c r="K13" i="4"/>
  <c r="G13" i="4"/>
  <c r="E13" i="4"/>
  <c r="R12" i="4"/>
  <c r="K12" i="4"/>
  <c r="G12" i="4"/>
  <c r="I12" i="4" s="1"/>
  <c r="E12" i="4"/>
  <c r="N13" i="4" l="1"/>
  <c r="I13" i="4"/>
  <c r="H13" i="4" s="1"/>
  <c r="O13" i="4" s="1"/>
  <c r="L13" i="4"/>
  <c r="M13" i="4"/>
  <c r="L12" i="4"/>
  <c r="M12" i="4" s="1"/>
  <c r="H12" i="4"/>
  <c r="O12" i="4" s="1"/>
  <c r="N12" i="4"/>
  <c r="F18" i="4" l="1"/>
  <c r="P15" i="4"/>
  <c r="C18" i="4" l="1"/>
  <c r="R14" i="4"/>
  <c r="G14" i="4"/>
  <c r="E14" i="4"/>
  <c r="R11" i="4"/>
  <c r="G11" i="4"/>
  <c r="K11" i="4" s="1"/>
  <c r="E11" i="4"/>
  <c r="O5" i="4"/>
  <c r="G15" i="4" l="1"/>
  <c r="L11" i="4"/>
  <c r="N11" i="4" s="1"/>
  <c r="I11" i="4"/>
  <c r="H11" i="4" s="1"/>
  <c r="I14" i="4"/>
  <c r="K14" i="4"/>
  <c r="L14" i="4"/>
  <c r="O11" i="4" l="1"/>
  <c r="M11" i="4"/>
  <c r="I15" i="4"/>
  <c r="K15" i="4"/>
  <c r="L15" i="4"/>
  <c r="F26" i="4" s="1"/>
  <c r="F21" i="4"/>
  <c r="K3" i="4"/>
  <c r="D21" i="4"/>
  <c r="M14" i="4"/>
  <c r="N14" i="4"/>
  <c r="N15" i="4" s="1"/>
  <c r="H14" i="4"/>
  <c r="O14" i="4" s="1"/>
  <c r="H15" i="4" l="1"/>
  <c r="F22" i="4" s="1"/>
  <c r="M15" i="4"/>
  <c r="D25" i="4" s="1"/>
  <c r="D26" i="4"/>
  <c r="F28" i="4"/>
  <c r="D28" i="4"/>
  <c r="D33" i="4"/>
  <c r="F30" i="4"/>
  <c r="D24" i="4"/>
  <c r="F24" i="4"/>
  <c r="O15" i="4"/>
  <c r="D22" i="4" l="1"/>
  <c r="F25" i="4"/>
  <c r="F31" i="4" s="1"/>
  <c r="F32" i="4" s="1"/>
  <c r="F33" i="4" s="1"/>
  <c r="D32" i="4"/>
  <c r="D34" i="4" s="1"/>
  <c r="D29" i="4"/>
  <c r="F29" i="4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<sst xmlns="http://schemas.openxmlformats.org/spreadsheetml/2006/main" count="46" uniqueCount="45">
  <si>
    <t>Simulação Cotas de Consórcio</t>
  </si>
  <si>
    <t>Valor Total de Crédito:</t>
  </si>
  <si>
    <t>Cliente:</t>
  </si>
  <si>
    <t>Informações dos Créditos</t>
  </si>
  <si>
    <t>Estimativa de Lance</t>
  </si>
  <si>
    <t>Valores Aprox. Pós cont. Lance</t>
  </si>
  <si>
    <t>Grupo</t>
  </si>
  <si>
    <t>Prazo</t>
  </si>
  <si>
    <t>Taxa Adm.</t>
  </si>
  <si>
    <t>Valor do Bem</t>
  </si>
  <si>
    <t>Valor Total</t>
  </si>
  <si>
    <t>Parcela</t>
  </si>
  <si>
    <t>Vl. Bem + Taxas</t>
  </si>
  <si>
    <t>% Lance</t>
  </si>
  <si>
    <t>Vl. Total Lance</t>
  </si>
  <si>
    <t>Vl. Lance Emb.</t>
  </si>
  <si>
    <t xml:space="preserve">VL. Lance </t>
  </si>
  <si>
    <t>Crédito</t>
  </si>
  <si>
    <t>Qtde.</t>
  </si>
  <si>
    <t>% Adm</t>
  </si>
  <si>
    <t>% FR</t>
  </si>
  <si>
    <t>% Mensal</t>
  </si>
  <si>
    <t>Total</t>
  </si>
  <si>
    <t>Recursos</t>
  </si>
  <si>
    <t>Liquido</t>
  </si>
  <si>
    <t>Cotas</t>
  </si>
  <si>
    <t>Totais:</t>
  </si>
  <si>
    <t>Cotas de Consórcio segmento:</t>
  </si>
  <si>
    <t>IMÓVEL</t>
  </si>
  <si>
    <t>Prazo médio:</t>
  </si>
  <si>
    <t>RESUMO</t>
  </si>
  <si>
    <t>Carta de Crédito Total</t>
  </si>
  <si>
    <t>Parcela Inicial</t>
  </si>
  <si>
    <t>Lance Total</t>
  </si>
  <si>
    <t>Recursos próprios</t>
  </si>
  <si>
    <t>Embutido</t>
  </si>
  <si>
    <t>MOTO</t>
  </si>
  <si>
    <t>Crédito Disponivel</t>
  </si>
  <si>
    <t>Parcela após contemplação</t>
  </si>
  <si>
    <t xml:space="preserve">Juros da Operação </t>
  </si>
  <si>
    <t xml:space="preserve">Crédito liquido </t>
  </si>
  <si>
    <t>Taxa mensal%</t>
  </si>
  <si>
    <t>Taxa anual%</t>
  </si>
  <si>
    <t xml:space="preserve">Plano Estruturado </t>
  </si>
  <si>
    <t>JORGE VARGAS
(48) 99852-1344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</si>
</sst>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0">
    <xf numFmtId="0" fontId="0" fillId="0" borderId="0" xfId="0"/>
    <xf numFmtId="0" fontId="3" fillId="0" borderId="1" xfId="0" applyFont="1" applyBorder="1"/>
    <xf numFmtId="0" fontId="6" fillId="0" borderId="1" xfId="0" applyFont="1" applyBorder="1"/>
    <xf numFmtId="44" fontId="6" fillId="0" borderId="1" xfId="0" applyNumberFormat="1" applyFont="1" applyBorder="1"/>
    <xf numFmtId="0" fontId="6" fillId="0" borderId="2" xfId="0" applyFont="1" applyBorder="1"/>
    <xf numFmtId="0" fontId="3" fillId="0" borderId="2" xfId="0" applyFont="1" applyBorder="1"/>
    <xf numFmtId="0" fontId="6" fillId="0" borderId="2" xfId="0" applyFont="1" applyBorder="1" applyAlignment="1">
      <alignment horizontal="center"/>
    </xf>
    <xf numFmtId="44" fontId="6" fillId="0" borderId="2" xfId="0" applyNumberFormat="1" applyFont="1" applyBorder="1"/>
    <xf numFmtId="0" fontId="3" fillId="0" borderId="3" xfId="0" applyFont="1" applyBorder="1"/>
    <xf numFmtId="0" fontId="3" fillId="0" borderId="5" xfId="0" applyFont="1" applyBorder="1"/>
    <xf numFmtId="0" fontId="0" fillId="0" borderId="2" xfId="0" applyBorder="1"/>
    <xf numFmtId="0" fontId="0" fillId="0" borderId="6" xfId="0" applyBorder="1"/>
    <xf numFmtId="0" fontId="0" fillId="0" borderId="1" xfId="0" applyBorder="1"/>
    <xf numFmtId="0" fontId="10" fillId="0" borderId="5" xfId="0" applyFont="1" applyBorder="1"/>
    <xf numFmtId="0" fontId="10" fillId="0" borderId="1" xfId="0" applyFont="1" applyBorder="1"/>
    <xf numFmtId="0" fontId="2" fillId="3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/>
    </xf>
    <xf numFmtId="9" fontId="2" fillId="3" borderId="4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2" fontId="0" fillId="2" borderId="4" xfId="0" applyNumberFormat="1" applyFill="1" applyBorder="1" applyAlignment="1">
      <alignment horizontal="center"/>
    </xf>
    <xf numFmtId="44" fontId="0" fillId="0" borderId="4" xfId="1" applyFont="1" applyBorder="1" applyAlignment="1">
      <alignment horizontal="center" vertical="center"/>
    </xf>
    <xf numFmtId="44" fontId="0" fillId="2" borderId="4" xfId="1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44" fontId="2" fillId="3" borderId="4" xfId="0" applyNumberFormat="1" applyFont="1" applyFill="1" applyBorder="1"/>
    <xf numFmtId="0" fontId="2" fillId="3" borderId="4" xfId="0" applyFont="1" applyFill="1" applyBorder="1"/>
    <xf numFmtId="0" fontId="0" fillId="0" borderId="10" xfId="0" applyBorder="1"/>
    <xf numFmtId="0" fontId="6" fillId="0" borderId="5" xfId="0" applyFont="1" applyBorder="1"/>
    <xf numFmtId="1" fontId="9" fillId="3" borderId="1" xfId="0" applyNumberFormat="1" applyFont="1" applyFill="1" applyBorder="1" applyAlignment="1">
      <alignment horizontal="center"/>
    </xf>
    <xf numFmtId="0" fontId="0" fillId="0" borderId="3" xfId="0" applyBorder="1"/>
    <xf numFmtId="0" fontId="0" fillId="0" borderId="5" xfId="0" applyBorder="1"/>
    <xf numFmtId="44" fontId="3" fillId="2" borderId="1" xfId="0" applyNumberFormat="1" applyFont="1" applyFill="1" applyBorder="1"/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11" fillId="0" borderId="1" xfId="0" applyFont="1" applyBorder="1"/>
    <xf numFmtId="2" fontId="4" fillId="0" borderId="1" xfId="0" applyNumberFormat="1" applyFont="1" applyBorder="1"/>
    <xf numFmtId="0" fontId="0" fillId="0" borderId="3" xfId="0" applyBorder="1" applyAlignment="1">
      <alignment horizontal="center"/>
    </xf>
    <xf numFmtId="0" fontId="3" fillId="2" borderId="1" xfId="0" applyFont="1" applyFill="1" applyBorder="1"/>
    <xf numFmtId="0" fontId="12" fillId="2" borderId="1" xfId="0" applyFont="1" applyFill="1" applyBorder="1"/>
    <xf numFmtId="44" fontId="2" fillId="2" borderId="1" xfId="0" applyNumberFormat="1" applyFont="1" applyFill="1" applyBorder="1"/>
    <xf numFmtId="10" fontId="3" fillId="2" borderId="1" xfId="0" applyNumberFormat="1" applyFont="1" applyFill="1" applyBorder="1"/>
    <xf numFmtId="0" fontId="5" fillId="0" borderId="1" xfId="0" applyFont="1" applyBorder="1"/>
    <xf numFmtId="0" fontId="5" fillId="0" borderId="5" xfId="0" applyFont="1" applyBorder="1"/>
    <xf numFmtId="0" fontId="0" fillId="0" borderId="12" xfId="0" applyBorder="1"/>
    <xf numFmtId="0" fontId="3" fillId="2" borderId="3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left"/>
    </xf>
    <xf numFmtId="0" fontId="3" fillId="2" borderId="11" xfId="0" applyFont="1" applyFill="1" applyBorder="1" applyAlignment="1">
      <alignment horizontal="left"/>
    </xf>
    <xf numFmtId="0" fontId="3" fillId="2" borderId="5" xfId="0" applyFont="1" applyFill="1" applyBorder="1" applyAlignment="1">
      <alignment horizontal="left"/>
    </xf>
    <xf numFmtId="0" fontId="12" fillId="2" borderId="3" xfId="0" applyFont="1" applyFill="1" applyBorder="1" applyAlignment="1">
      <alignment horizontal="center"/>
    </xf>
    <xf numFmtId="0" fontId="12" fillId="2" borderId="5" xfId="0" applyFont="1" applyFill="1" applyBorder="1" applyAlignment="1">
      <alignment horizontal="center"/>
    </xf>
    <xf numFmtId="0" fontId="9" fillId="3" borderId="3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/>
    </xf>
    <xf numFmtId="0" fontId="8" fillId="3" borderId="7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0" fontId="9" fillId="3" borderId="4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6" fillId="0" borderId="3" xfId="0" applyFont="1" applyBorder="1" applyAlignment="1">
      <alignment horizontal="left"/>
    </xf>
    <xf numFmtId="0" fontId="6" fillId="0" borderId="1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left"/>
    </xf>
    <xf numFmtId="14" fontId="6" fillId="2" borderId="4" xfId="0" applyNumberFormat="1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4" borderId="17" xfId="0" applyFont="1" applyFill="1" applyBorder="1" applyAlignment="1">
      <alignment horizontal="center" vertical="center" wrapText="1"/>
    </xf>
    <xf numFmtId="0" fontId="6" fillId="4" borderId="18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colors>
    <mruColors>
      <color rgb="FF5F5F5F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9FD80-44E0-4B25-858A-19983BEF8600}">
  <dimension ref="A1:R35"/>
  <sheetViews>
    <sheetView tabSelected="1" zoomScaleNormal="100" workbookViewId="0">
      <selection activeCell="M22" sqref="M22"/>
    </sheetView>
  </sheetViews>
  <sheetFormatPr defaultColWidth="9.140625" defaultRowHeight="15" x14ac:dyDescent="0.25"/>
  <cols>
    <col min="1" max="1" width="12.28515625" style="12" customWidth="1"/>
    <col min="2" max="2" width="15.85546875" style="12" customWidth="1"/>
    <col min="3" max="3" width="7.140625" style="12" hidden="1" customWidth="1"/>
    <col min="4" max="4" width="15.28515625" style="12" hidden="1" customWidth="1"/>
    <col min="5" max="5" width="9.5703125" style="12" hidden="1" customWidth="1"/>
    <col min="6" max="6" width="15.5703125" style="12" bestFit="1" customWidth="1"/>
    <col min="7" max="7" width="16.7109375" style="12" bestFit="1" customWidth="1"/>
    <col min="8" max="8" width="14.140625" style="12" bestFit="1" customWidth="1"/>
    <col min="9" max="9" width="16.7109375" style="12" bestFit="1" customWidth="1"/>
    <col min="10" max="10" width="8" style="12" bestFit="1" customWidth="1"/>
    <col min="11" max="11" width="17.7109375" style="12" bestFit="1" customWidth="1"/>
    <col min="12" max="12" width="16.7109375" style="12" bestFit="1" customWidth="1"/>
    <col min="13" max="13" width="17" style="12" bestFit="1" customWidth="1"/>
    <col min="14" max="14" width="16.7109375" style="12" bestFit="1" customWidth="1"/>
    <col min="15" max="15" width="14.140625" style="12" bestFit="1" customWidth="1"/>
    <col min="16" max="16" width="6" style="12" bestFit="1" customWidth="1"/>
    <col min="17" max="17" width="5" style="12" hidden="1" customWidth="1"/>
    <col min="18" max="18" width="4" style="12" hidden="1" customWidth="1"/>
    <col min="19" max="16384" width="9.140625" style="12"/>
  </cols>
  <sheetData>
    <row r="1" spans="1:18" s="1" customFormat="1" ht="32.25" customHeight="1" thickBot="1" x14ac:dyDescent="0.4">
      <c r="A1" s="74" t="s">
        <v>44</v>
      </c>
      <c r="B1" s="75"/>
      <c r="C1" s="42"/>
      <c r="D1" s="41"/>
      <c r="E1" s="41"/>
      <c r="F1" s="68" t="s">
        <v>43</v>
      </c>
      <c r="G1" s="69"/>
      <c r="H1" s="69"/>
      <c r="I1" s="69"/>
      <c r="J1" s="69"/>
      <c r="K1" s="69"/>
      <c r="L1" s="69"/>
      <c r="M1" s="69"/>
      <c r="N1" s="69"/>
      <c r="O1" s="69"/>
      <c r="P1" s="70"/>
    </row>
    <row r="2" spans="1:18" s="1" customFormat="1" ht="15.75" x14ac:dyDescent="0.25">
      <c r="A2" s="76" t="e" vm="1">
        <v>#VALUE!</v>
      </c>
      <c r="B2" s="77"/>
      <c r="C2" s="27"/>
      <c r="D2" s="2"/>
      <c r="E2" s="2"/>
      <c r="F2" s="71" t="s">
        <v>0</v>
      </c>
      <c r="G2" s="72"/>
      <c r="H2" s="72"/>
      <c r="I2" s="72"/>
      <c r="J2" s="72"/>
      <c r="K2" s="72"/>
      <c r="L2" s="72"/>
      <c r="M2" s="72"/>
      <c r="N2" s="72"/>
      <c r="O2" s="72"/>
      <c r="P2" s="73"/>
    </row>
    <row r="3" spans="1:18" s="1" customFormat="1" ht="15.75" x14ac:dyDescent="0.25">
      <c r="A3" s="76"/>
      <c r="B3" s="77"/>
      <c r="C3" s="27"/>
      <c r="D3" s="2"/>
      <c r="E3" s="2"/>
      <c r="F3" s="2"/>
      <c r="I3" s="64" t="s">
        <v>1</v>
      </c>
      <c r="J3" s="64"/>
      <c r="K3" s="3">
        <f>G15</f>
        <v>6410602.2599999998</v>
      </c>
      <c r="N3" s="2"/>
      <c r="O3" s="2"/>
      <c r="P3" s="2"/>
    </row>
    <row r="4" spans="1:18" s="1" customFormat="1" ht="15.75" x14ac:dyDescent="0.25">
      <c r="A4" s="76"/>
      <c r="B4" s="77"/>
      <c r="C4" s="27"/>
      <c r="D4" s="2"/>
      <c r="E4" s="2"/>
      <c r="F4" s="4"/>
      <c r="G4" s="5"/>
      <c r="H4" s="5"/>
      <c r="I4" s="6"/>
      <c r="J4" s="6"/>
      <c r="K4" s="7"/>
      <c r="L4" s="5"/>
      <c r="M4" s="5"/>
      <c r="N4" s="4"/>
      <c r="O4" s="4"/>
      <c r="P4" s="4"/>
    </row>
    <row r="5" spans="1:18" s="1" customFormat="1" ht="21" x14ac:dyDescent="0.35">
      <c r="A5" s="76"/>
      <c r="B5" s="77"/>
      <c r="C5" s="9"/>
      <c r="E5" s="8"/>
      <c r="F5" s="65" t="s">
        <v>2</v>
      </c>
      <c r="G5" s="65"/>
      <c r="H5" s="66"/>
      <c r="I5" s="66"/>
      <c r="J5" s="66"/>
      <c r="K5" s="66"/>
      <c r="L5" s="66"/>
      <c r="M5" s="66"/>
      <c r="N5" s="66"/>
      <c r="O5" s="67">
        <f ca="1">TODAY()</f>
        <v>46107</v>
      </c>
      <c r="P5" s="67"/>
      <c r="Q5" s="9"/>
    </row>
    <row r="6" spans="1:18" ht="15.75" thickBot="1" x14ac:dyDescent="0.3">
      <c r="A6" s="78"/>
      <c r="B6" s="79"/>
      <c r="C6" s="43"/>
      <c r="D6" s="10"/>
      <c r="E6" s="10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</row>
    <row r="7" spans="1:18" s="14" customFormat="1" ht="18.75" x14ac:dyDescent="0.3">
      <c r="A7" s="54" t="s">
        <v>3</v>
      </c>
      <c r="B7" s="54"/>
      <c r="C7" s="54"/>
      <c r="D7" s="54"/>
      <c r="E7" s="54"/>
      <c r="F7" s="54"/>
      <c r="G7" s="54"/>
      <c r="H7" s="54"/>
      <c r="I7" s="55"/>
      <c r="J7" s="56" t="s">
        <v>4</v>
      </c>
      <c r="K7" s="56"/>
      <c r="L7" s="56"/>
      <c r="M7" s="56"/>
      <c r="N7" s="57" t="s">
        <v>5</v>
      </c>
      <c r="O7" s="57"/>
      <c r="P7" s="57"/>
      <c r="Q7" s="13"/>
    </row>
    <row r="8" spans="1:18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</row>
    <row r="9" spans="1:18" s="1" customFormat="1" x14ac:dyDescent="0.25">
      <c r="A9" s="58" t="s">
        <v>6</v>
      </c>
      <c r="B9" s="58" t="s">
        <v>7</v>
      </c>
      <c r="C9" s="59" t="s">
        <v>8</v>
      </c>
      <c r="D9" s="59"/>
      <c r="E9" s="59"/>
      <c r="F9" s="58" t="s">
        <v>9</v>
      </c>
      <c r="G9" s="58" t="s">
        <v>10</v>
      </c>
      <c r="H9" s="58" t="s">
        <v>11</v>
      </c>
      <c r="I9" s="58" t="s">
        <v>12</v>
      </c>
      <c r="J9" s="58" t="s">
        <v>13</v>
      </c>
      <c r="K9" s="58" t="s">
        <v>14</v>
      </c>
      <c r="L9" s="15" t="s">
        <v>15</v>
      </c>
      <c r="M9" s="15" t="s">
        <v>16</v>
      </c>
      <c r="N9" s="15" t="s">
        <v>17</v>
      </c>
      <c r="O9" s="58" t="s">
        <v>11</v>
      </c>
      <c r="P9" s="15" t="s">
        <v>18</v>
      </c>
      <c r="Q9" s="9"/>
      <c r="R9" s="8"/>
    </row>
    <row r="10" spans="1:18" s="1" customFormat="1" x14ac:dyDescent="0.25">
      <c r="A10" s="58"/>
      <c r="B10" s="58"/>
      <c r="C10" s="16" t="s">
        <v>19</v>
      </c>
      <c r="D10" s="16" t="s">
        <v>20</v>
      </c>
      <c r="E10" s="16" t="s">
        <v>21</v>
      </c>
      <c r="F10" s="58"/>
      <c r="G10" s="58"/>
      <c r="H10" s="58"/>
      <c r="I10" s="58"/>
      <c r="J10" s="58" t="s">
        <v>22</v>
      </c>
      <c r="K10" s="58"/>
      <c r="L10" s="17">
        <v>0.3</v>
      </c>
      <c r="M10" s="17" t="s">
        <v>23</v>
      </c>
      <c r="N10" s="15" t="s">
        <v>24</v>
      </c>
      <c r="O10" s="58"/>
      <c r="P10" s="15" t="s">
        <v>25</v>
      </c>
      <c r="Q10" s="9"/>
      <c r="R10" s="8"/>
    </row>
    <row r="11" spans="1:18" s="23" customFormat="1" x14ac:dyDescent="0.25">
      <c r="A11" s="18"/>
      <c r="B11" s="18">
        <v>200</v>
      </c>
      <c r="C11" s="18">
        <v>30.9</v>
      </c>
      <c r="D11" s="18">
        <v>3</v>
      </c>
      <c r="E11" s="19">
        <f t="shared" ref="E11:E14" si="0">(C11+D11)/B11</f>
        <v>0.16949999999999998</v>
      </c>
      <c r="F11" s="20">
        <v>112676.38</v>
      </c>
      <c r="G11" s="21">
        <f t="shared" ref="G11:G14" si="1">F11*P11</f>
        <v>1239440.1800000002</v>
      </c>
      <c r="H11" s="21">
        <f t="shared" ref="H11:H14" si="2">I11/B11</f>
        <v>8607.9120501000016</v>
      </c>
      <c r="I11" s="21">
        <f t="shared" ref="I11:I14" si="3">G11*Q11%+G11</f>
        <v>1721582.4100200003</v>
      </c>
      <c r="J11" s="18">
        <v>45</v>
      </c>
      <c r="K11" s="21">
        <f t="shared" ref="K11:K14" si="4">G11*J11%</f>
        <v>557748.08100000012</v>
      </c>
      <c r="L11" s="21">
        <f>G11*J16</f>
        <v>0</v>
      </c>
      <c r="M11" s="21">
        <f t="shared" ref="M11:M14" si="5">K11-L11</f>
        <v>557748.08100000012</v>
      </c>
      <c r="N11" s="21">
        <f t="shared" ref="N11:N14" si="6">G11-L11</f>
        <v>1239440.1800000002</v>
      </c>
      <c r="O11" s="21">
        <f t="shared" ref="O11:O14" si="7">(I11-H11-K11)/R11</f>
        <v>5805.1578742206029</v>
      </c>
      <c r="P11" s="18">
        <v>11</v>
      </c>
      <c r="Q11" s="22">
        <v>38.9</v>
      </c>
      <c r="R11" s="36">
        <f t="shared" ref="R11:R14" si="8">B11-1</f>
        <v>199</v>
      </c>
    </row>
    <row r="12" spans="1:18" s="23" customFormat="1" x14ac:dyDescent="0.25">
      <c r="A12" s="18"/>
      <c r="B12" s="18">
        <v>200</v>
      </c>
      <c r="C12" s="18">
        <v>30.9</v>
      </c>
      <c r="D12" s="18">
        <v>3</v>
      </c>
      <c r="E12" s="19">
        <f t="shared" ref="E12:E13" si="9">(C12+D12)/B12</f>
        <v>0.16949999999999998</v>
      </c>
      <c r="F12" s="20">
        <v>112676.38</v>
      </c>
      <c r="G12" s="21">
        <f t="shared" ref="G12:G13" si="10">F12*P12</f>
        <v>1239440.1800000002</v>
      </c>
      <c r="H12" s="21">
        <f t="shared" ref="H12:H13" si="11">I12/B12</f>
        <v>8607.9120501000016</v>
      </c>
      <c r="I12" s="21">
        <f t="shared" ref="I12:I13" si="12">G12*Q12%+G12</f>
        <v>1721582.4100200003</v>
      </c>
      <c r="J12" s="18">
        <v>45</v>
      </c>
      <c r="K12" s="21">
        <f t="shared" ref="K12:K13" si="13">G12*J12%</f>
        <v>557748.08100000012</v>
      </c>
      <c r="L12" s="21">
        <f t="shared" ref="L12:L13" si="14">G12*J17</f>
        <v>0</v>
      </c>
      <c r="M12" s="21">
        <f t="shared" ref="M12:M13" si="15">K12-L12</f>
        <v>557748.08100000012</v>
      </c>
      <c r="N12" s="21">
        <f t="shared" ref="N12:N13" si="16">G12-L12</f>
        <v>1239440.1800000002</v>
      </c>
      <c r="O12" s="21">
        <f t="shared" ref="O12:O13" si="17">(I12-H12-K12)/R12</f>
        <v>5805.1578742206029</v>
      </c>
      <c r="P12" s="18">
        <v>11</v>
      </c>
      <c r="Q12" s="22">
        <v>38.9</v>
      </c>
      <c r="R12" s="36">
        <f t="shared" ref="R12:R13" si="18">B12-1</f>
        <v>199</v>
      </c>
    </row>
    <row r="13" spans="1:18" s="23" customFormat="1" x14ac:dyDescent="0.25">
      <c r="A13" s="18"/>
      <c r="B13" s="18">
        <v>200</v>
      </c>
      <c r="C13" s="18">
        <v>30.9</v>
      </c>
      <c r="D13" s="18">
        <v>3</v>
      </c>
      <c r="E13" s="19">
        <f t="shared" si="9"/>
        <v>0.16949999999999998</v>
      </c>
      <c r="F13" s="20">
        <v>112676.38</v>
      </c>
      <c r="G13" s="21">
        <f t="shared" si="10"/>
        <v>1239440.1800000002</v>
      </c>
      <c r="H13" s="21">
        <f t="shared" si="11"/>
        <v>8607.9120501000016</v>
      </c>
      <c r="I13" s="21">
        <f t="shared" si="12"/>
        <v>1721582.4100200003</v>
      </c>
      <c r="J13" s="18">
        <v>45</v>
      </c>
      <c r="K13" s="21">
        <f t="shared" si="13"/>
        <v>557748.08100000012</v>
      </c>
      <c r="L13" s="21">
        <f t="shared" si="14"/>
        <v>0</v>
      </c>
      <c r="M13" s="21">
        <f t="shared" si="15"/>
        <v>557748.08100000012</v>
      </c>
      <c r="N13" s="21">
        <f t="shared" si="16"/>
        <v>1239440.1800000002</v>
      </c>
      <c r="O13" s="21">
        <f t="shared" si="17"/>
        <v>5805.1578742206029</v>
      </c>
      <c r="P13" s="18">
        <v>11</v>
      </c>
      <c r="Q13" s="22">
        <v>38.9</v>
      </c>
      <c r="R13" s="36">
        <f t="shared" si="18"/>
        <v>199</v>
      </c>
    </row>
    <row r="14" spans="1:18" s="23" customFormat="1" x14ac:dyDescent="0.25">
      <c r="A14" s="18"/>
      <c r="B14" s="18">
        <v>209</v>
      </c>
      <c r="C14" s="18">
        <v>30.9</v>
      </c>
      <c r="D14" s="18">
        <v>3</v>
      </c>
      <c r="E14" s="19">
        <f t="shared" si="0"/>
        <v>0.16220095693779904</v>
      </c>
      <c r="F14" s="20">
        <v>224356.81</v>
      </c>
      <c r="G14" s="21">
        <f t="shared" si="1"/>
        <v>2692281.7199999997</v>
      </c>
      <c r="H14" s="21">
        <f t="shared" si="2"/>
        <v>17892.723966889949</v>
      </c>
      <c r="I14" s="21">
        <f t="shared" si="3"/>
        <v>3739579.3090799996</v>
      </c>
      <c r="J14" s="18">
        <v>55</v>
      </c>
      <c r="K14" s="21">
        <f t="shared" si="4"/>
        <v>1480754.946</v>
      </c>
      <c r="L14" s="21">
        <f>G14*J17</f>
        <v>0</v>
      </c>
      <c r="M14" s="21">
        <f t="shared" si="5"/>
        <v>1480754.946</v>
      </c>
      <c r="N14" s="21">
        <f t="shared" si="6"/>
        <v>2692281.7199999997</v>
      </c>
      <c r="O14" s="21">
        <f t="shared" si="7"/>
        <v>10773.709803428412</v>
      </c>
      <c r="P14" s="18">
        <v>12</v>
      </c>
      <c r="Q14" s="22">
        <v>38.9</v>
      </c>
      <c r="R14" s="36">
        <f t="shared" si="8"/>
        <v>208</v>
      </c>
    </row>
    <row r="15" spans="1:18" s="1" customFormat="1" x14ac:dyDescent="0.25">
      <c r="A15" s="60" t="s">
        <v>26</v>
      </c>
      <c r="B15" s="60"/>
      <c r="C15" s="60"/>
      <c r="D15" s="60"/>
      <c r="E15" s="61"/>
      <c r="F15" s="16"/>
      <c r="G15" s="24">
        <f>SUM(G11:G14)</f>
        <v>6410602.2599999998</v>
      </c>
      <c r="H15" s="24">
        <f>SUM(H11:H14)</f>
        <v>43716.460117189956</v>
      </c>
      <c r="I15" s="24">
        <f>SUM(I11:I14)</f>
        <v>8904326.5391400009</v>
      </c>
      <c r="J15" s="25"/>
      <c r="K15" s="24">
        <f>SUM(K11:K14)</f>
        <v>3153999.1890000002</v>
      </c>
      <c r="L15" s="24">
        <f>SUM(L11:L14)</f>
        <v>0</v>
      </c>
      <c r="M15" s="24">
        <f>SUM(M11:M14)</f>
        <v>3153999.1890000002</v>
      </c>
      <c r="N15" s="24">
        <f>SUM(N11:N14)</f>
        <v>6410602.2599999998</v>
      </c>
      <c r="O15" s="24">
        <f>SUM(O11:O14)</f>
        <v>28189.183426090218</v>
      </c>
      <c r="P15" s="16">
        <f>SUM(P11:P14)</f>
        <v>45</v>
      </c>
      <c r="Q15" s="9"/>
    </row>
    <row r="16" spans="1:18" x14ac:dyDescent="0.25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</row>
    <row r="17" spans="1:15" ht="15.75" x14ac:dyDescent="0.25">
      <c r="A17" s="62" t="s">
        <v>27</v>
      </c>
      <c r="B17" s="63"/>
      <c r="C17" s="63"/>
      <c r="D17" s="63"/>
      <c r="E17" s="1" t="s">
        <v>28</v>
      </c>
      <c r="G17" s="27"/>
    </row>
    <row r="18" spans="1:15" ht="15.75" x14ac:dyDescent="0.25">
      <c r="A18" s="52" t="s">
        <v>29</v>
      </c>
      <c r="B18" s="53"/>
      <c r="C18" s="28">
        <f>AVERAGE(B11:B14)</f>
        <v>202.25</v>
      </c>
      <c r="D18" s="2"/>
      <c r="F18" s="28">
        <f>AVERAGE(B11:B14)</f>
        <v>202.25</v>
      </c>
      <c r="G18" s="4"/>
      <c r="H18"/>
      <c r="I18" s="2"/>
      <c r="J18" s="2"/>
      <c r="K18" s="2"/>
      <c r="L18" s="2"/>
      <c r="M18" s="2"/>
      <c r="N18" s="2"/>
      <c r="O18" s="2"/>
    </row>
    <row r="19" spans="1:15" ht="15.75" x14ac:dyDescent="0.25">
      <c r="G19" s="29"/>
      <c r="H19" s="2"/>
      <c r="I19" s="30"/>
    </row>
    <row r="20" spans="1:15" x14ac:dyDescent="0.25">
      <c r="A20" s="44" t="s">
        <v>30</v>
      </c>
      <c r="B20" s="46"/>
      <c r="C20" s="46"/>
      <c r="D20" s="46"/>
      <c r="E20" s="46"/>
      <c r="F20" s="45"/>
    </row>
    <row r="21" spans="1:15" x14ac:dyDescent="0.25">
      <c r="A21" s="47" t="s">
        <v>31</v>
      </c>
      <c r="B21" s="48"/>
      <c r="C21" s="49"/>
      <c r="D21" s="31">
        <f>G15</f>
        <v>6410602.2599999998</v>
      </c>
      <c r="F21" s="31">
        <f>G15</f>
        <v>6410602.2599999998</v>
      </c>
    </row>
    <row r="22" spans="1:15" x14ac:dyDescent="0.25">
      <c r="A22" s="47" t="s">
        <v>32</v>
      </c>
      <c r="B22" s="48"/>
      <c r="C22" s="49"/>
      <c r="D22" s="31">
        <f>H15</f>
        <v>43716.460117189956</v>
      </c>
      <c r="F22" s="31">
        <f>H15</f>
        <v>43716.460117189956</v>
      </c>
    </row>
    <row r="23" spans="1:15" x14ac:dyDescent="0.25">
      <c r="A23" s="32"/>
      <c r="B23" s="32"/>
      <c r="C23" s="32"/>
      <c r="D23" s="1"/>
      <c r="F23" s="1"/>
    </row>
    <row r="24" spans="1:15" x14ac:dyDescent="0.25">
      <c r="A24" s="47" t="s">
        <v>33</v>
      </c>
      <c r="B24" s="48"/>
      <c r="C24" s="49"/>
      <c r="D24" s="31">
        <f>K15</f>
        <v>3153999.1890000002</v>
      </c>
      <c r="F24" s="31">
        <f>K15</f>
        <v>3153999.1890000002</v>
      </c>
    </row>
    <row r="25" spans="1:15" x14ac:dyDescent="0.25">
      <c r="A25" s="47" t="s">
        <v>34</v>
      </c>
      <c r="B25" s="48"/>
      <c r="C25" s="49"/>
      <c r="D25" s="31">
        <f>M15</f>
        <v>3153999.1890000002</v>
      </c>
      <c r="F25" s="31">
        <f>M15</f>
        <v>3153999.1890000002</v>
      </c>
    </row>
    <row r="26" spans="1:15" x14ac:dyDescent="0.25">
      <c r="A26" s="47" t="s">
        <v>35</v>
      </c>
      <c r="B26" s="48"/>
      <c r="C26" s="49"/>
      <c r="D26" s="31">
        <f>L15</f>
        <v>0</v>
      </c>
      <c r="F26" s="31">
        <f>L15</f>
        <v>0</v>
      </c>
    </row>
    <row r="27" spans="1:15" x14ac:dyDescent="0.25">
      <c r="A27" s="32"/>
      <c r="B27" s="33" t="s">
        <v>36</v>
      </c>
      <c r="C27" s="32"/>
      <c r="D27" s="1"/>
      <c r="F27" s="1"/>
    </row>
    <row r="28" spans="1:15" x14ac:dyDescent="0.25">
      <c r="A28" s="47" t="s">
        <v>37</v>
      </c>
      <c r="B28" s="48"/>
      <c r="C28" s="49"/>
      <c r="D28" s="31">
        <f>N15</f>
        <v>6410602.2599999998</v>
      </c>
      <c r="F28" s="31">
        <f>N15</f>
        <v>6410602.2599999998</v>
      </c>
    </row>
    <row r="29" spans="1:15" x14ac:dyDescent="0.25">
      <c r="A29" s="47" t="s">
        <v>38</v>
      </c>
      <c r="B29" s="48"/>
      <c r="C29" s="49"/>
      <c r="D29" s="31">
        <f>O15</f>
        <v>28189.183426090218</v>
      </c>
      <c r="F29" s="31">
        <f>O15</f>
        <v>28189.183426090218</v>
      </c>
    </row>
    <row r="30" spans="1:15" hidden="1" x14ac:dyDescent="0.25">
      <c r="A30" s="44" t="s">
        <v>39</v>
      </c>
      <c r="B30" s="45"/>
      <c r="C30" s="37"/>
      <c r="D30" s="37"/>
      <c r="E30" s="37"/>
      <c r="F30" s="31">
        <f>I15-G15</f>
        <v>2493724.2791400012</v>
      </c>
    </row>
    <row r="31" spans="1:15" hidden="1" x14ac:dyDescent="0.25">
      <c r="A31" s="50" t="s">
        <v>40</v>
      </c>
      <c r="B31" s="51"/>
      <c r="C31" s="38"/>
      <c r="D31" s="38"/>
      <c r="E31" s="37"/>
      <c r="F31" s="31">
        <f>F28-F25</f>
        <v>3256603.0709999995</v>
      </c>
    </row>
    <row r="32" spans="1:15" x14ac:dyDescent="0.25">
      <c r="A32" s="50" t="s">
        <v>41</v>
      </c>
      <c r="B32" s="51"/>
      <c r="C32" s="38"/>
      <c r="D32" s="39">
        <f>D28-D25</f>
        <v>3256603.0709999995</v>
      </c>
      <c r="E32" s="37"/>
      <c r="F32" s="40">
        <f>(F30/F31)/F18</f>
        <v>3.7861261076054756E-3</v>
      </c>
    </row>
    <row r="33" spans="1:6" x14ac:dyDescent="0.25">
      <c r="A33" s="44" t="s">
        <v>42</v>
      </c>
      <c r="B33" s="45"/>
      <c r="C33" s="38"/>
      <c r="D33" s="39">
        <f>I15-G15</f>
        <v>2493724.2791400012</v>
      </c>
      <c r="E33" s="37"/>
      <c r="F33" s="40">
        <f>F32*12</f>
        <v>4.5433513291265708E-2</v>
      </c>
    </row>
    <row r="34" spans="1:6" x14ac:dyDescent="0.25">
      <c r="A34" s="34"/>
      <c r="B34" s="34"/>
      <c r="C34" s="34"/>
      <c r="D34" s="35">
        <f>D33/D32*100</f>
        <v>76.574400526320744</v>
      </c>
    </row>
    <row r="35" spans="1:6" x14ac:dyDescent="0.25">
      <c r="A35" s="34"/>
      <c r="B35" s="34"/>
      <c r="C35" s="34"/>
      <c r="D35" s="34"/>
    </row>
  </sheetData>
  <mergeCells count="36">
    <mergeCell ref="A1:B1"/>
    <mergeCell ref="A2:B6"/>
    <mergeCell ref="I3:J3"/>
    <mergeCell ref="F5:G5"/>
    <mergeCell ref="H5:N5"/>
    <mergeCell ref="O5:P5"/>
    <mergeCell ref="F1:P1"/>
    <mergeCell ref="F2:P2"/>
    <mergeCell ref="A18:B18"/>
    <mergeCell ref="A7:I7"/>
    <mergeCell ref="J7:M7"/>
    <mergeCell ref="N7:P7"/>
    <mergeCell ref="A9:A10"/>
    <mergeCell ref="B9:B10"/>
    <mergeCell ref="C9:E9"/>
    <mergeCell ref="F9:F10"/>
    <mergeCell ref="G9:G10"/>
    <mergeCell ref="H9:H10"/>
    <mergeCell ref="I9:I10"/>
    <mergeCell ref="J9:J10"/>
    <mergeCell ref="K9:K10"/>
    <mergeCell ref="O9:O10"/>
    <mergeCell ref="A15:E15"/>
    <mergeCell ref="A17:D17"/>
    <mergeCell ref="A33:B33"/>
    <mergeCell ref="A20:F20"/>
    <mergeCell ref="A21:C21"/>
    <mergeCell ref="A22:C22"/>
    <mergeCell ref="A24:C24"/>
    <mergeCell ref="A25:C25"/>
    <mergeCell ref="A26:C26"/>
    <mergeCell ref="A28:C28"/>
    <mergeCell ref="A29:C29"/>
    <mergeCell ref="A30:B30"/>
    <mergeCell ref="A31:B31"/>
    <mergeCell ref="A32:B32"/>
  </mergeCells>
  <dataValidations disablePrompts="1" count="1">
    <dataValidation type="list" allowBlank="1" showInputMessage="1" showErrorMessage="1" sqref="E17" xr:uid="{624F69B1-6086-4AB1-B356-0A8A4B2699B2}">
      <formula1>$B$24:$B$29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Linear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Citybens Recepção</dc:creator>
  <cp:lastModifiedBy>Mateus Cecilio</cp:lastModifiedBy>
  <dcterms:created xsi:type="dcterms:W3CDTF">2026-01-14T19:02:44Z</dcterms:created>
  <dcterms:modified xsi:type="dcterms:W3CDTF">2026-03-26T13:06:38Z</dcterms:modified>
</cp:coreProperties>
</file>