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ercial\Simuladores\"/>
    </mc:Choice>
  </mc:AlternateContent>
  <xr:revisionPtr revIDLastSave="0" documentId="13_ncr:1_{0F6BC1D1-83E2-4DDF-BE4F-57FDD2DDAC09}" xr6:coauthVersionLast="47" xr6:coauthVersionMax="47" xr10:uidLastSave="{00000000-0000-0000-0000-000000000000}"/>
  <bookViews>
    <workbookView xWindow="-120" yWindow="-120" windowWidth="29040" windowHeight="15720" xr2:uid="{7ACF6555-88A8-4620-9787-B7DBA4BC0DEC}"/>
  </bookViews>
  <sheets>
    <sheet name="Linear" sheetId="2" r:id="rId1"/>
    <sheet name="70.30 (normal)" sheetId="3" r:id="rId2"/>
    <sheet name="70.30 (12 meses)" sheetId="1" r:id="rId3"/>
    <sheet name="50.50 (normal)" sheetId="4" r:id="rId4"/>
    <sheet name="50.50 (12 meses)" sheetId="5" r:id="rId5"/>
  </sheets>
  <definedNames>
    <definedName name="_xlnm.Print_Area" localSheetId="2">'70.30 (12 meses)'!$A$1:$Q$37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Q15" i="1"/>
  <c r="O15" i="1"/>
  <c r="N15" i="1"/>
  <c r="M15" i="1"/>
  <c r="L15" i="1"/>
  <c r="J15" i="1"/>
  <c r="H15" i="1"/>
  <c r="V13" i="1"/>
  <c r="U13" i="1"/>
  <c r="R13" i="1"/>
  <c r="H13" i="1"/>
  <c r="L13" i="1" s="1"/>
  <c r="X13" i="1" s="1"/>
  <c r="F13" i="1"/>
  <c r="V12" i="1"/>
  <c r="U12" i="1"/>
  <c r="R12" i="1"/>
  <c r="H12" i="1"/>
  <c r="M12" i="1" s="1"/>
  <c r="F12" i="1"/>
  <c r="P12" i="5"/>
  <c r="P13" i="5"/>
  <c r="P11" i="5"/>
  <c r="U12" i="5"/>
  <c r="U13" i="5"/>
  <c r="U11" i="5"/>
  <c r="T12" i="5"/>
  <c r="T13" i="5"/>
  <c r="T11" i="5"/>
  <c r="C17" i="5"/>
  <c r="Q14" i="5"/>
  <c r="R13" i="5"/>
  <c r="H13" i="5"/>
  <c r="M13" i="5" s="1"/>
  <c r="F13" i="5"/>
  <c r="R12" i="5"/>
  <c r="M12" i="5"/>
  <c r="L12" i="5"/>
  <c r="N12" i="5" s="1"/>
  <c r="J12" i="5"/>
  <c r="S12" i="5" s="1"/>
  <c r="I12" i="5" s="1"/>
  <c r="H12" i="5"/>
  <c r="O12" i="5" s="1"/>
  <c r="F12" i="5"/>
  <c r="R11" i="5"/>
  <c r="H11" i="5"/>
  <c r="M11" i="5" s="1"/>
  <c r="F11" i="5"/>
  <c r="P5" i="5"/>
  <c r="T12" i="4"/>
  <c r="T13" i="4"/>
  <c r="T11" i="4"/>
  <c r="C17" i="4"/>
  <c r="Q14" i="4"/>
  <c r="R13" i="4"/>
  <c r="H13" i="4"/>
  <c r="F13" i="4"/>
  <c r="R12" i="4"/>
  <c r="H12" i="4"/>
  <c r="L12" i="4" s="1"/>
  <c r="F12" i="4"/>
  <c r="R11" i="4"/>
  <c r="H11" i="4"/>
  <c r="F11" i="4"/>
  <c r="P5" i="4"/>
  <c r="C17" i="3"/>
  <c r="Q14" i="3"/>
  <c r="U13" i="3"/>
  <c r="R13" i="3"/>
  <c r="H13" i="3"/>
  <c r="J13" i="3" s="1"/>
  <c r="F13" i="3"/>
  <c r="U12" i="3"/>
  <c r="R12" i="3"/>
  <c r="H12" i="3"/>
  <c r="M12" i="3" s="1"/>
  <c r="F12" i="3"/>
  <c r="U11" i="3"/>
  <c r="R11" i="3"/>
  <c r="H11" i="3"/>
  <c r="M11" i="3" s="1"/>
  <c r="F11" i="3"/>
  <c r="P5" i="3"/>
  <c r="C20" i="2"/>
  <c r="Q17" i="2"/>
  <c r="S16" i="2"/>
  <c r="R16" i="2"/>
  <c r="H16" i="2"/>
  <c r="M16" i="2" s="1"/>
  <c r="O16" i="2" s="1"/>
  <c r="F16" i="2"/>
  <c r="S15" i="2"/>
  <c r="R15" i="2"/>
  <c r="H15" i="2"/>
  <c r="F15" i="2"/>
  <c r="S14" i="2"/>
  <c r="R14" i="2"/>
  <c r="M14" i="2"/>
  <c r="O14" i="2" s="1"/>
  <c r="L14" i="2"/>
  <c r="N14" i="2" s="1"/>
  <c r="H14" i="2"/>
  <c r="J14" i="2" s="1"/>
  <c r="F14" i="2"/>
  <c r="S13" i="2"/>
  <c r="R13" i="2"/>
  <c r="H13" i="2"/>
  <c r="F13" i="2"/>
  <c r="S12" i="2"/>
  <c r="R12" i="2"/>
  <c r="L12" i="2"/>
  <c r="H12" i="2"/>
  <c r="M12" i="2" s="1"/>
  <c r="O12" i="2" s="1"/>
  <c r="F12" i="2"/>
  <c r="S11" i="2"/>
  <c r="R11" i="2"/>
  <c r="H11" i="2"/>
  <c r="L11" i="2" s="1"/>
  <c r="F11" i="2"/>
  <c r="P5" i="2"/>
  <c r="L12" i="1" l="1"/>
  <c r="X12" i="1" s="1"/>
  <c r="J12" i="1"/>
  <c r="O12" i="1"/>
  <c r="J13" i="1"/>
  <c r="M13" i="1"/>
  <c r="O13" i="1" s="1"/>
  <c r="M14" i="5"/>
  <c r="D25" i="5" s="1"/>
  <c r="O11" i="5"/>
  <c r="O13" i="5"/>
  <c r="J11" i="5"/>
  <c r="J13" i="5"/>
  <c r="L11" i="5"/>
  <c r="L13" i="5"/>
  <c r="N13" i="5" s="1"/>
  <c r="H14" i="5"/>
  <c r="M12" i="4"/>
  <c r="O12" i="4" s="1"/>
  <c r="J12" i="4"/>
  <c r="H14" i="4"/>
  <c r="M11" i="4"/>
  <c r="O11" i="4" s="1"/>
  <c r="J11" i="4"/>
  <c r="L11" i="4"/>
  <c r="J13" i="4"/>
  <c r="L13" i="4"/>
  <c r="M13" i="4"/>
  <c r="O13" i="4" s="1"/>
  <c r="J11" i="3"/>
  <c r="L13" i="3"/>
  <c r="H14" i="3"/>
  <c r="L3" i="3" s="1"/>
  <c r="M14" i="3"/>
  <c r="D25" i="3" s="1"/>
  <c r="L11" i="3"/>
  <c r="O12" i="3"/>
  <c r="S13" i="3"/>
  <c r="T13" i="3" s="1"/>
  <c r="I13" i="3" s="1"/>
  <c r="P13" i="3" s="1"/>
  <c r="O11" i="3"/>
  <c r="M13" i="3"/>
  <c r="O13" i="3" s="1"/>
  <c r="J12" i="3"/>
  <c r="L12" i="3"/>
  <c r="N12" i="3" s="1"/>
  <c r="S11" i="3"/>
  <c r="T11" i="3" s="1"/>
  <c r="I11" i="3" s="1"/>
  <c r="O13" i="2"/>
  <c r="J12" i="2"/>
  <c r="J13" i="2"/>
  <c r="L13" i="2"/>
  <c r="N13" i="2" s="1"/>
  <c r="M13" i="2"/>
  <c r="M11" i="2"/>
  <c r="N11" i="2"/>
  <c r="I14" i="2"/>
  <c r="P14" i="2" s="1"/>
  <c r="O15" i="2"/>
  <c r="O11" i="2"/>
  <c r="O17" i="2" s="1"/>
  <c r="D30" i="2" s="1"/>
  <c r="J15" i="2"/>
  <c r="L15" i="2"/>
  <c r="N15" i="2" s="1"/>
  <c r="N12" i="2"/>
  <c r="M15" i="2"/>
  <c r="J16" i="2"/>
  <c r="L16" i="2"/>
  <c r="N16" i="2" s="1"/>
  <c r="H17" i="2"/>
  <c r="J11" i="2"/>
  <c r="N13" i="1" l="1"/>
  <c r="N12" i="1"/>
  <c r="S12" i="1"/>
  <c r="T12" i="1" s="1"/>
  <c r="I12" i="1" s="1"/>
  <c r="S13" i="1"/>
  <c r="T13" i="1" s="1"/>
  <c r="I13" i="1" s="1"/>
  <c r="W13" i="1" s="1"/>
  <c r="Y13" i="1" s="1"/>
  <c r="Z13" i="1" s="1"/>
  <c r="P13" i="1" s="1"/>
  <c r="S13" i="5"/>
  <c r="I13" i="5" s="1"/>
  <c r="J14" i="5"/>
  <c r="D29" i="5" s="1"/>
  <c r="S11" i="5"/>
  <c r="I11" i="5" s="1"/>
  <c r="I14" i="5" s="1"/>
  <c r="D21" i="5" s="1"/>
  <c r="O14" i="5"/>
  <c r="D27" i="5" s="1"/>
  <c r="D30" i="5" s="1"/>
  <c r="N11" i="5"/>
  <c r="N14" i="5" s="1"/>
  <c r="D24" i="5" s="1"/>
  <c r="L14" i="5"/>
  <c r="D23" i="5" s="1"/>
  <c r="D20" i="5"/>
  <c r="L3" i="5"/>
  <c r="S11" i="4"/>
  <c r="I11" i="4" s="1"/>
  <c r="P11" i="4" s="1"/>
  <c r="D20" i="4"/>
  <c r="L3" i="4"/>
  <c r="J14" i="4"/>
  <c r="D29" i="4" s="1"/>
  <c r="S13" i="4"/>
  <c r="I13" i="4" s="1"/>
  <c r="P13" i="4" s="1"/>
  <c r="P12" i="4"/>
  <c r="S12" i="4"/>
  <c r="I12" i="4" s="1"/>
  <c r="N12" i="4"/>
  <c r="N11" i="4"/>
  <c r="L14" i="4"/>
  <c r="D23" i="4" s="1"/>
  <c r="N13" i="4"/>
  <c r="O14" i="4"/>
  <c r="D27" i="4" s="1"/>
  <c r="M14" i="4"/>
  <c r="D25" i="4" s="1"/>
  <c r="N13" i="3"/>
  <c r="D20" i="3"/>
  <c r="P11" i="3"/>
  <c r="L14" i="3"/>
  <c r="D23" i="3" s="1"/>
  <c r="N11" i="3"/>
  <c r="N14" i="3" s="1"/>
  <c r="D24" i="3" s="1"/>
  <c r="S12" i="3"/>
  <c r="T12" i="3" s="1"/>
  <c r="I12" i="3" s="1"/>
  <c r="P12" i="3" s="1"/>
  <c r="O14" i="3"/>
  <c r="D27" i="3" s="1"/>
  <c r="D30" i="3" s="1"/>
  <c r="J14" i="3"/>
  <c r="D29" i="3" s="1"/>
  <c r="P12" i="2"/>
  <c r="I12" i="2"/>
  <c r="M17" i="2"/>
  <c r="D28" i="2" s="1"/>
  <c r="I13" i="2"/>
  <c r="P13" i="2" s="1"/>
  <c r="D23" i="2"/>
  <c r="L3" i="2"/>
  <c r="I16" i="2"/>
  <c r="P16" i="2"/>
  <c r="J17" i="2"/>
  <c r="D32" i="2" s="1"/>
  <c r="I11" i="2"/>
  <c r="I17" i="2" s="1"/>
  <c r="D24" i="2" s="1"/>
  <c r="P11" i="2"/>
  <c r="P17" i="2" s="1"/>
  <c r="D31" i="2" s="1"/>
  <c r="P15" i="2"/>
  <c r="I15" i="2"/>
  <c r="L17" i="2"/>
  <c r="D26" i="2" s="1"/>
  <c r="N17" i="2"/>
  <c r="D27" i="2" s="1"/>
  <c r="D33" i="2" s="1"/>
  <c r="W12" i="1" l="1"/>
  <c r="Y12" i="1" s="1"/>
  <c r="Z12" i="1" s="1"/>
  <c r="P12" i="1" s="1"/>
  <c r="P15" i="1" s="1"/>
  <c r="I15" i="1"/>
  <c r="P14" i="5"/>
  <c r="D28" i="5" s="1"/>
  <c r="P14" i="4"/>
  <c r="D28" i="4" s="1"/>
  <c r="I14" i="4"/>
  <c r="D21" i="4" s="1"/>
  <c r="N14" i="4"/>
  <c r="D24" i="4" s="1"/>
  <c r="D30" i="4" s="1"/>
  <c r="I14" i="3"/>
  <c r="D21" i="3" s="1"/>
  <c r="P14" i="3"/>
  <c r="D28" i="3" s="1"/>
  <c r="V14" i="1" l="1"/>
  <c r="U14" i="1"/>
  <c r="R14" i="1"/>
  <c r="H14" i="1"/>
  <c r="L14" i="1" s="1"/>
  <c r="D24" i="1" s="1"/>
  <c r="F14" i="1"/>
  <c r="P6" i="1"/>
  <c r="X14" i="1" l="1"/>
  <c r="J14" i="1"/>
  <c r="M14" i="1"/>
  <c r="D26" i="1" s="1"/>
  <c r="N14" i="1" l="1"/>
  <c r="D25" i="1" s="1"/>
  <c r="L4" i="1"/>
  <c r="D21" i="1"/>
  <c r="D30" i="1"/>
  <c r="S14" i="1"/>
  <c r="T14" i="1" s="1"/>
  <c r="I14" i="1" s="1"/>
  <c r="W14" i="1" s="1"/>
  <c r="Y14" i="1" s="1"/>
  <c r="Z14" i="1" s="1"/>
  <c r="P14" i="1" s="1"/>
  <c r="O14" i="1"/>
  <c r="D28" i="1" s="1"/>
  <c r="D31" i="1" l="1"/>
  <c r="D22" i="1"/>
  <c r="D2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<sst xmlns="http://schemas.openxmlformats.org/spreadsheetml/2006/main" count="220" uniqueCount="45">
  <si>
    <t>Plano Estruturado</t>
  </si>
  <si>
    <t>Simulação Cotas de Consórcio</t>
  </si>
  <si>
    <t>Valor Total de Crédito:</t>
  </si>
  <si>
    <t>Cliente:</t>
  </si>
  <si>
    <t>Informações dos Créditos</t>
  </si>
  <si>
    <t>Estimativa de Lance</t>
  </si>
  <si>
    <t>Venc.</t>
  </si>
  <si>
    <t>Grupo</t>
  </si>
  <si>
    <t>Prazo</t>
  </si>
  <si>
    <t>Taxa Adm.</t>
  </si>
  <si>
    <t>Valor do Bem</t>
  </si>
  <si>
    <t>Valor Total</t>
  </si>
  <si>
    <t>Parcela</t>
  </si>
  <si>
    <t>Vl. Bem + Taxas</t>
  </si>
  <si>
    <t>% Lance</t>
  </si>
  <si>
    <t>Vl. Total Lance</t>
  </si>
  <si>
    <t>Vl. Lance Emb.</t>
  </si>
  <si>
    <t xml:space="preserve">VL. Lance </t>
  </si>
  <si>
    <t>Crédito</t>
  </si>
  <si>
    <t>Qtde.</t>
  </si>
  <si>
    <t>% Adm</t>
  </si>
  <si>
    <t>% FR</t>
  </si>
  <si>
    <t>% Mensal</t>
  </si>
  <si>
    <t>Total</t>
  </si>
  <si>
    <t>Recursos</t>
  </si>
  <si>
    <t>Liquido</t>
  </si>
  <si>
    <t>Cotas</t>
  </si>
  <si>
    <t>Totais:</t>
  </si>
  <si>
    <t>Cotas de Consórcio segmento:</t>
  </si>
  <si>
    <t>Prazo médio:</t>
  </si>
  <si>
    <t>RESUMO</t>
  </si>
  <si>
    <t>Carta de Crédito Total</t>
  </si>
  <si>
    <t>Parcela Inicial</t>
  </si>
  <si>
    <t>Lance Total</t>
  </si>
  <si>
    <t>Recursos próprios</t>
  </si>
  <si>
    <t>Embutido</t>
  </si>
  <si>
    <t>MOTO</t>
  </si>
  <si>
    <t>Crédito Disponivel</t>
  </si>
  <si>
    <t>Parcela após contemplação</t>
  </si>
  <si>
    <t>Juros Operação</t>
  </si>
  <si>
    <t>Valor Liquido</t>
  </si>
  <si>
    <t>JORGE VARGAS
(48) 99852-1344</t>
  </si>
  <si>
    <t>Valores Aprox. Pós cont. Lance em 12 meses</t>
  </si>
  <si>
    <t>Valores Aprox. Pós cont. Lance</t>
  </si>
  <si>
    <t>Valores Aprox. Pós cont. Lance
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</si>
</sst>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1" xfId="0" applyFont="1" applyBorder="1"/>
    <xf numFmtId="0" fontId="6" fillId="0" borderId="1" xfId="0" applyFont="1" applyBorder="1"/>
    <xf numFmtId="0" fontId="6" fillId="0" borderId="2" xfId="0" applyFont="1" applyBorder="1"/>
    <xf numFmtId="0" fontId="3" fillId="0" borderId="2" xfId="0" applyFont="1" applyBorder="1"/>
    <xf numFmtId="0" fontId="6" fillId="0" borderId="2" xfId="0" applyFont="1" applyBorder="1" applyAlignment="1">
      <alignment horizontal="center"/>
    </xf>
    <xf numFmtId="44" fontId="6" fillId="0" borderId="2" xfId="0" applyNumberFormat="1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2" xfId="0" applyBorder="1"/>
    <xf numFmtId="0" fontId="0" fillId="0" borderId="6" xfId="0" applyBorder="1"/>
    <xf numFmtId="0" fontId="0" fillId="0" borderId="1" xfId="0" applyBorder="1"/>
    <xf numFmtId="0" fontId="10" fillId="0" borderId="5" xfId="0" applyFont="1" applyBorder="1"/>
    <xf numFmtId="0" fontId="10" fillId="0" borderId="1" xfId="0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9" fontId="2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44" fontId="0" fillId="0" borderId="4" xfId="1" applyFont="1" applyBorder="1" applyAlignment="1">
      <alignment horizontal="center" vertical="center"/>
    </xf>
    <xf numFmtId="44" fontId="0" fillId="2" borderId="4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2" fillId="3" borderId="4" xfId="0" applyNumberFormat="1" applyFont="1" applyFill="1" applyBorder="1"/>
    <xf numFmtId="0" fontId="2" fillId="3" borderId="4" xfId="0" applyFont="1" applyFill="1" applyBorder="1"/>
    <xf numFmtId="0" fontId="0" fillId="0" borderId="10" xfId="0" applyBorder="1"/>
    <xf numFmtId="0" fontId="6" fillId="0" borderId="5" xfId="0" applyFont="1" applyBorder="1"/>
    <xf numFmtId="1" fontId="9" fillId="3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44" fontId="3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44" fontId="4" fillId="0" borderId="1" xfId="0" applyNumberFormat="1" applyFont="1" applyBorder="1"/>
    <xf numFmtId="2" fontId="4" fillId="0" borderId="1" xfId="0" applyNumberFormat="1" applyFont="1" applyBorder="1"/>
    <xf numFmtId="0" fontId="0" fillId="0" borderId="12" xfId="0" applyBorder="1"/>
    <xf numFmtId="44" fontId="0" fillId="0" borderId="1" xfId="0" applyNumberFormat="1" applyBorder="1" applyAlignment="1">
      <alignment horizontal="center"/>
    </xf>
    <xf numFmtId="0" fontId="0" fillId="0" borderId="26" xfId="0" applyBorder="1"/>
    <xf numFmtId="0" fontId="3" fillId="0" borderId="0" xfId="0" applyFont="1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14" fontId="6" fillId="2" borderId="4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3" fillId="0" borderId="1" xfId="0" applyNumberFormat="1" applyFont="1" applyBorder="1"/>
    <xf numFmtId="0" fontId="3" fillId="0" borderId="5" xfId="0" applyNumberFormat="1" applyFont="1" applyBorder="1"/>
    <xf numFmtId="0" fontId="0" fillId="0" borderId="1" xfId="0" applyNumberFormat="1" applyBorder="1"/>
    <xf numFmtId="0" fontId="10" fillId="0" borderId="5" xfId="0" applyNumberFormat="1" applyFont="1" applyBorder="1"/>
    <xf numFmtId="0" fontId="0" fillId="0" borderId="5" xfId="0" applyNumberFormat="1" applyBorder="1" applyAlignment="1">
      <alignment horizontal="center"/>
    </xf>
    <xf numFmtId="44" fontId="6" fillId="2" borderId="1" xfId="0" applyNumberFormat="1" applyFont="1" applyFill="1" applyBorder="1"/>
    <xf numFmtId="0" fontId="6" fillId="2" borderId="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wrapText="1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44" fontId="6" fillId="6" borderId="1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7BA5-DAB8-4368-A955-754156E3A462}">
  <dimension ref="A1:T39"/>
  <sheetViews>
    <sheetView tabSelected="1" workbookViewId="0">
      <selection activeCell="H22" sqref="H22"/>
    </sheetView>
  </sheetViews>
  <sheetFormatPr defaultColWidth="9.140625" defaultRowHeight="15" x14ac:dyDescent="0.25"/>
  <cols>
    <col min="1" max="1" width="9.140625" style="11"/>
    <col min="2" max="2" width="12.28515625" style="11" customWidth="1"/>
    <col min="3" max="3" width="5.85546875" style="11" bestFit="1" customWidth="1"/>
    <col min="4" max="4" width="16.7109375" style="11" bestFit="1" customWidth="1"/>
    <col min="5" max="5" width="13.7109375" style="11" customWidth="1"/>
    <col min="6" max="6" width="14.42578125" style="11" customWidth="1"/>
    <col min="7" max="7" width="15.85546875" style="11" bestFit="1" customWidth="1"/>
    <col min="8" max="8" width="16.7109375" style="11" bestFit="1" customWidth="1"/>
    <col min="9" max="9" width="14.140625" style="11" bestFit="1" customWidth="1"/>
    <col min="10" max="10" width="16.7109375" style="11" bestFit="1" customWidth="1"/>
    <col min="11" max="11" width="8" style="11" bestFit="1" customWidth="1"/>
    <col min="12" max="12" width="18.28515625" style="11" bestFit="1" customWidth="1"/>
    <col min="13" max="13" width="16.7109375" style="11" bestFit="1" customWidth="1"/>
    <col min="14" max="14" width="16.5703125" style="11" bestFit="1" customWidth="1"/>
    <col min="15" max="15" width="16.7109375" style="11" bestFit="1" customWidth="1"/>
    <col min="16" max="16" width="14.140625" style="11" bestFit="1" customWidth="1"/>
    <col min="17" max="17" width="6" style="11" bestFit="1" customWidth="1"/>
    <col min="18" max="19" width="3" style="11" hidden="1" customWidth="1"/>
    <col min="20" max="20" width="3" style="11" customWidth="1"/>
    <col min="21" max="16384" width="9.140625" style="11"/>
  </cols>
  <sheetData>
    <row r="1" spans="1:20" s="1" customFormat="1" ht="31.5" customHeight="1" thickBot="1" x14ac:dyDescent="0.4">
      <c r="A1" s="86" t="s">
        <v>41</v>
      </c>
      <c r="B1" s="87"/>
      <c r="C1" s="88"/>
      <c r="D1" s="62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</row>
    <row r="2" spans="1:20" s="1" customFormat="1" ht="15.75" x14ac:dyDescent="0.25">
      <c r="A2" s="66" t="e" vm="1">
        <v>#VALUE!</v>
      </c>
      <c r="B2" s="67"/>
      <c r="C2" s="68"/>
      <c r="D2" s="64" t="s">
        <v>1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20" s="1" customFormat="1" ht="15.75" x14ac:dyDescent="0.25">
      <c r="A3" s="69"/>
      <c r="B3" s="70"/>
      <c r="C3" s="71"/>
      <c r="D3" s="27"/>
      <c r="E3" s="2"/>
      <c r="F3" s="2"/>
      <c r="G3" s="2"/>
      <c r="I3" s="107" t="s">
        <v>2</v>
      </c>
      <c r="J3" s="108"/>
      <c r="K3" s="109"/>
      <c r="L3" s="110">
        <f>H17</f>
        <v>1945858</v>
      </c>
      <c r="O3" s="2"/>
      <c r="P3" s="2"/>
      <c r="Q3" s="2"/>
    </row>
    <row r="4" spans="1:20" s="1" customFormat="1" ht="15.75" x14ac:dyDescent="0.25">
      <c r="A4" s="69"/>
      <c r="B4" s="70"/>
      <c r="C4" s="71"/>
      <c r="D4" s="27"/>
      <c r="E4" s="2"/>
      <c r="F4" s="2"/>
      <c r="G4" s="3"/>
      <c r="H4" s="4"/>
      <c r="I4" s="4"/>
      <c r="J4" s="5"/>
      <c r="K4" s="5"/>
      <c r="L4" s="6"/>
      <c r="M4" s="4"/>
      <c r="N4" s="4"/>
      <c r="O4" s="3"/>
      <c r="P4" s="3"/>
      <c r="Q4" s="3"/>
    </row>
    <row r="5" spans="1:20" s="1" customFormat="1" ht="21" x14ac:dyDescent="0.35">
      <c r="A5" s="69"/>
      <c r="B5" s="70"/>
      <c r="C5" s="71"/>
      <c r="D5" s="8"/>
      <c r="F5" s="7"/>
      <c r="G5" s="81" t="s">
        <v>3</v>
      </c>
      <c r="H5" s="81"/>
      <c r="I5" s="82"/>
      <c r="J5" s="82"/>
      <c r="K5" s="82"/>
      <c r="L5" s="82"/>
      <c r="M5" s="82"/>
      <c r="N5" s="82"/>
      <c r="O5" s="82"/>
      <c r="P5" s="83">
        <f ca="1">TODAY()</f>
        <v>46107</v>
      </c>
      <c r="Q5" s="83"/>
      <c r="R5" s="8"/>
    </row>
    <row r="6" spans="1:20" ht="15.75" thickBot="1" x14ac:dyDescent="0.3">
      <c r="A6" s="72"/>
      <c r="B6" s="73"/>
      <c r="C6" s="74"/>
      <c r="D6" s="37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20" s="13" customFormat="1" ht="18.75" x14ac:dyDescent="0.3">
      <c r="A7" s="57" t="s">
        <v>4</v>
      </c>
      <c r="B7" s="57"/>
      <c r="C7" s="57"/>
      <c r="D7" s="57"/>
      <c r="E7" s="57"/>
      <c r="F7" s="57"/>
      <c r="G7" s="57"/>
      <c r="H7" s="57"/>
      <c r="I7" s="57"/>
      <c r="J7" s="58"/>
      <c r="K7" s="59" t="s">
        <v>5</v>
      </c>
      <c r="L7" s="59"/>
      <c r="M7" s="59"/>
      <c r="N7" s="59"/>
      <c r="O7" s="89" t="s">
        <v>43</v>
      </c>
      <c r="P7" s="89"/>
      <c r="Q7" s="89"/>
      <c r="R7" s="12"/>
    </row>
    <row r="8" spans="1:2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20" s="1" customFormat="1" x14ac:dyDescent="0.25">
      <c r="A9" s="50" t="s">
        <v>6</v>
      </c>
      <c r="B9" s="50" t="s">
        <v>7</v>
      </c>
      <c r="C9" s="50" t="s">
        <v>8</v>
      </c>
      <c r="D9" s="61" t="s">
        <v>9</v>
      </c>
      <c r="E9" s="61"/>
      <c r="F9" s="61"/>
      <c r="G9" s="50" t="s">
        <v>10</v>
      </c>
      <c r="H9" s="50" t="s">
        <v>11</v>
      </c>
      <c r="I9" s="50" t="s">
        <v>12</v>
      </c>
      <c r="J9" s="50" t="s">
        <v>13</v>
      </c>
      <c r="K9" s="50" t="s">
        <v>14</v>
      </c>
      <c r="L9" s="50" t="s">
        <v>15</v>
      </c>
      <c r="M9" s="14" t="s">
        <v>16</v>
      </c>
      <c r="N9" s="14" t="s">
        <v>17</v>
      </c>
      <c r="O9" s="14" t="s">
        <v>18</v>
      </c>
      <c r="P9" s="50" t="s">
        <v>12</v>
      </c>
      <c r="Q9" s="14" t="s">
        <v>19</v>
      </c>
      <c r="R9" s="8"/>
      <c r="T9" s="40"/>
    </row>
    <row r="10" spans="1:20" s="1" customFormat="1" x14ac:dyDescent="0.25">
      <c r="A10" s="50"/>
      <c r="B10" s="50"/>
      <c r="C10" s="50"/>
      <c r="D10" s="15" t="s">
        <v>20</v>
      </c>
      <c r="E10" s="15" t="s">
        <v>21</v>
      </c>
      <c r="F10" s="15" t="s">
        <v>22</v>
      </c>
      <c r="G10" s="50"/>
      <c r="H10" s="50"/>
      <c r="I10" s="50"/>
      <c r="J10" s="50"/>
      <c r="K10" s="50" t="s">
        <v>23</v>
      </c>
      <c r="L10" s="50"/>
      <c r="M10" s="16">
        <v>0.3</v>
      </c>
      <c r="N10" s="14" t="s">
        <v>24</v>
      </c>
      <c r="O10" s="14" t="s">
        <v>25</v>
      </c>
      <c r="P10" s="50"/>
      <c r="Q10" s="14" t="s">
        <v>26</v>
      </c>
      <c r="R10" s="8"/>
      <c r="T10" s="40"/>
    </row>
    <row r="11" spans="1:20" s="23" customFormat="1" x14ac:dyDescent="0.25">
      <c r="A11" s="17"/>
      <c r="B11" s="17"/>
      <c r="C11" s="17">
        <v>0</v>
      </c>
      <c r="D11" s="17">
        <v>20</v>
      </c>
      <c r="E11" s="17">
        <v>3</v>
      </c>
      <c r="F11" s="18" t="e">
        <f t="shared" ref="F11:F16" si="0">(D11+E11)/C11</f>
        <v>#DIV/0!</v>
      </c>
      <c r="G11" s="19">
        <v>300000</v>
      </c>
      <c r="H11" s="20">
        <f t="shared" ref="H11:H16" si="1">G11*Q11</f>
        <v>300000</v>
      </c>
      <c r="I11" s="20" t="e">
        <f t="shared" ref="I11:I16" si="2">J11/C11</f>
        <v>#DIV/0!</v>
      </c>
      <c r="J11" s="20">
        <f t="shared" ref="J11:J16" si="3">H11*R11%+H11</f>
        <v>369000</v>
      </c>
      <c r="K11" s="17">
        <v>50</v>
      </c>
      <c r="L11" s="20">
        <f t="shared" ref="L11:L16" si="4">H11*K11%</f>
        <v>150000</v>
      </c>
      <c r="M11" s="20">
        <f t="shared" ref="M11:M16" si="5">H11*$M$10</f>
        <v>90000</v>
      </c>
      <c r="N11" s="20">
        <f t="shared" ref="N11:N16" si="6">L11-M11</f>
        <v>60000</v>
      </c>
      <c r="O11" s="20">
        <f t="shared" ref="O11:O16" si="7">H11-M11</f>
        <v>210000</v>
      </c>
      <c r="P11" s="20" t="e">
        <f t="shared" ref="P11:P16" si="8">(J11-I11-L11)/S11</f>
        <v>#DIV/0!</v>
      </c>
      <c r="Q11" s="17">
        <v>1</v>
      </c>
      <c r="R11" s="21">
        <f t="shared" ref="R11:R16" si="9">D11+E11</f>
        <v>23</v>
      </c>
      <c r="S11" s="23">
        <f t="shared" ref="S11:S16" si="10">C11-1</f>
        <v>-1</v>
      </c>
      <c r="T11" s="41"/>
    </row>
    <row r="12" spans="1:20" s="23" customFormat="1" x14ac:dyDescent="0.25">
      <c r="A12" s="17"/>
      <c r="B12" s="17"/>
      <c r="C12" s="17"/>
      <c r="D12" s="17">
        <v>20</v>
      </c>
      <c r="E12" s="17">
        <v>3</v>
      </c>
      <c r="F12" s="18" t="e">
        <f t="shared" si="0"/>
        <v>#DIV/0!</v>
      </c>
      <c r="G12" s="19">
        <v>300000</v>
      </c>
      <c r="H12" s="20">
        <f t="shared" si="1"/>
        <v>300000</v>
      </c>
      <c r="I12" s="20" t="e">
        <f t="shared" si="2"/>
        <v>#DIV/0!</v>
      </c>
      <c r="J12" s="20">
        <f t="shared" si="3"/>
        <v>369000</v>
      </c>
      <c r="K12" s="17">
        <v>50</v>
      </c>
      <c r="L12" s="20">
        <f t="shared" si="4"/>
        <v>150000</v>
      </c>
      <c r="M12" s="20">
        <f t="shared" si="5"/>
        <v>90000</v>
      </c>
      <c r="N12" s="20">
        <f t="shared" si="6"/>
        <v>60000</v>
      </c>
      <c r="O12" s="20">
        <f t="shared" si="7"/>
        <v>210000</v>
      </c>
      <c r="P12" s="20" t="e">
        <f t="shared" si="8"/>
        <v>#DIV/0!</v>
      </c>
      <c r="Q12" s="17">
        <v>1</v>
      </c>
      <c r="R12" s="21">
        <f t="shared" si="9"/>
        <v>23</v>
      </c>
      <c r="S12" s="23">
        <f t="shared" si="10"/>
        <v>-1</v>
      </c>
      <c r="T12" s="41"/>
    </row>
    <row r="13" spans="1:20" s="23" customFormat="1" x14ac:dyDescent="0.25">
      <c r="A13" s="17"/>
      <c r="B13" s="17"/>
      <c r="C13" s="17"/>
      <c r="D13" s="17">
        <v>20</v>
      </c>
      <c r="E13" s="17">
        <v>3</v>
      </c>
      <c r="F13" s="18" t="e">
        <f t="shared" si="0"/>
        <v>#DIV/0!</v>
      </c>
      <c r="G13" s="19">
        <v>300000</v>
      </c>
      <c r="H13" s="20">
        <f t="shared" si="1"/>
        <v>300000</v>
      </c>
      <c r="I13" s="20" t="e">
        <f t="shared" si="2"/>
        <v>#DIV/0!</v>
      </c>
      <c r="J13" s="20">
        <f t="shared" si="3"/>
        <v>369000</v>
      </c>
      <c r="K13" s="17">
        <v>50</v>
      </c>
      <c r="L13" s="20">
        <f t="shared" si="4"/>
        <v>150000</v>
      </c>
      <c r="M13" s="20">
        <f t="shared" si="5"/>
        <v>90000</v>
      </c>
      <c r="N13" s="20">
        <f t="shared" si="6"/>
        <v>60000</v>
      </c>
      <c r="O13" s="20">
        <f t="shared" si="7"/>
        <v>210000</v>
      </c>
      <c r="P13" s="20" t="e">
        <f t="shared" si="8"/>
        <v>#DIV/0!</v>
      </c>
      <c r="Q13" s="17">
        <v>1</v>
      </c>
      <c r="R13" s="21">
        <f t="shared" si="9"/>
        <v>23</v>
      </c>
      <c r="S13" s="23">
        <f t="shared" si="10"/>
        <v>-1</v>
      </c>
      <c r="T13" s="41"/>
    </row>
    <row r="14" spans="1:20" s="23" customFormat="1" x14ac:dyDescent="0.25">
      <c r="A14" s="17"/>
      <c r="B14" s="17"/>
      <c r="C14" s="17"/>
      <c r="D14" s="17">
        <v>20</v>
      </c>
      <c r="E14" s="17">
        <v>3</v>
      </c>
      <c r="F14" s="18" t="e">
        <f t="shared" si="0"/>
        <v>#DIV/0!</v>
      </c>
      <c r="G14" s="19">
        <v>300000</v>
      </c>
      <c r="H14" s="20">
        <f t="shared" si="1"/>
        <v>300000</v>
      </c>
      <c r="I14" s="20" t="e">
        <f t="shared" si="2"/>
        <v>#DIV/0!</v>
      </c>
      <c r="J14" s="20">
        <f t="shared" si="3"/>
        <v>369000</v>
      </c>
      <c r="K14" s="17">
        <v>50</v>
      </c>
      <c r="L14" s="20">
        <f t="shared" si="4"/>
        <v>150000</v>
      </c>
      <c r="M14" s="20">
        <f t="shared" si="5"/>
        <v>90000</v>
      </c>
      <c r="N14" s="20">
        <f t="shared" si="6"/>
        <v>60000</v>
      </c>
      <c r="O14" s="20">
        <f t="shared" si="7"/>
        <v>210000</v>
      </c>
      <c r="P14" s="20" t="e">
        <f t="shared" si="8"/>
        <v>#DIV/0!</v>
      </c>
      <c r="Q14" s="17">
        <v>1</v>
      </c>
      <c r="R14" s="21">
        <f t="shared" si="9"/>
        <v>23</v>
      </c>
      <c r="S14" s="23">
        <f t="shared" si="10"/>
        <v>-1</v>
      </c>
      <c r="T14" s="41"/>
    </row>
    <row r="15" spans="1:20" s="23" customFormat="1" x14ac:dyDescent="0.25">
      <c r="A15" s="17"/>
      <c r="B15" s="17"/>
      <c r="C15" s="17"/>
      <c r="D15" s="17">
        <v>13.16</v>
      </c>
      <c r="E15" s="17">
        <v>3</v>
      </c>
      <c r="F15" s="18" t="e">
        <f t="shared" si="0"/>
        <v>#DIV/0!</v>
      </c>
      <c r="G15" s="19">
        <v>394866</v>
      </c>
      <c r="H15" s="20">
        <f t="shared" si="1"/>
        <v>394866</v>
      </c>
      <c r="I15" s="20" t="e">
        <f t="shared" si="2"/>
        <v>#DIV/0!</v>
      </c>
      <c r="J15" s="20">
        <f t="shared" si="3"/>
        <v>458676.3456</v>
      </c>
      <c r="K15" s="17">
        <v>50</v>
      </c>
      <c r="L15" s="20">
        <f t="shared" si="4"/>
        <v>197433</v>
      </c>
      <c r="M15" s="20">
        <f t="shared" si="5"/>
        <v>118459.79999999999</v>
      </c>
      <c r="N15" s="20">
        <f t="shared" si="6"/>
        <v>78973.200000000012</v>
      </c>
      <c r="O15" s="20">
        <f t="shared" si="7"/>
        <v>276406.2</v>
      </c>
      <c r="P15" s="20" t="e">
        <f t="shared" si="8"/>
        <v>#DIV/0!</v>
      </c>
      <c r="Q15" s="17">
        <v>1</v>
      </c>
      <c r="R15" s="21">
        <f t="shared" si="9"/>
        <v>16.16</v>
      </c>
      <c r="S15" s="23">
        <f t="shared" si="10"/>
        <v>-1</v>
      </c>
      <c r="T15" s="41"/>
    </row>
    <row r="16" spans="1:20" s="23" customFormat="1" x14ac:dyDescent="0.25">
      <c r="A16" s="17"/>
      <c r="B16" s="17"/>
      <c r="C16" s="17"/>
      <c r="D16" s="17">
        <v>13.16</v>
      </c>
      <c r="E16" s="17">
        <v>3</v>
      </c>
      <c r="F16" s="18" t="e">
        <f t="shared" si="0"/>
        <v>#DIV/0!</v>
      </c>
      <c r="G16" s="19">
        <v>350992</v>
      </c>
      <c r="H16" s="20">
        <f t="shared" si="1"/>
        <v>350992</v>
      </c>
      <c r="I16" s="20" t="e">
        <f t="shared" si="2"/>
        <v>#DIV/0!</v>
      </c>
      <c r="J16" s="20">
        <f t="shared" si="3"/>
        <v>407712.30719999998</v>
      </c>
      <c r="K16" s="17">
        <v>50</v>
      </c>
      <c r="L16" s="20">
        <f t="shared" si="4"/>
        <v>175496</v>
      </c>
      <c r="M16" s="20">
        <f t="shared" si="5"/>
        <v>105297.59999999999</v>
      </c>
      <c r="N16" s="20">
        <f t="shared" si="6"/>
        <v>70198.400000000009</v>
      </c>
      <c r="O16" s="20">
        <f t="shared" si="7"/>
        <v>245694.40000000002</v>
      </c>
      <c r="P16" s="20" t="e">
        <f t="shared" si="8"/>
        <v>#DIV/0!</v>
      </c>
      <c r="Q16" s="17">
        <v>1</v>
      </c>
      <c r="R16" s="21">
        <f t="shared" si="9"/>
        <v>16.16</v>
      </c>
      <c r="S16" s="23">
        <f t="shared" si="10"/>
        <v>-1</v>
      </c>
      <c r="T16" s="41"/>
    </row>
    <row r="17" spans="1:20" s="1" customFormat="1" x14ac:dyDescent="0.25">
      <c r="A17" s="55" t="s">
        <v>27</v>
      </c>
      <c r="B17" s="55"/>
      <c r="C17" s="55"/>
      <c r="D17" s="55"/>
      <c r="E17" s="55"/>
      <c r="F17" s="56"/>
      <c r="G17" s="15"/>
      <c r="H17" s="24">
        <f>SUM(H11:H16)</f>
        <v>1945858</v>
      </c>
      <c r="I17" s="24" t="e">
        <f>SUM(I11:I16)</f>
        <v>#DIV/0!</v>
      </c>
      <c r="J17" s="24">
        <f>SUM(J11:J16)</f>
        <v>2342388.6528000003</v>
      </c>
      <c r="K17" s="25"/>
      <c r="L17" s="24">
        <f t="shared" ref="L17:Q17" si="11">SUM(L11:L16)</f>
        <v>972929</v>
      </c>
      <c r="M17" s="24">
        <f t="shared" si="11"/>
        <v>583757.4</v>
      </c>
      <c r="N17" s="24">
        <f t="shared" si="11"/>
        <v>389171.60000000003</v>
      </c>
      <c r="O17" s="24">
        <f t="shared" si="11"/>
        <v>1362100.6</v>
      </c>
      <c r="P17" s="24" t="e">
        <f t="shared" si="11"/>
        <v>#DIV/0!</v>
      </c>
      <c r="Q17" s="15">
        <f t="shared" si="11"/>
        <v>6</v>
      </c>
      <c r="R17" s="8"/>
      <c r="T17" s="40"/>
    </row>
    <row r="18" spans="1:20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20" ht="15.75" x14ac:dyDescent="0.25">
      <c r="A19" s="51" t="s">
        <v>28</v>
      </c>
      <c r="B19" s="52"/>
      <c r="C19" s="52"/>
      <c r="D19" s="52"/>
      <c r="E19" s="1"/>
      <c r="G19" s="27"/>
    </row>
    <row r="20" spans="1:20" ht="15.75" x14ac:dyDescent="0.25">
      <c r="A20" s="53" t="s">
        <v>29</v>
      </c>
      <c r="B20" s="54"/>
      <c r="C20" s="28">
        <f>AVERAGE(C11:C16)</f>
        <v>0</v>
      </c>
      <c r="D20" s="2"/>
      <c r="F20" s="2"/>
      <c r="G20" s="3"/>
      <c r="H20"/>
      <c r="I20" s="2"/>
      <c r="J20" s="2"/>
      <c r="K20" s="2"/>
      <c r="L20" s="2"/>
      <c r="M20" s="2"/>
      <c r="N20" s="2"/>
      <c r="O20" s="2"/>
    </row>
    <row r="21" spans="1:20" ht="15.75" x14ac:dyDescent="0.25">
      <c r="G21" s="29"/>
      <c r="H21" s="2"/>
      <c r="I21" s="30"/>
    </row>
    <row r="22" spans="1:20" x14ac:dyDescent="0.25">
      <c r="A22" s="42" t="s">
        <v>30</v>
      </c>
      <c r="B22" s="43"/>
      <c r="C22" s="43"/>
      <c r="D22" s="44"/>
    </row>
    <row r="23" spans="1:20" x14ac:dyDescent="0.25">
      <c r="A23" s="45" t="s">
        <v>31</v>
      </c>
      <c r="B23" s="46"/>
      <c r="C23" s="47"/>
      <c r="D23" s="31">
        <f>H17</f>
        <v>1945858</v>
      </c>
    </row>
    <row r="24" spans="1:20" x14ac:dyDescent="0.25">
      <c r="A24" s="45" t="s">
        <v>32</v>
      </c>
      <c r="B24" s="46"/>
      <c r="C24" s="47"/>
      <c r="D24" s="31" t="e">
        <f>I17</f>
        <v>#DIV/0!</v>
      </c>
    </row>
    <row r="25" spans="1:20" x14ac:dyDescent="0.25">
      <c r="A25" s="32"/>
      <c r="B25" s="32"/>
      <c r="C25" s="32"/>
      <c r="D25" s="1"/>
    </row>
    <row r="26" spans="1:20" x14ac:dyDescent="0.25">
      <c r="A26" s="45" t="s">
        <v>33</v>
      </c>
      <c r="B26" s="46"/>
      <c r="C26" s="47"/>
      <c r="D26" s="31">
        <f>L17</f>
        <v>972929</v>
      </c>
    </row>
    <row r="27" spans="1:20" x14ac:dyDescent="0.25">
      <c r="A27" s="45" t="s">
        <v>34</v>
      </c>
      <c r="B27" s="46"/>
      <c r="C27" s="47"/>
      <c r="D27" s="31">
        <f>N17</f>
        <v>389171.60000000003</v>
      </c>
    </row>
    <row r="28" spans="1:20" x14ac:dyDescent="0.25">
      <c r="A28" s="45" t="s">
        <v>35</v>
      </c>
      <c r="B28" s="46"/>
      <c r="C28" s="47"/>
      <c r="D28" s="31">
        <f>M17</f>
        <v>583757.4</v>
      </c>
    </row>
    <row r="29" spans="1:20" x14ac:dyDescent="0.25">
      <c r="A29" s="32"/>
      <c r="B29" s="33" t="s">
        <v>36</v>
      </c>
      <c r="C29" s="32"/>
      <c r="D29" s="1"/>
    </row>
    <row r="30" spans="1:20" x14ac:dyDescent="0.25">
      <c r="A30" s="45" t="s">
        <v>37</v>
      </c>
      <c r="B30" s="46"/>
      <c r="C30" s="47"/>
      <c r="D30" s="31">
        <f>O17</f>
        <v>1362100.6</v>
      </c>
    </row>
    <row r="31" spans="1:20" x14ac:dyDescent="0.25">
      <c r="A31" s="45" t="s">
        <v>38</v>
      </c>
      <c r="B31" s="46"/>
      <c r="C31" s="47"/>
      <c r="D31" s="31" t="e">
        <f>P17</f>
        <v>#DIV/0!</v>
      </c>
    </row>
    <row r="32" spans="1:20" hidden="1" x14ac:dyDescent="0.25">
      <c r="A32" s="42" t="s">
        <v>39</v>
      </c>
      <c r="B32" s="43"/>
      <c r="C32" s="44"/>
      <c r="D32" s="31">
        <f>J17-H17</f>
        <v>396530.65280000027</v>
      </c>
    </row>
    <row r="33" spans="1:5" hidden="1" x14ac:dyDescent="0.25">
      <c r="A33" s="42" t="s">
        <v>40</v>
      </c>
      <c r="B33" s="43"/>
      <c r="C33" s="44"/>
      <c r="D33" s="31">
        <f>D30-D27</f>
        <v>972929</v>
      </c>
    </row>
    <row r="35" spans="1:5" x14ac:dyDescent="0.25">
      <c r="A35" s="34"/>
      <c r="B35" s="34"/>
      <c r="C35" s="34"/>
      <c r="D35" s="34"/>
    </row>
    <row r="36" spans="1:5" x14ac:dyDescent="0.25">
      <c r="A36" s="34"/>
      <c r="B36" s="34"/>
      <c r="C36" s="34"/>
      <c r="D36" s="35"/>
    </row>
    <row r="37" spans="1:5" x14ac:dyDescent="0.25">
      <c r="A37" s="34"/>
      <c r="B37" s="34"/>
      <c r="C37" s="34"/>
      <c r="D37" s="35"/>
    </row>
    <row r="38" spans="1:5" x14ac:dyDescent="0.25">
      <c r="A38" s="34"/>
      <c r="B38" s="34"/>
      <c r="C38" s="34"/>
      <c r="D38" s="36"/>
    </row>
    <row r="39" spans="1:5" x14ac:dyDescent="0.25">
      <c r="B39" s="34"/>
      <c r="C39" s="34"/>
      <c r="D39" s="34"/>
      <c r="E39" s="34"/>
    </row>
  </sheetData>
  <mergeCells count="35">
    <mergeCell ref="G5:H5"/>
    <mergeCell ref="I5:O5"/>
    <mergeCell ref="P5:Q5"/>
    <mergeCell ref="I3:K3"/>
    <mergeCell ref="C9:C10"/>
    <mergeCell ref="D9:F9"/>
    <mergeCell ref="G9:G10"/>
    <mergeCell ref="H9:H10"/>
    <mergeCell ref="I9:I10"/>
    <mergeCell ref="A30:C30"/>
    <mergeCell ref="A31:C31"/>
    <mergeCell ref="A32:C32"/>
    <mergeCell ref="A33:C33"/>
    <mergeCell ref="A20:B20"/>
    <mergeCell ref="A22:D22"/>
    <mergeCell ref="A23:C23"/>
    <mergeCell ref="A24:C24"/>
    <mergeCell ref="A26:C26"/>
    <mergeCell ref="A27:C27"/>
    <mergeCell ref="D1:Q1"/>
    <mergeCell ref="D2:Q2"/>
    <mergeCell ref="A2:C6"/>
    <mergeCell ref="A1:C1"/>
    <mergeCell ref="A28:C28"/>
    <mergeCell ref="J9:J10"/>
    <mergeCell ref="K9:K10"/>
    <mergeCell ref="L9:L10"/>
    <mergeCell ref="P9:P10"/>
    <mergeCell ref="A17:F17"/>
    <mergeCell ref="A19:D19"/>
    <mergeCell ref="A7:J7"/>
    <mergeCell ref="K7:N7"/>
    <mergeCell ref="O7:Q7"/>
    <mergeCell ref="A9:A10"/>
    <mergeCell ref="B9:B10"/>
  </mergeCells>
  <dataValidations count="1">
    <dataValidation type="list" allowBlank="1" showInputMessage="1" showErrorMessage="1" sqref="E19" xr:uid="{C5ECC428-6A08-49C6-BF44-451EA090E9F3}">
      <formula1>$B$26:$B$31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CA3E-72A2-404E-BA51-40D504DFE8C5}">
  <sheetPr>
    <tabColor rgb="FFFFFF00"/>
  </sheetPr>
  <dimension ref="A1:U36"/>
  <sheetViews>
    <sheetView workbookViewId="0">
      <selection activeCell="L21" sqref="L21"/>
    </sheetView>
  </sheetViews>
  <sheetFormatPr defaultColWidth="9.140625" defaultRowHeight="15" x14ac:dyDescent="0.25"/>
  <cols>
    <col min="1" max="1" width="9.140625" style="11"/>
    <col min="2" max="2" width="12.28515625" style="11" customWidth="1"/>
    <col min="3" max="3" width="5.85546875" style="11" bestFit="1" customWidth="1"/>
    <col min="4" max="4" width="16.7109375" style="11" bestFit="1" customWidth="1"/>
    <col min="5" max="5" width="15.85546875" style="11" bestFit="1" customWidth="1"/>
    <col min="6" max="6" width="14.42578125" style="11" customWidth="1"/>
    <col min="7" max="7" width="15.5703125" style="11" bestFit="1" customWidth="1"/>
    <col min="8" max="8" width="16.7109375" style="11" bestFit="1" customWidth="1"/>
    <col min="9" max="9" width="14.140625" style="11" bestFit="1" customWidth="1"/>
    <col min="10" max="10" width="16.7109375" style="11" bestFit="1" customWidth="1"/>
    <col min="11" max="11" width="8" style="11" bestFit="1" customWidth="1"/>
    <col min="12" max="12" width="18.28515625" style="11" bestFit="1" customWidth="1"/>
    <col min="13" max="13" width="16.7109375" style="11" bestFit="1" customWidth="1"/>
    <col min="14" max="14" width="16.5703125" style="11" bestFit="1" customWidth="1"/>
    <col min="15" max="15" width="16.7109375" style="11" bestFit="1" customWidth="1"/>
    <col min="16" max="16" width="14.140625" style="11" bestFit="1" customWidth="1"/>
    <col min="17" max="17" width="5.7109375" style="11" bestFit="1" customWidth="1"/>
    <col min="18" max="18" width="3" style="11" hidden="1" customWidth="1"/>
    <col min="19" max="20" width="14" style="11" hidden="1" customWidth="1"/>
    <col min="21" max="21" width="4" style="11" hidden="1" customWidth="1"/>
    <col min="22" max="16384" width="9.140625" style="11"/>
  </cols>
  <sheetData>
    <row r="1" spans="1:21" s="1" customFormat="1" ht="32.25" customHeight="1" thickBot="1" x14ac:dyDescent="0.4">
      <c r="A1" s="86" t="s">
        <v>41</v>
      </c>
      <c r="B1" s="87"/>
      <c r="C1" s="88"/>
      <c r="D1" s="62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</row>
    <row r="2" spans="1:21" s="1" customFormat="1" ht="15.75" x14ac:dyDescent="0.25">
      <c r="A2" s="69" t="e" vm="1">
        <v>#VALUE!</v>
      </c>
      <c r="B2" s="70"/>
      <c r="C2" s="71"/>
      <c r="D2" s="64" t="s">
        <v>1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21" s="1" customFormat="1" ht="15.75" x14ac:dyDescent="0.25">
      <c r="A3" s="69"/>
      <c r="B3" s="70"/>
      <c r="C3" s="71"/>
      <c r="D3" s="27"/>
      <c r="E3" s="2"/>
      <c r="F3" s="2"/>
      <c r="G3" s="2"/>
      <c r="I3" s="107" t="s">
        <v>2</v>
      </c>
      <c r="J3" s="108"/>
      <c r="K3" s="109"/>
      <c r="L3" s="110">
        <f>H14</f>
        <v>927000</v>
      </c>
      <c r="O3" s="2"/>
      <c r="P3" s="2"/>
      <c r="Q3" s="2"/>
    </row>
    <row r="4" spans="1:21" s="1" customFormat="1" ht="15.75" x14ac:dyDescent="0.25">
      <c r="A4" s="69"/>
      <c r="B4" s="70"/>
      <c r="C4" s="71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</row>
    <row r="5" spans="1:21" s="1" customFormat="1" ht="21" x14ac:dyDescent="0.35">
      <c r="A5" s="69"/>
      <c r="B5" s="70"/>
      <c r="C5" s="71"/>
      <c r="D5" s="8"/>
      <c r="F5" s="7"/>
      <c r="G5" s="81" t="s">
        <v>3</v>
      </c>
      <c r="H5" s="81"/>
      <c r="I5" s="82"/>
      <c r="J5" s="82"/>
      <c r="K5" s="82"/>
      <c r="L5" s="82"/>
      <c r="M5" s="82"/>
      <c r="N5" s="82"/>
      <c r="O5" s="82"/>
      <c r="P5" s="83">
        <f ca="1">TODAY()</f>
        <v>46107</v>
      </c>
      <c r="Q5" s="83"/>
      <c r="R5" s="8"/>
      <c r="S5" s="8"/>
      <c r="T5" s="8"/>
    </row>
    <row r="6" spans="1:21" ht="15.75" thickBot="1" x14ac:dyDescent="0.3">
      <c r="A6" s="72"/>
      <c r="B6" s="73"/>
      <c r="C6" s="74"/>
      <c r="D6" s="37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21" s="13" customFormat="1" ht="18.75" x14ac:dyDescent="0.3">
      <c r="A7" s="57" t="s">
        <v>4</v>
      </c>
      <c r="B7" s="57"/>
      <c r="C7" s="57"/>
      <c r="D7" s="57"/>
      <c r="E7" s="57"/>
      <c r="F7" s="57"/>
      <c r="G7" s="57"/>
      <c r="H7" s="57"/>
      <c r="I7" s="57"/>
      <c r="J7" s="58"/>
      <c r="K7" s="59" t="s">
        <v>5</v>
      </c>
      <c r="L7" s="59"/>
      <c r="M7" s="59"/>
      <c r="N7" s="59"/>
      <c r="O7" s="89" t="s">
        <v>43</v>
      </c>
      <c r="P7" s="89"/>
      <c r="Q7" s="89"/>
      <c r="R7" s="12"/>
      <c r="S7" s="12"/>
      <c r="T7" s="12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21" s="1" customFormat="1" x14ac:dyDescent="0.25">
      <c r="A9" s="50" t="s">
        <v>6</v>
      </c>
      <c r="B9" s="50" t="s">
        <v>7</v>
      </c>
      <c r="C9" s="50" t="s">
        <v>8</v>
      </c>
      <c r="D9" s="61" t="s">
        <v>9</v>
      </c>
      <c r="E9" s="61"/>
      <c r="F9" s="61"/>
      <c r="G9" s="50" t="s">
        <v>10</v>
      </c>
      <c r="H9" s="50" t="s">
        <v>11</v>
      </c>
      <c r="I9" s="50" t="s">
        <v>12</v>
      </c>
      <c r="J9" s="50" t="s">
        <v>13</v>
      </c>
      <c r="K9" s="50" t="s">
        <v>14</v>
      </c>
      <c r="L9" s="50" t="s">
        <v>15</v>
      </c>
      <c r="M9" s="14" t="s">
        <v>16</v>
      </c>
      <c r="N9" s="14" t="s">
        <v>17</v>
      </c>
      <c r="O9" s="14" t="s">
        <v>18</v>
      </c>
      <c r="P9" s="50" t="s">
        <v>12</v>
      </c>
      <c r="Q9" s="14" t="s">
        <v>19</v>
      </c>
      <c r="R9" s="8"/>
      <c r="S9" s="8"/>
      <c r="T9" s="8"/>
    </row>
    <row r="10" spans="1:21" s="1" customFormat="1" x14ac:dyDescent="0.25">
      <c r="A10" s="50"/>
      <c r="B10" s="50"/>
      <c r="C10" s="50"/>
      <c r="D10" s="15" t="s">
        <v>20</v>
      </c>
      <c r="E10" s="15" t="s">
        <v>21</v>
      </c>
      <c r="F10" s="15" t="s">
        <v>22</v>
      </c>
      <c r="G10" s="50"/>
      <c r="H10" s="50"/>
      <c r="I10" s="50"/>
      <c r="J10" s="50"/>
      <c r="K10" s="50" t="s">
        <v>23</v>
      </c>
      <c r="L10" s="50"/>
      <c r="M10" s="16">
        <v>0.3</v>
      </c>
      <c r="N10" s="14" t="s">
        <v>24</v>
      </c>
      <c r="O10" s="14" t="s">
        <v>25</v>
      </c>
      <c r="P10" s="50"/>
      <c r="Q10" s="14" t="s">
        <v>26</v>
      </c>
      <c r="R10" s="8"/>
      <c r="S10" s="8"/>
      <c r="T10" s="8"/>
    </row>
    <row r="11" spans="1:21" s="23" customFormat="1" x14ac:dyDescent="0.25">
      <c r="A11" s="17">
        <v>5</v>
      </c>
      <c r="B11" s="17">
        <v>40201</v>
      </c>
      <c r="C11" s="17">
        <v>222</v>
      </c>
      <c r="D11" s="17">
        <v>20</v>
      </c>
      <c r="E11" s="17">
        <v>3</v>
      </c>
      <c r="F11" s="18">
        <f t="shared" ref="F11:F12" si="0">(D11+E11)/C11</f>
        <v>0.1036036036036036</v>
      </c>
      <c r="G11" s="19">
        <v>309000</v>
      </c>
      <c r="H11" s="20">
        <f t="shared" ref="H11:H12" si="1">G11*Q11</f>
        <v>309000</v>
      </c>
      <c r="I11" s="20">
        <f t="shared" ref="I11:I12" si="2">T11/C11</f>
        <v>1198.418918918919</v>
      </c>
      <c r="J11" s="20">
        <f t="shared" ref="J11:J12" si="3">H11*R11%+H11</f>
        <v>380070</v>
      </c>
      <c r="K11" s="17">
        <v>40</v>
      </c>
      <c r="L11" s="20">
        <f t="shared" ref="L11:L12" si="4">H11*K11%</f>
        <v>123600</v>
      </c>
      <c r="M11" s="20">
        <f t="shared" ref="M11:M12" si="5">H11*$M$10</f>
        <v>92700</v>
      </c>
      <c r="N11" s="20">
        <f t="shared" ref="N11:N12" si="6">L11-M11</f>
        <v>30900</v>
      </c>
      <c r="O11" s="20">
        <f t="shared" ref="O11:O12" si="7">H11-M11</f>
        <v>216300</v>
      </c>
      <c r="P11" s="20">
        <f t="shared" ref="P11:P12" si="8">(J11-I11-L11)/U11</f>
        <v>1155.0750275162038</v>
      </c>
      <c r="Q11" s="17">
        <v>1</v>
      </c>
      <c r="R11" s="21">
        <f t="shared" ref="R11:R12" si="9">D11+E11</f>
        <v>23</v>
      </c>
      <c r="S11" s="22">
        <f t="shared" ref="S11:S12" si="10">J11*30%</f>
        <v>114021</v>
      </c>
      <c r="T11" s="22">
        <f t="shared" ref="T11:T12" si="11">J11-S11</f>
        <v>266049</v>
      </c>
      <c r="U11" s="23">
        <f t="shared" ref="U11:U12" si="12">C11-1</f>
        <v>221</v>
      </c>
    </row>
    <row r="12" spans="1:21" s="23" customFormat="1" x14ac:dyDescent="0.25">
      <c r="A12" s="17">
        <v>5</v>
      </c>
      <c r="B12" s="17">
        <v>40201</v>
      </c>
      <c r="C12" s="17">
        <v>222</v>
      </c>
      <c r="D12" s="17">
        <v>20</v>
      </c>
      <c r="E12" s="17">
        <v>3</v>
      </c>
      <c r="F12" s="18">
        <f t="shared" si="0"/>
        <v>0.1036036036036036</v>
      </c>
      <c r="G12" s="19">
        <v>309000</v>
      </c>
      <c r="H12" s="20">
        <f t="shared" si="1"/>
        <v>309000</v>
      </c>
      <c r="I12" s="20">
        <f t="shared" si="2"/>
        <v>1198.418918918919</v>
      </c>
      <c r="J12" s="20">
        <f t="shared" si="3"/>
        <v>380070</v>
      </c>
      <c r="K12" s="17">
        <v>40</v>
      </c>
      <c r="L12" s="20">
        <f t="shared" si="4"/>
        <v>123600</v>
      </c>
      <c r="M12" s="20">
        <f t="shared" si="5"/>
        <v>92700</v>
      </c>
      <c r="N12" s="20">
        <f t="shared" si="6"/>
        <v>30900</v>
      </c>
      <c r="O12" s="20">
        <f t="shared" si="7"/>
        <v>216300</v>
      </c>
      <c r="P12" s="20">
        <f t="shared" si="8"/>
        <v>1155.0750275162038</v>
      </c>
      <c r="Q12" s="17">
        <v>1</v>
      </c>
      <c r="R12" s="21">
        <f t="shared" si="9"/>
        <v>23</v>
      </c>
      <c r="S12" s="22">
        <f t="shared" si="10"/>
        <v>114021</v>
      </c>
      <c r="T12" s="22">
        <f t="shared" si="11"/>
        <v>266049</v>
      </c>
      <c r="U12" s="23">
        <f t="shared" si="12"/>
        <v>221</v>
      </c>
    </row>
    <row r="13" spans="1:21" s="23" customFormat="1" x14ac:dyDescent="0.25">
      <c r="A13" s="17">
        <v>5</v>
      </c>
      <c r="B13" s="17">
        <v>40201</v>
      </c>
      <c r="C13" s="17">
        <v>222</v>
      </c>
      <c r="D13" s="17">
        <v>20</v>
      </c>
      <c r="E13" s="17">
        <v>3</v>
      </c>
      <c r="F13" s="18">
        <f>(D13+E13)/C13</f>
        <v>0.1036036036036036</v>
      </c>
      <c r="G13" s="19">
        <v>309000</v>
      </c>
      <c r="H13" s="20">
        <f>G13*Q13</f>
        <v>309000</v>
      </c>
      <c r="I13" s="20">
        <f>T13/C13</f>
        <v>1198.418918918919</v>
      </c>
      <c r="J13" s="20">
        <f>H13*R13%+H13</f>
        <v>380070</v>
      </c>
      <c r="K13" s="17">
        <v>40</v>
      </c>
      <c r="L13" s="20">
        <f>H13*K13%</f>
        <v>123600</v>
      </c>
      <c r="M13" s="20">
        <f>H13*$M$10</f>
        <v>92700</v>
      </c>
      <c r="N13" s="20">
        <f>L13-M13</f>
        <v>30900</v>
      </c>
      <c r="O13" s="20">
        <f>H13-M13</f>
        <v>216300</v>
      </c>
      <c r="P13" s="20">
        <f>(J13-I13-L13)/U13</f>
        <v>1155.0750275162038</v>
      </c>
      <c r="Q13" s="17">
        <v>1</v>
      </c>
      <c r="R13" s="21">
        <f>D13+E13</f>
        <v>23</v>
      </c>
      <c r="S13" s="22">
        <f>J13*30%</f>
        <v>114021</v>
      </c>
      <c r="T13" s="22">
        <f>J13-S13</f>
        <v>266049</v>
      </c>
      <c r="U13" s="23">
        <f>C13-1</f>
        <v>221</v>
      </c>
    </row>
    <row r="14" spans="1:21" s="1" customFormat="1" x14ac:dyDescent="0.25">
      <c r="A14" s="55" t="s">
        <v>27</v>
      </c>
      <c r="B14" s="55"/>
      <c r="C14" s="55"/>
      <c r="D14" s="55"/>
      <c r="E14" s="55"/>
      <c r="F14" s="56"/>
      <c r="G14" s="15"/>
      <c r="H14" s="24">
        <f>SUM(H11:H13)</f>
        <v>927000</v>
      </c>
      <c r="I14" s="24">
        <f>SUM(I11:I13)</f>
        <v>3595.2567567567567</v>
      </c>
      <c r="J14" s="24">
        <f>SUM(J11:J13)</f>
        <v>1140210</v>
      </c>
      <c r="K14" s="25"/>
      <c r="L14" s="24">
        <f t="shared" ref="L14:Q14" si="13">SUM(L11:L13)</f>
        <v>370800</v>
      </c>
      <c r="M14" s="24">
        <f t="shared" si="13"/>
        <v>278100</v>
      </c>
      <c r="N14" s="24">
        <f t="shared" si="13"/>
        <v>92700</v>
      </c>
      <c r="O14" s="24">
        <f t="shared" si="13"/>
        <v>648900</v>
      </c>
      <c r="P14" s="24">
        <f t="shared" si="13"/>
        <v>3465.2250825486117</v>
      </c>
      <c r="Q14" s="15">
        <f t="shared" si="13"/>
        <v>3</v>
      </c>
      <c r="R14" s="8"/>
      <c r="S14" s="8"/>
      <c r="T14" s="8"/>
    </row>
    <row r="15" spans="1:2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21" ht="15.75" x14ac:dyDescent="0.25">
      <c r="A16" s="51" t="s">
        <v>28</v>
      </c>
      <c r="B16" s="52"/>
      <c r="C16" s="52"/>
      <c r="D16" s="52"/>
      <c r="E16" s="1"/>
      <c r="G16" s="27"/>
    </row>
    <row r="17" spans="1:15" ht="15.75" x14ac:dyDescent="0.25">
      <c r="A17" s="53" t="s">
        <v>29</v>
      </c>
      <c r="B17" s="54"/>
      <c r="C17" s="28">
        <f>AVERAGE(C11:C13)</f>
        <v>222</v>
      </c>
      <c r="D17" s="2"/>
      <c r="F17" s="2"/>
      <c r="G17" s="3"/>
      <c r="H17"/>
      <c r="I17" s="2"/>
      <c r="J17" s="2"/>
      <c r="K17" s="2"/>
      <c r="L17" s="2"/>
      <c r="M17" s="2"/>
      <c r="N17" s="2"/>
      <c r="O17" s="2"/>
    </row>
    <row r="18" spans="1:15" ht="15.75" x14ac:dyDescent="0.25">
      <c r="G18" s="29"/>
      <c r="H18" s="2"/>
      <c r="I18" s="30"/>
    </row>
    <row r="19" spans="1:15" x14ac:dyDescent="0.25">
      <c r="A19" s="42" t="s">
        <v>30</v>
      </c>
      <c r="B19" s="43"/>
      <c r="C19" s="43"/>
      <c r="D19" s="44"/>
    </row>
    <row r="20" spans="1:15" x14ac:dyDescent="0.25">
      <c r="A20" s="45" t="s">
        <v>31</v>
      </c>
      <c r="B20" s="46"/>
      <c r="C20" s="47"/>
      <c r="D20" s="31">
        <f>H14</f>
        <v>927000</v>
      </c>
    </row>
    <row r="21" spans="1:15" x14ac:dyDescent="0.25">
      <c r="A21" s="45" t="s">
        <v>32</v>
      </c>
      <c r="B21" s="46"/>
      <c r="C21" s="47"/>
      <c r="D21" s="31">
        <f>I14</f>
        <v>3595.2567567567567</v>
      </c>
    </row>
    <row r="22" spans="1:15" x14ac:dyDescent="0.25">
      <c r="A22" s="32"/>
      <c r="B22" s="32"/>
      <c r="C22" s="32"/>
      <c r="D22" s="1"/>
    </row>
    <row r="23" spans="1:15" x14ac:dyDescent="0.25">
      <c r="A23" s="45" t="s">
        <v>33</v>
      </c>
      <c r="B23" s="46"/>
      <c r="C23" s="47"/>
      <c r="D23" s="31">
        <f>L14</f>
        <v>370800</v>
      </c>
    </row>
    <row r="24" spans="1:15" x14ac:dyDescent="0.25">
      <c r="A24" s="45" t="s">
        <v>34</v>
      </c>
      <c r="B24" s="46"/>
      <c r="C24" s="47"/>
      <c r="D24" s="31">
        <f>N14</f>
        <v>92700</v>
      </c>
    </row>
    <row r="25" spans="1:15" x14ac:dyDescent="0.25">
      <c r="A25" s="45" t="s">
        <v>35</v>
      </c>
      <c r="B25" s="46"/>
      <c r="C25" s="47"/>
      <c r="D25" s="31">
        <f>M14</f>
        <v>278100</v>
      </c>
    </row>
    <row r="26" spans="1:15" x14ac:dyDescent="0.25">
      <c r="A26" s="32"/>
      <c r="B26" s="33" t="s">
        <v>36</v>
      </c>
      <c r="C26" s="32"/>
      <c r="D26" s="1"/>
    </row>
    <row r="27" spans="1:15" x14ac:dyDescent="0.25">
      <c r="A27" s="45" t="s">
        <v>37</v>
      </c>
      <c r="B27" s="46"/>
      <c r="C27" s="47"/>
      <c r="D27" s="31">
        <f>O14</f>
        <v>648900</v>
      </c>
    </row>
    <row r="28" spans="1:15" x14ac:dyDescent="0.25">
      <c r="A28" s="45" t="s">
        <v>38</v>
      </c>
      <c r="B28" s="46"/>
      <c r="C28" s="47"/>
      <c r="D28" s="31">
        <f>P14</f>
        <v>3465.2250825486117</v>
      </c>
    </row>
    <row r="29" spans="1:15" hidden="1" x14ac:dyDescent="0.25">
      <c r="A29" s="42" t="s">
        <v>39</v>
      </c>
      <c r="B29" s="43"/>
      <c r="C29" s="44"/>
      <c r="D29" s="31">
        <f>J14-H14</f>
        <v>213210</v>
      </c>
    </row>
    <row r="30" spans="1:15" hidden="1" x14ac:dyDescent="0.25">
      <c r="A30" s="42" t="s">
        <v>40</v>
      </c>
      <c r="B30" s="43"/>
      <c r="C30" s="44"/>
      <c r="D30" s="31">
        <f>D27-D24</f>
        <v>556200</v>
      </c>
    </row>
    <row r="32" spans="1:15" x14ac:dyDescent="0.25">
      <c r="A32" s="34"/>
      <c r="B32" s="34"/>
      <c r="C32" s="34"/>
      <c r="D32" s="34"/>
    </row>
    <row r="33" spans="1:5" x14ac:dyDescent="0.25">
      <c r="A33" s="34"/>
      <c r="B33" s="34"/>
      <c r="C33" s="34"/>
      <c r="D33" s="35"/>
    </row>
    <row r="34" spans="1:5" x14ac:dyDescent="0.25">
      <c r="A34" s="34"/>
      <c r="B34" s="34"/>
      <c r="C34" s="34"/>
      <c r="D34" s="35"/>
    </row>
    <row r="35" spans="1:5" x14ac:dyDescent="0.25">
      <c r="A35" s="34"/>
      <c r="B35" s="34"/>
      <c r="C35" s="34"/>
      <c r="D35" s="36"/>
    </row>
    <row r="36" spans="1:5" x14ac:dyDescent="0.25">
      <c r="B36" s="34"/>
      <c r="C36" s="34"/>
      <c r="D36" s="34"/>
      <c r="E36" s="34"/>
    </row>
  </sheetData>
  <mergeCells count="36">
    <mergeCell ref="A7:J7"/>
    <mergeCell ref="K7:N7"/>
    <mergeCell ref="O7:Q7"/>
    <mergeCell ref="A9:A10"/>
    <mergeCell ref="B9:B10"/>
    <mergeCell ref="C9:C10"/>
    <mergeCell ref="D9:F9"/>
    <mergeCell ref="G9:G10"/>
    <mergeCell ref="H9:H10"/>
    <mergeCell ref="I9:I10"/>
    <mergeCell ref="A24:C24"/>
    <mergeCell ref="J9:J10"/>
    <mergeCell ref="K9:K10"/>
    <mergeCell ref="L9:L10"/>
    <mergeCell ref="P9:P10"/>
    <mergeCell ref="A14:F14"/>
    <mergeCell ref="A16:D16"/>
    <mergeCell ref="A17:B17"/>
    <mergeCell ref="A19:D19"/>
    <mergeCell ref="A20:C20"/>
    <mergeCell ref="A21:C21"/>
    <mergeCell ref="A23:C23"/>
    <mergeCell ref="A25:C25"/>
    <mergeCell ref="A27:C27"/>
    <mergeCell ref="A28:C28"/>
    <mergeCell ref="A29:C29"/>
    <mergeCell ref="A30:C30"/>
    <mergeCell ref="D1:Q1"/>
    <mergeCell ref="D2:Q2"/>
    <mergeCell ref="D4:Q4"/>
    <mergeCell ref="A1:C1"/>
    <mergeCell ref="A2:C6"/>
    <mergeCell ref="G5:H5"/>
    <mergeCell ref="I5:O5"/>
    <mergeCell ref="P5:Q5"/>
    <mergeCell ref="I3:K3"/>
  </mergeCells>
  <dataValidations count="1">
    <dataValidation type="list" allowBlank="1" showInputMessage="1" showErrorMessage="1" sqref="E16" xr:uid="{38D64081-DAC3-4157-83BD-092F0B9B9C36}">
      <formula1>$B$23:$B$28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3609-75E4-4476-AD78-154EB87911F4}">
  <sheetPr>
    <tabColor rgb="FFFFFF00"/>
    <pageSetUpPr fitToPage="1"/>
  </sheetPr>
  <dimension ref="A1:Z37"/>
  <sheetViews>
    <sheetView zoomScaleNormal="100" workbookViewId="0">
      <selection activeCell="H23" sqref="H23"/>
    </sheetView>
  </sheetViews>
  <sheetFormatPr defaultColWidth="9.140625" defaultRowHeight="15" x14ac:dyDescent="0.25"/>
  <cols>
    <col min="1" max="1" width="9.140625" style="11"/>
    <col min="2" max="2" width="10.7109375" style="11" customWidth="1"/>
    <col min="3" max="3" width="5.85546875" style="11" bestFit="1" customWidth="1"/>
    <col min="4" max="4" width="15.85546875" style="11" bestFit="1" customWidth="1"/>
    <col min="5" max="5" width="10.85546875" style="11" customWidth="1"/>
    <col min="6" max="6" width="10.42578125" style="11" customWidth="1"/>
    <col min="7" max="7" width="14.28515625" style="11" bestFit="1" customWidth="1"/>
    <col min="8" max="8" width="15.85546875" style="11" bestFit="1" customWidth="1"/>
    <col min="9" max="9" width="13.28515625" style="11" bestFit="1" customWidth="1"/>
    <col min="10" max="10" width="15.5703125" style="11" customWidth="1"/>
    <col min="11" max="11" width="8" style="11" bestFit="1" customWidth="1"/>
    <col min="12" max="12" width="17.7109375" style="11" bestFit="1" customWidth="1"/>
    <col min="13" max="14" width="14.28515625" style="11" bestFit="1" customWidth="1"/>
    <col min="15" max="15" width="15.85546875" style="11" bestFit="1" customWidth="1"/>
    <col min="16" max="16" width="12.140625" style="11" bestFit="1" customWidth="1"/>
    <col min="17" max="17" width="5.7109375" style="11" bestFit="1" customWidth="1"/>
    <col min="18" max="18" width="3" style="11" hidden="1" customWidth="1"/>
    <col min="19" max="20" width="14" style="11" hidden="1" customWidth="1"/>
    <col min="21" max="21" width="4" style="11" hidden="1" customWidth="1"/>
    <col min="22" max="22" width="0" style="11" hidden="1" customWidth="1"/>
    <col min="23" max="23" width="13.28515625" style="11" hidden="1" customWidth="1"/>
    <col min="24" max="25" width="14.28515625" style="11" hidden="1" customWidth="1"/>
    <col min="26" max="26" width="12.140625" style="11" hidden="1" customWidth="1"/>
    <col min="27" max="16384" width="9.140625" style="11"/>
  </cols>
  <sheetData>
    <row r="1" spans="1:26" ht="40.15" customHeight="1" thickBot="1" x14ac:dyDescent="0.3">
      <c r="A1" s="75" t="s">
        <v>41</v>
      </c>
      <c r="B1" s="76"/>
      <c r="C1" s="77"/>
      <c r="D1" s="78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</row>
    <row r="2" spans="1:26" s="1" customFormat="1" ht="23.25" x14ac:dyDescent="0.35">
      <c r="A2" s="66" t="e" vm="1">
        <v>#VALUE!</v>
      </c>
      <c r="B2" s="67"/>
      <c r="C2" s="68"/>
      <c r="D2" s="62" t="s">
        <v>0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spans="1:26" s="1" customFormat="1" ht="15.75" x14ac:dyDescent="0.25">
      <c r="A3" s="69"/>
      <c r="B3" s="70"/>
      <c r="C3" s="71"/>
      <c r="D3" s="64" t="s">
        <v>1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</row>
    <row r="4" spans="1:26" s="1" customFormat="1" ht="15.75" x14ac:dyDescent="0.25">
      <c r="A4" s="69"/>
      <c r="B4" s="70"/>
      <c r="C4" s="71"/>
      <c r="D4" s="27"/>
      <c r="E4" s="2"/>
      <c r="F4" s="2"/>
      <c r="G4" s="2"/>
      <c r="I4" s="107" t="s">
        <v>2</v>
      </c>
      <c r="J4" s="108"/>
      <c r="K4" s="109"/>
      <c r="L4" s="110">
        <f>H15</f>
        <v>2595600</v>
      </c>
      <c r="O4" s="2"/>
      <c r="P4" s="2"/>
      <c r="Q4" s="2"/>
    </row>
    <row r="5" spans="1:26" s="1" customFormat="1" ht="15.75" x14ac:dyDescent="0.25">
      <c r="A5" s="69"/>
      <c r="B5" s="70"/>
      <c r="C5" s="71"/>
      <c r="D5" s="27"/>
      <c r="E5" s="2"/>
      <c r="F5" s="2"/>
      <c r="G5" s="3"/>
      <c r="H5" s="4"/>
      <c r="I5" s="4"/>
      <c r="J5" s="5"/>
      <c r="K5" s="5"/>
      <c r="L5" s="6"/>
      <c r="M5" s="4"/>
      <c r="N5" s="4"/>
      <c r="O5" s="3"/>
      <c r="P5" s="3"/>
      <c r="Q5" s="3"/>
    </row>
    <row r="6" spans="1:26" s="1" customFormat="1" ht="21" x14ac:dyDescent="0.35">
      <c r="A6" s="69"/>
      <c r="B6" s="70"/>
      <c r="C6" s="71"/>
      <c r="D6" s="8"/>
      <c r="F6" s="7"/>
      <c r="G6" s="81" t="s">
        <v>3</v>
      </c>
      <c r="H6" s="81"/>
      <c r="I6" s="82"/>
      <c r="J6" s="82"/>
      <c r="K6" s="82"/>
      <c r="L6" s="82"/>
      <c r="M6" s="82"/>
      <c r="N6" s="82"/>
      <c r="O6" s="82"/>
      <c r="P6" s="83">
        <f ca="1">TODAY()</f>
        <v>46107</v>
      </c>
      <c r="Q6" s="83"/>
      <c r="R6" s="8"/>
      <c r="S6" s="8"/>
      <c r="T6" s="8"/>
    </row>
    <row r="7" spans="1:26" ht="15.75" thickBot="1" x14ac:dyDescent="0.3">
      <c r="A7" s="72"/>
      <c r="B7" s="73"/>
      <c r="C7" s="74"/>
      <c r="D7" s="37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26" s="13" customFormat="1" ht="18.75" x14ac:dyDescent="0.3">
      <c r="A8" s="57" t="s">
        <v>4</v>
      </c>
      <c r="B8" s="57"/>
      <c r="C8" s="57"/>
      <c r="D8" s="57"/>
      <c r="E8" s="57"/>
      <c r="F8" s="57"/>
      <c r="G8" s="57"/>
      <c r="H8" s="57"/>
      <c r="I8" s="57"/>
      <c r="J8" s="58"/>
      <c r="K8" s="59" t="s">
        <v>5</v>
      </c>
      <c r="L8" s="59"/>
      <c r="M8" s="59"/>
      <c r="N8" s="60"/>
      <c r="O8" s="48" t="s">
        <v>42</v>
      </c>
      <c r="P8" s="49"/>
      <c r="Q8" s="49"/>
      <c r="R8" s="12"/>
      <c r="S8" s="12"/>
      <c r="T8" s="12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39"/>
      <c r="O9" s="49"/>
      <c r="P9" s="49"/>
      <c r="Q9" s="49"/>
      <c r="R9" s="30"/>
    </row>
    <row r="10" spans="1:26" s="1" customFormat="1" x14ac:dyDescent="0.25">
      <c r="A10" s="50" t="s">
        <v>6</v>
      </c>
      <c r="B10" s="50" t="s">
        <v>7</v>
      </c>
      <c r="C10" s="50" t="s">
        <v>8</v>
      </c>
      <c r="D10" s="61" t="s">
        <v>9</v>
      </c>
      <c r="E10" s="61"/>
      <c r="F10" s="61"/>
      <c r="G10" s="50" t="s">
        <v>10</v>
      </c>
      <c r="H10" s="50" t="s">
        <v>11</v>
      </c>
      <c r="I10" s="50" t="s">
        <v>12</v>
      </c>
      <c r="J10" s="50" t="s">
        <v>13</v>
      </c>
      <c r="K10" s="50" t="s">
        <v>14</v>
      </c>
      <c r="L10" s="50" t="s">
        <v>15</v>
      </c>
      <c r="M10" s="14" t="s">
        <v>16</v>
      </c>
      <c r="N10" s="14" t="s">
        <v>17</v>
      </c>
      <c r="O10" s="14" t="s">
        <v>18</v>
      </c>
      <c r="P10" s="50" t="s">
        <v>12</v>
      </c>
      <c r="Q10" s="14" t="s">
        <v>19</v>
      </c>
      <c r="R10" s="8"/>
      <c r="S10" s="8"/>
      <c r="T10" s="8"/>
    </row>
    <row r="11" spans="1:26" s="1" customFormat="1" x14ac:dyDescent="0.25">
      <c r="A11" s="50"/>
      <c r="B11" s="50"/>
      <c r="C11" s="50"/>
      <c r="D11" s="15" t="s">
        <v>20</v>
      </c>
      <c r="E11" s="15" t="s">
        <v>21</v>
      </c>
      <c r="F11" s="15" t="s">
        <v>22</v>
      </c>
      <c r="G11" s="50"/>
      <c r="H11" s="50"/>
      <c r="I11" s="50"/>
      <c r="J11" s="50"/>
      <c r="K11" s="50" t="s">
        <v>23</v>
      </c>
      <c r="L11" s="50"/>
      <c r="M11" s="16">
        <v>0.3</v>
      </c>
      <c r="N11" s="14" t="s">
        <v>24</v>
      </c>
      <c r="O11" s="14" t="s">
        <v>25</v>
      </c>
      <c r="P11" s="50"/>
      <c r="Q11" s="14" t="s">
        <v>26</v>
      </c>
      <c r="R11" s="8"/>
      <c r="S11" s="8"/>
      <c r="T11" s="8"/>
    </row>
    <row r="12" spans="1:26" s="23" customFormat="1" x14ac:dyDescent="0.25">
      <c r="A12" s="17">
        <v>5</v>
      </c>
      <c r="B12" s="17">
        <v>40201</v>
      </c>
      <c r="C12" s="17">
        <v>220</v>
      </c>
      <c r="D12" s="17">
        <v>20</v>
      </c>
      <c r="E12" s="17">
        <v>3</v>
      </c>
      <c r="F12" s="18">
        <f t="shared" ref="F12:F13" si="0">(D12+E12)/C12</f>
        <v>0.10454545454545454</v>
      </c>
      <c r="G12" s="19">
        <v>432600</v>
      </c>
      <c r="H12" s="20">
        <f t="shared" ref="H12:H13" si="1">G12*Q12</f>
        <v>865200</v>
      </c>
      <c r="I12" s="20">
        <f t="shared" ref="I12:I13" si="2">T12/C12</f>
        <v>3386.0781818181817</v>
      </c>
      <c r="J12" s="20">
        <f t="shared" ref="J12:J13" si="3">H12*R12%+H12</f>
        <v>1064196</v>
      </c>
      <c r="K12" s="17">
        <v>40</v>
      </c>
      <c r="L12" s="20">
        <f t="shared" ref="L12:L13" si="4">H12*K12%</f>
        <v>346080</v>
      </c>
      <c r="M12" s="20">
        <f t="shared" ref="M12:M13" si="5">H12*$M$11</f>
        <v>259560</v>
      </c>
      <c r="N12" s="20">
        <f t="shared" ref="N12:N13" si="6">L12-M12</f>
        <v>86520</v>
      </c>
      <c r="O12" s="20">
        <f t="shared" ref="O12:O13" si="7">H12-M12</f>
        <v>605640</v>
      </c>
      <c r="P12" s="20">
        <f t="shared" ref="P12:P13" si="8">Z12</f>
        <v>3257.1301048951045</v>
      </c>
      <c r="Q12" s="17">
        <v>2</v>
      </c>
      <c r="R12" s="21">
        <f t="shared" ref="R12:R13" si="9">D12+E12</f>
        <v>23</v>
      </c>
      <c r="S12" s="22">
        <f t="shared" ref="S12:S13" si="10">J12*30%</f>
        <v>319258.8</v>
      </c>
      <c r="T12" s="22">
        <f t="shared" ref="T12:T13" si="11">J12-S12</f>
        <v>744937.2</v>
      </c>
      <c r="U12" s="23">
        <f t="shared" ref="U12:U13" si="12">C12-1</f>
        <v>219</v>
      </c>
      <c r="V12" s="23">
        <f t="shared" ref="V12:V13" si="13">C12-12</f>
        <v>208</v>
      </c>
      <c r="W12" s="38">
        <f t="shared" ref="W12:W13" si="14">I12*12</f>
        <v>40632.938181818179</v>
      </c>
      <c r="X12" s="38">
        <f t="shared" ref="X12:X13" si="15">L12</f>
        <v>346080</v>
      </c>
      <c r="Y12" s="38">
        <f t="shared" ref="Y12:Y13" si="16">J12-X12-W12</f>
        <v>677483.06181818177</v>
      </c>
      <c r="Z12" s="38">
        <f t="shared" ref="Z12:Z13" si="17">Y12/V12</f>
        <v>3257.1301048951045</v>
      </c>
    </row>
    <row r="13" spans="1:26" s="23" customFormat="1" x14ac:dyDescent="0.25">
      <c r="A13" s="17">
        <v>5</v>
      </c>
      <c r="B13" s="17">
        <v>40201</v>
      </c>
      <c r="C13" s="17">
        <v>220</v>
      </c>
      <c r="D13" s="17">
        <v>20</v>
      </c>
      <c r="E13" s="17">
        <v>3</v>
      </c>
      <c r="F13" s="18">
        <f t="shared" si="0"/>
        <v>0.10454545454545454</v>
      </c>
      <c r="G13" s="19">
        <v>432600</v>
      </c>
      <c r="H13" s="20">
        <f t="shared" si="1"/>
        <v>865200</v>
      </c>
      <c r="I13" s="20">
        <f t="shared" si="2"/>
        <v>3386.0781818181817</v>
      </c>
      <c r="J13" s="20">
        <f t="shared" si="3"/>
        <v>1064196</v>
      </c>
      <c r="K13" s="17">
        <v>40</v>
      </c>
      <c r="L13" s="20">
        <f t="shared" si="4"/>
        <v>346080</v>
      </c>
      <c r="M13" s="20">
        <f t="shared" si="5"/>
        <v>259560</v>
      </c>
      <c r="N13" s="20">
        <f t="shared" si="6"/>
        <v>86520</v>
      </c>
      <c r="O13" s="20">
        <f t="shared" si="7"/>
        <v>605640</v>
      </c>
      <c r="P13" s="20">
        <f t="shared" si="8"/>
        <v>3257.1301048951045</v>
      </c>
      <c r="Q13" s="17">
        <v>2</v>
      </c>
      <c r="R13" s="21">
        <f t="shared" si="9"/>
        <v>23</v>
      </c>
      <c r="S13" s="22">
        <f t="shared" si="10"/>
        <v>319258.8</v>
      </c>
      <c r="T13" s="22">
        <f t="shared" si="11"/>
        <v>744937.2</v>
      </c>
      <c r="U13" s="23">
        <f t="shared" si="12"/>
        <v>219</v>
      </c>
      <c r="V13" s="23">
        <f t="shared" si="13"/>
        <v>208</v>
      </c>
      <c r="W13" s="38">
        <f t="shared" si="14"/>
        <v>40632.938181818179</v>
      </c>
      <c r="X13" s="38">
        <f t="shared" si="15"/>
        <v>346080</v>
      </c>
      <c r="Y13" s="38">
        <f t="shared" si="16"/>
        <v>677483.06181818177</v>
      </c>
      <c r="Z13" s="38">
        <f t="shared" si="17"/>
        <v>3257.1301048951045</v>
      </c>
    </row>
    <row r="14" spans="1:26" s="23" customFormat="1" x14ac:dyDescent="0.25">
      <c r="A14" s="17">
        <v>5</v>
      </c>
      <c r="B14" s="17">
        <v>40201</v>
      </c>
      <c r="C14" s="17">
        <v>220</v>
      </c>
      <c r="D14" s="17">
        <v>20</v>
      </c>
      <c r="E14" s="17">
        <v>3</v>
      </c>
      <c r="F14" s="18">
        <f>(D14+E14)/C14</f>
        <v>0.10454545454545454</v>
      </c>
      <c r="G14" s="19">
        <v>432600</v>
      </c>
      <c r="H14" s="20">
        <f>G14*Q14</f>
        <v>865200</v>
      </c>
      <c r="I14" s="20">
        <f>T14/C14</f>
        <v>3386.0781818181817</v>
      </c>
      <c r="J14" s="20">
        <f>H14*R14%+H14</f>
        <v>1064196</v>
      </c>
      <c r="K14" s="17">
        <v>40</v>
      </c>
      <c r="L14" s="20">
        <f>H14*K14%</f>
        <v>346080</v>
      </c>
      <c r="M14" s="20">
        <f>H14*$M$11</f>
        <v>259560</v>
      </c>
      <c r="N14" s="20">
        <f>L14-M14</f>
        <v>86520</v>
      </c>
      <c r="O14" s="20">
        <f>H14-M14</f>
        <v>605640</v>
      </c>
      <c r="P14" s="20">
        <f>Z14</f>
        <v>3257.1301048951045</v>
      </c>
      <c r="Q14" s="17">
        <v>2</v>
      </c>
      <c r="R14" s="21">
        <f>D14+E14</f>
        <v>23</v>
      </c>
      <c r="S14" s="22">
        <f>J14*30%</f>
        <v>319258.8</v>
      </c>
      <c r="T14" s="22">
        <f>J14-S14</f>
        <v>744937.2</v>
      </c>
      <c r="U14" s="23">
        <f>C14-1</f>
        <v>219</v>
      </c>
      <c r="V14" s="23">
        <f>C14-12</f>
        <v>208</v>
      </c>
      <c r="W14" s="38">
        <f>I14*12</f>
        <v>40632.938181818179</v>
      </c>
      <c r="X14" s="38">
        <f>L14</f>
        <v>346080</v>
      </c>
      <c r="Y14" s="38">
        <f>J14-X14-W14</f>
        <v>677483.06181818177</v>
      </c>
      <c r="Z14" s="38">
        <f>Y14/V14</f>
        <v>3257.1301048951045</v>
      </c>
    </row>
    <row r="15" spans="1:26" s="1" customFormat="1" x14ac:dyDescent="0.25">
      <c r="A15" s="55" t="s">
        <v>27</v>
      </c>
      <c r="B15" s="55"/>
      <c r="C15" s="55"/>
      <c r="D15" s="55"/>
      <c r="E15" s="55"/>
      <c r="F15" s="56"/>
      <c r="G15" s="15"/>
      <c r="H15" s="24">
        <f>SUM(H12:H14)</f>
        <v>2595600</v>
      </c>
      <c r="I15" s="24">
        <f>SUM(I12:I14)</f>
        <v>10158.234545454545</v>
      </c>
      <c r="J15" s="24">
        <f>SUM(J12:J14)</f>
        <v>3192588</v>
      </c>
      <c r="K15" s="25"/>
      <c r="L15" s="24">
        <f>SUM(L12:L14)</f>
        <v>1038240</v>
      </c>
      <c r="M15" s="24">
        <f>SUM(M12:M14)</f>
        <v>778680</v>
      </c>
      <c r="N15" s="24">
        <f>SUM(N12:N14)</f>
        <v>259560</v>
      </c>
      <c r="O15" s="24">
        <f>SUM(O12:O14)</f>
        <v>1816920</v>
      </c>
      <c r="P15" s="24">
        <f>SUM(P12:P14)</f>
        <v>9771.3903146853136</v>
      </c>
      <c r="Q15" s="15">
        <f>SUM(Q12:Q14)</f>
        <v>6</v>
      </c>
      <c r="R15" s="8"/>
      <c r="S15" s="8"/>
      <c r="T15" s="8"/>
    </row>
    <row r="16" spans="1:26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5" ht="15.75" x14ac:dyDescent="0.25">
      <c r="A17" s="51" t="s">
        <v>28</v>
      </c>
      <c r="B17" s="52"/>
      <c r="C17" s="52"/>
      <c r="D17" s="52"/>
      <c r="E17" s="1"/>
      <c r="G17" s="27"/>
    </row>
    <row r="18" spans="1:15" ht="15.75" x14ac:dyDescent="0.25">
      <c r="A18" s="53" t="s">
        <v>29</v>
      </c>
      <c r="B18" s="54"/>
      <c r="C18" s="28">
        <f>AVERAGE(C12:C14)</f>
        <v>220</v>
      </c>
      <c r="D18" s="2"/>
      <c r="F18" s="2"/>
      <c r="G18" s="3"/>
      <c r="H18"/>
      <c r="I18" s="2"/>
      <c r="J18" s="2"/>
      <c r="K18" s="2"/>
      <c r="L18" s="2"/>
      <c r="M18" s="2"/>
      <c r="N18" s="2"/>
      <c r="O18" s="2"/>
    </row>
    <row r="19" spans="1:15" ht="15.75" x14ac:dyDescent="0.25">
      <c r="G19" s="29"/>
      <c r="H19" s="2"/>
      <c r="I19" s="30"/>
    </row>
    <row r="20" spans="1:15" x14ac:dyDescent="0.25">
      <c r="A20" s="42" t="s">
        <v>30</v>
      </c>
      <c r="B20" s="43"/>
      <c r="C20" s="43"/>
      <c r="D20" s="44"/>
    </row>
    <row r="21" spans="1:15" x14ac:dyDescent="0.25">
      <c r="A21" s="45" t="s">
        <v>31</v>
      </c>
      <c r="B21" s="46"/>
      <c r="C21" s="47"/>
      <c r="D21" s="31">
        <f>H15</f>
        <v>2595600</v>
      </c>
    </row>
    <row r="22" spans="1:15" x14ac:dyDescent="0.25">
      <c r="A22" s="45" t="s">
        <v>32</v>
      </c>
      <c r="B22" s="46"/>
      <c r="C22" s="47"/>
      <c r="D22" s="31">
        <f>I15</f>
        <v>10158.234545454545</v>
      </c>
    </row>
    <row r="23" spans="1:15" x14ac:dyDescent="0.25">
      <c r="A23" s="32"/>
      <c r="B23" s="32"/>
      <c r="C23" s="32"/>
      <c r="D23" s="1"/>
    </row>
    <row r="24" spans="1:15" x14ac:dyDescent="0.25">
      <c r="A24" s="45" t="s">
        <v>33</v>
      </c>
      <c r="B24" s="46"/>
      <c r="C24" s="47"/>
      <c r="D24" s="31">
        <f>L15</f>
        <v>1038240</v>
      </c>
    </row>
    <row r="25" spans="1:15" x14ac:dyDescent="0.25">
      <c r="A25" s="45" t="s">
        <v>34</v>
      </c>
      <c r="B25" s="46"/>
      <c r="C25" s="47"/>
      <c r="D25" s="31">
        <f>N15</f>
        <v>259560</v>
      </c>
    </row>
    <row r="26" spans="1:15" x14ac:dyDescent="0.25">
      <c r="A26" s="45" t="s">
        <v>35</v>
      </c>
      <c r="B26" s="46"/>
      <c r="C26" s="47"/>
      <c r="D26" s="31">
        <f>M15</f>
        <v>778680</v>
      </c>
    </row>
    <row r="27" spans="1:15" x14ac:dyDescent="0.25">
      <c r="A27" s="32"/>
      <c r="B27" s="33" t="s">
        <v>36</v>
      </c>
      <c r="C27" s="32"/>
      <c r="D27" s="1"/>
    </row>
    <row r="28" spans="1:15" x14ac:dyDescent="0.25">
      <c r="A28" s="45" t="s">
        <v>37</v>
      </c>
      <c r="B28" s="46"/>
      <c r="C28" s="47"/>
      <c r="D28" s="31">
        <f>O15</f>
        <v>1816920</v>
      </c>
    </row>
    <row r="29" spans="1:15" x14ac:dyDescent="0.25">
      <c r="A29" s="45" t="s">
        <v>38</v>
      </c>
      <c r="B29" s="46"/>
      <c r="C29" s="47"/>
      <c r="D29" s="31">
        <f>P15</f>
        <v>9771.3903146853136</v>
      </c>
    </row>
    <row r="30" spans="1:15" hidden="1" x14ac:dyDescent="0.25">
      <c r="A30" s="42" t="s">
        <v>39</v>
      </c>
      <c r="B30" s="43"/>
      <c r="C30" s="44"/>
      <c r="D30" s="31">
        <f>J15-H15</f>
        <v>596988</v>
      </c>
    </row>
    <row r="31" spans="1:15" hidden="1" x14ac:dyDescent="0.25">
      <c r="A31" s="42" t="s">
        <v>40</v>
      </c>
      <c r="B31" s="43"/>
      <c r="C31" s="44"/>
      <c r="D31" s="31">
        <f>D28-D25</f>
        <v>1557360</v>
      </c>
    </row>
    <row r="33" spans="1:5" x14ac:dyDescent="0.25">
      <c r="A33" s="34"/>
      <c r="B33" s="34"/>
      <c r="C33" s="34"/>
      <c r="D33" s="34"/>
    </row>
    <row r="34" spans="1:5" x14ac:dyDescent="0.25">
      <c r="A34" s="34"/>
      <c r="B34" s="34"/>
      <c r="C34" s="34"/>
      <c r="D34" s="35"/>
    </row>
    <row r="35" spans="1:5" x14ac:dyDescent="0.25">
      <c r="A35" s="34"/>
      <c r="B35" s="34"/>
      <c r="C35" s="34"/>
      <c r="D35" s="35"/>
    </row>
    <row r="36" spans="1:5" x14ac:dyDescent="0.25">
      <c r="A36" s="34"/>
      <c r="B36" s="34"/>
      <c r="C36" s="34"/>
      <c r="D36" s="36"/>
    </row>
    <row r="37" spans="1:5" x14ac:dyDescent="0.25">
      <c r="B37" s="34"/>
      <c r="C37" s="34"/>
      <c r="D37" s="34"/>
      <c r="E37" s="34"/>
    </row>
  </sheetData>
  <mergeCells count="36">
    <mergeCell ref="D2:Q2"/>
    <mergeCell ref="D3:Q3"/>
    <mergeCell ref="A2:C7"/>
    <mergeCell ref="A1:C1"/>
    <mergeCell ref="D1:Q1"/>
    <mergeCell ref="G6:H6"/>
    <mergeCell ref="I6:O6"/>
    <mergeCell ref="P6:Q6"/>
    <mergeCell ref="I4:K4"/>
    <mergeCell ref="C10:C11"/>
    <mergeCell ref="D10:F10"/>
    <mergeCell ref="G10:G11"/>
    <mergeCell ref="H10:H11"/>
    <mergeCell ref="I10:I11"/>
    <mergeCell ref="O8:Q9"/>
    <mergeCell ref="A24:C24"/>
    <mergeCell ref="J10:J11"/>
    <mergeCell ref="K10:K11"/>
    <mergeCell ref="L10:L11"/>
    <mergeCell ref="P10:P11"/>
    <mergeCell ref="A17:D17"/>
    <mergeCell ref="A18:B18"/>
    <mergeCell ref="A20:D20"/>
    <mergeCell ref="A21:C21"/>
    <mergeCell ref="A22:C22"/>
    <mergeCell ref="A15:F15"/>
    <mergeCell ref="A8:J8"/>
    <mergeCell ref="K8:N8"/>
    <mergeCell ref="A10:A11"/>
    <mergeCell ref="B10:B11"/>
    <mergeCell ref="A31:C31"/>
    <mergeCell ref="A25:C25"/>
    <mergeCell ref="A26:C26"/>
    <mergeCell ref="A28:C28"/>
    <mergeCell ref="A29:C29"/>
    <mergeCell ref="A30:C30"/>
  </mergeCells>
  <dataValidations count="1">
    <dataValidation type="list" allowBlank="1" showInputMessage="1" showErrorMessage="1" sqref="E17" xr:uid="{C4C84DC0-37F1-434F-90CA-CC6CBFCAA86F}">
      <formula1>$B$24:$B$29</formula1>
    </dataValidation>
  </dataValidation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C792-00D7-49BE-A858-2086C640610E}">
  <sheetPr>
    <tabColor rgb="FF92D050"/>
  </sheetPr>
  <dimension ref="A1:U36"/>
  <sheetViews>
    <sheetView workbookViewId="0">
      <selection activeCell="F20" sqref="F20"/>
    </sheetView>
  </sheetViews>
  <sheetFormatPr defaultColWidth="9.140625" defaultRowHeight="15" x14ac:dyDescent="0.25"/>
  <cols>
    <col min="1" max="1" width="9.140625" style="11"/>
    <col min="2" max="2" width="12.28515625" style="11" customWidth="1"/>
    <col min="3" max="3" width="5.85546875" style="11" bestFit="1" customWidth="1"/>
    <col min="4" max="4" width="15.85546875" style="11" bestFit="1" customWidth="1"/>
    <col min="5" max="5" width="11.42578125" style="11" customWidth="1"/>
    <col min="6" max="6" width="11.7109375" style="11" customWidth="1"/>
    <col min="7" max="7" width="14.28515625" style="11" bestFit="1" customWidth="1"/>
    <col min="8" max="8" width="15.85546875" style="11" bestFit="1" customWidth="1"/>
    <col min="9" max="9" width="12.140625" style="11" bestFit="1" customWidth="1"/>
    <col min="10" max="10" width="15.7109375" style="11" customWidth="1"/>
    <col min="11" max="11" width="8" style="11" bestFit="1" customWidth="1"/>
    <col min="12" max="12" width="17.7109375" style="11" bestFit="1" customWidth="1"/>
    <col min="13" max="15" width="14.28515625" style="11" bestFit="1" customWidth="1"/>
    <col min="16" max="16" width="14.140625" style="11" bestFit="1" customWidth="1"/>
    <col min="17" max="17" width="5.7109375" style="11" bestFit="1" customWidth="1"/>
    <col min="18" max="18" width="3" style="11" hidden="1" customWidth="1"/>
    <col min="19" max="19" width="14.28515625" style="11" hidden="1" customWidth="1"/>
    <col min="20" max="20" width="14.28515625" style="92" hidden="1" customWidth="1"/>
    <col min="21" max="21" width="4" style="11" bestFit="1" customWidth="1"/>
    <col min="22" max="16384" width="9.140625" style="11"/>
  </cols>
  <sheetData>
    <row r="1" spans="1:20" s="1" customFormat="1" ht="32.25" customHeight="1" thickBot="1" x14ac:dyDescent="0.4">
      <c r="A1" s="86" t="s">
        <v>41</v>
      </c>
      <c r="B1" s="87"/>
      <c r="C1" s="88"/>
      <c r="D1" s="62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  <c r="T1" s="90"/>
    </row>
    <row r="2" spans="1:20" s="1" customFormat="1" ht="15.75" x14ac:dyDescent="0.25">
      <c r="A2" s="69" t="e" vm="1">
        <v>#VALUE!</v>
      </c>
      <c r="B2" s="70"/>
      <c r="C2" s="71"/>
      <c r="D2" s="64" t="s">
        <v>1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  <c r="T2" s="90"/>
    </row>
    <row r="3" spans="1:20" s="1" customFormat="1" ht="15.75" x14ac:dyDescent="0.25">
      <c r="A3" s="69"/>
      <c r="B3" s="70"/>
      <c r="C3" s="71"/>
      <c r="D3" s="27"/>
      <c r="E3" s="2"/>
      <c r="F3" s="2"/>
      <c r="G3" s="2"/>
      <c r="I3" s="96" t="s">
        <v>2</v>
      </c>
      <c r="J3" s="97"/>
      <c r="K3" s="98"/>
      <c r="L3" s="95">
        <f>H14</f>
        <v>1080000</v>
      </c>
      <c r="O3" s="2"/>
      <c r="P3" s="2"/>
      <c r="Q3" s="2"/>
      <c r="T3" s="90"/>
    </row>
    <row r="4" spans="1:20" s="1" customFormat="1" ht="15.75" x14ac:dyDescent="0.25">
      <c r="A4" s="69"/>
      <c r="B4" s="70"/>
      <c r="C4" s="71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T4" s="90"/>
    </row>
    <row r="5" spans="1:20" s="1" customFormat="1" ht="21" x14ac:dyDescent="0.35">
      <c r="A5" s="69"/>
      <c r="B5" s="70"/>
      <c r="C5" s="71"/>
      <c r="D5" s="8"/>
      <c r="F5" s="7"/>
      <c r="G5" s="81" t="s">
        <v>3</v>
      </c>
      <c r="H5" s="81"/>
      <c r="I5" s="82"/>
      <c r="J5" s="82"/>
      <c r="K5" s="82"/>
      <c r="L5" s="82"/>
      <c r="M5" s="82"/>
      <c r="N5" s="82"/>
      <c r="O5" s="82"/>
      <c r="P5" s="83">
        <f ca="1">TODAY()</f>
        <v>46107</v>
      </c>
      <c r="Q5" s="83"/>
      <c r="R5" s="8"/>
      <c r="S5" s="8"/>
      <c r="T5" s="91"/>
    </row>
    <row r="6" spans="1:20" ht="15.75" thickBot="1" x14ac:dyDescent="0.3">
      <c r="A6" s="72"/>
      <c r="B6" s="73"/>
      <c r="C6" s="74"/>
      <c r="D6" s="37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20" s="13" customFormat="1" ht="18.75" x14ac:dyDescent="0.3">
      <c r="A7" s="57" t="s">
        <v>4</v>
      </c>
      <c r="B7" s="57"/>
      <c r="C7" s="57"/>
      <c r="D7" s="57"/>
      <c r="E7" s="57"/>
      <c r="F7" s="57"/>
      <c r="G7" s="57"/>
      <c r="H7" s="57"/>
      <c r="I7" s="57"/>
      <c r="J7" s="58"/>
      <c r="K7" s="59" t="s">
        <v>5</v>
      </c>
      <c r="L7" s="59"/>
      <c r="M7" s="59"/>
      <c r="N7" s="59"/>
      <c r="O7" s="89" t="s">
        <v>43</v>
      </c>
      <c r="P7" s="89"/>
      <c r="Q7" s="89"/>
      <c r="R7" s="12"/>
      <c r="S7" s="12"/>
      <c r="T7" s="93"/>
    </row>
    <row r="8" spans="1:2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20" s="1" customFormat="1" x14ac:dyDescent="0.25">
      <c r="A9" s="50" t="s">
        <v>6</v>
      </c>
      <c r="B9" s="50" t="s">
        <v>7</v>
      </c>
      <c r="C9" s="50" t="s">
        <v>8</v>
      </c>
      <c r="D9" s="61" t="s">
        <v>9</v>
      </c>
      <c r="E9" s="61"/>
      <c r="F9" s="61"/>
      <c r="G9" s="50" t="s">
        <v>10</v>
      </c>
      <c r="H9" s="50" t="s">
        <v>11</v>
      </c>
      <c r="I9" s="50" t="s">
        <v>12</v>
      </c>
      <c r="J9" s="50" t="s">
        <v>13</v>
      </c>
      <c r="K9" s="50" t="s">
        <v>14</v>
      </c>
      <c r="L9" s="50" t="s">
        <v>15</v>
      </c>
      <c r="M9" s="14" t="s">
        <v>16</v>
      </c>
      <c r="N9" s="14" t="s">
        <v>17</v>
      </c>
      <c r="O9" s="14" t="s">
        <v>18</v>
      </c>
      <c r="P9" s="50" t="s">
        <v>12</v>
      </c>
      <c r="Q9" s="14" t="s">
        <v>19</v>
      </c>
      <c r="R9" s="8"/>
      <c r="S9" s="8"/>
      <c r="T9" s="91"/>
    </row>
    <row r="10" spans="1:20" s="1" customFormat="1" x14ac:dyDescent="0.25">
      <c r="A10" s="50"/>
      <c r="B10" s="50"/>
      <c r="C10" s="50"/>
      <c r="D10" s="15" t="s">
        <v>20</v>
      </c>
      <c r="E10" s="15" t="s">
        <v>21</v>
      </c>
      <c r="F10" s="15" t="s">
        <v>22</v>
      </c>
      <c r="G10" s="50"/>
      <c r="H10" s="50"/>
      <c r="I10" s="50"/>
      <c r="J10" s="50"/>
      <c r="K10" s="50" t="s">
        <v>23</v>
      </c>
      <c r="L10" s="50"/>
      <c r="M10" s="16">
        <v>0.3</v>
      </c>
      <c r="N10" s="14" t="s">
        <v>24</v>
      </c>
      <c r="O10" s="14" t="s">
        <v>25</v>
      </c>
      <c r="P10" s="50"/>
      <c r="Q10" s="14" t="s">
        <v>26</v>
      </c>
      <c r="R10" s="8"/>
      <c r="S10" s="8"/>
      <c r="T10" s="91"/>
    </row>
    <row r="11" spans="1:20" s="23" customFormat="1" x14ac:dyDescent="0.25">
      <c r="A11" s="17">
        <v>5</v>
      </c>
      <c r="B11" s="17">
        <v>40209</v>
      </c>
      <c r="C11" s="17">
        <v>229</v>
      </c>
      <c r="D11" s="17">
        <v>23</v>
      </c>
      <c r="E11" s="17">
        <v>3</v>
      </c>
      <c r="F11" s="18">
        <f t="shared" ref="F11:F12" si="0">(D11+E11)/C11</f>
        <v>0.11353711790393013</v>
      </c>
      <c r="G11" s="19">
        <v>420000</v>
      </c>
      <c r="H11" s="20">
        <f t="shared" ref="H11:H12" si="1">G11*Q11</f>
        <v>420000</v>
      </c>
      <c r="I11" s="20">
        <f>S11</f>
        <v>1155.4585152838429</v>
      </c>
      <c r="J11" s="20">
        <f t="shared" ref="J11:J12" si="2">H11*R11%+H11</f>
        <v>529200</v>
      </c>
      <c r="K11" s="17">
        <v>40</v>
      </c>
      <c r="L11" s="20">
        <f t="shared" ref="L11:L12" si="3">H11*K11%</f>
        <v>168000</v>
      </c>
      <c r="M11" s="20">
        <f t="shared" ref="M11:M12" si="4">H11*$M$10</f>
        <v>126000</v>
      </c>
      <c r="N11" s="20">
        <f t="shared" ref="N11:N12" si="5">L11-M11</f>
        <v>42000</v>
      </c>
      <c r="O11" s="20">
        <f t="shared" ref="O11:O12" si="6">H11-M11</f>
        <v>294000</v>
      </c>
      <c r="P11" s="20">
        <f>(J11-I11-L11)/T11</f>
        <v>1579.1427258101585</v>
      </c>
      <c r="Q11" s="17">
        <v>1</v>
      </c>
      <c r="R11" s="21">
        <f t="shared" ref="R11:R12" si="7">D11+E11</f>
        <v>26</v>
      </c>
      <c r="S11" s="22">
        <f>(J11/C11)/2</f>
        <v>1155.4585152838429</v>
      </c>
      <c r="T11" s="94">
        <f>C11-1</f>
        <v>228</v>
      </c>
    </row>
    <row r="12" spans="1:20" s="23" customFormat="1" x14ac:dyDescent="0.25">
      <c r="A12" s="17">
        <v>5</v>
      </c>
      <c r="B12" s="17">
        <v>40210</v>
      </c>
      <c r="C12" s="17">
        <v>230</v>
      </c>
      <c r="D12" s="17">
        <v>23</v>
      </c>
      <c r="E12" s="17">
        <v>3</v>
      </c>
      <c r="F12" s="18">
        <f t="shared" si="0"/>
        <v>0.11304347826086956</v>
      </c>
      <c r="G12" s="19">
        <v>420000</v>
      </c>
      <c r="H12" s="20">
        <f t="shared" si="1"/>
        <v>420000</v>
      </c>
      <c r="I12" s="20">
        <f t="shared" ref="I12:I13" si="8">S12</f>
        <v>1150.4347826086957</v>
      </c>
      <c r="J12" s="20">
        <f t="shared" si="2"/>
        <v>529200</v>
      </c>
      <c r="K12" s="17">
        <v>40</v>
      </c>
      <c r="L12" s="20">
        <f t="shared" si="3"/>
        <v>168000</v>
      </c>
      <c r="M12" s="20">
        <f t="shared" si="4"/>
        <v>126000</v>
      </c>
      <c r="N12" s="20">
        <f t="shared" si="5"/>
        <v>42000</v>
      </c>
      <c r="O12" s="20">
        <f t="shared" si="6"/>
        <v>294000</v>
      </c>
      <c r="P12" s="20">
        <f t="shared" ref="P12:P13" si="9">(J12-I12-L12)/T12</f>
        <v>1572.268843744067</v>
      </c>
      <c r="Q12" s="17">
        <v>1</v>
      </c>
      <c r="R12" s="21">
        <f t="shared" si="7"/>
        <v>26</v>
      </c>
      <c r="S12" s="22">
        <f t="shared" ref="S12:S13" si="10">(J12/C12)/2</f>
        <v>1150.4347826086957</v>
      </c>
      <c r="T12" s="94">
        <f t="shared" ref="T12:T13" si="11">C12-1</f>
        <v>229</v>
      </c>
    </row>
    <row r="13" spans="1:20" s="23" customFormat="1" x14ac:dyDescent="0.25">
      <c r="A13" s="17">
        <v>5</v>
      </c>
      <c r="B13" s="17">
        <v>40212</v>
      </c>
      <c r="C13" s="17">
        <v>197</v>
      </c>
      <c r="D13" s="17">
        <v>23</v>
      </c>
      <c r="E13" s="17">
        <v>3</v>
      </c>
      <c r="F13" s="18">
        <f>(D13+E13)/C13</f>
        <v>0.13197969543147209</v>
      </c>
      <c r="G13" s="19">
        <v>240000</v>
      </c>
      <c r="H13" s="20">
        <f>G13*Q13</f>
        <v>240000</v>
      </c>
      <c r="I13" s="20">
        <f t="shared" si="8"/>
        <v>767.51269035532994</v>
      </c>
      <c r="J13" s="20">
        <f>H13*R13%+H13</f>
        <v>302400</v>
      </c>
      <c r="K13" s="17">
        <v>40</v>
      </c>
      <c r="L13" s="20">
        <f>H13*K13%</f>
        <v>96000</v>
      </c>
      <c r="M13" s="20">
        <f>H13*$M$10</f>
        <v>72000</v>
      </c>
      <c r="N13" s="20">
        <f>L13-M13</f>
        <v>24000</v>
      </c>
      <c r="O13" s="20">
        <f>H13-M13</f>
        <v>168000</v>
      </c>
      <c r="P13" s="20">
        <f t="shared" si="9"/>
        <v>1049.1453434165546</v>
      </c>
      <c r="Q13" s="17">
        <v>1</v>
      </c>
      <c r="R13" s="21">
        <f>D13+E13</f>
        <v>26</v>
      </c>
      <c r="S13" s="22">
        <f t="shared" si="10"/>
        <v>767.51269035532994</v>
      </c>
      <c r="T13" s="94">
        <f t="shared" si="11"/>
        <v>196</v>
      </c>
    </row>
    <row r="14" spans="1:20" s="1" customFormat="1" x14ac:dyDescent="0.25">
      <c r="A14" s="55" t="s">
        <v>27</v>
      </c>
      <c r="B14" s="55"/>
      <c r="C14" s="55"/>
      <c r="D14" s="55"/>
      <c r="E14" s="55"/>
      <c r="F14" s="56"/>
      <c r="G14" s="15"/>
      <c r="H14" s="24">
        <f>SUM(H11:H13)</f>
        <v>1080000</v>
      </c>
      <c r="I14" s="24">
        <f>SUM(I11:I13)</f>
        <v>3073.4059882478687</v>
      </c>
      <c r="J14" s="24">
        <f>SUM(J11:J13)</f>
        <v>1360800</v>
      </c>
      <c r="K14" s="25"/>
      <c r="L14" s="24">
        <f t="shared" ref="L14:Q14" si="12">SUM(L11:L13)</f>
        <v>432000</v>
      </c>
      <c r="M14" s="24">
        <f t="shared" si="12"/>
        <v>324000</v>
      </c>
      <c r="N14" s="24">
        <f t="shared" si="12"/>
        <v>108000</v>
      </c>
      <c r="O14" s="24">
        <f t="shared" si="12"/>
        <v>756000</v>
      </c>
      <c r="P14" s="24">
        <f t="shared" si="12"/>
        <v>4200.5569129707801</v>
      </c>
      <c r="Q14" s="15">
        <f t="shared" si="12"/>
        <v>3</v>
      </c>
      <c r="R14" s="8"/>
      <c r="S14" s="8"/>
      <c r="T14" s="91"/>
    </row>
    <row r="15" spans="1:20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20" ht="15.75" x14ac:dyDescent="0.25">
      <c r="A16" s="51" t="s">
        <v>28</v>
      </c>
      <c r="B16" s="52"/>
      <c r="C16" s="52"/>
      <c r="D16" s="52"/>
      <c r="E16" s="1"/>
      <c r="G16" s="27"/>
    </row>
    <row r="17" spans="1:15" ht="15.75" x14ac:dyDescent="0.25">
      <c r="A17" s="53" t="s">
        <v>29</v>
      </c>
      <c r="B17" s="54"/>
      <c r="C17" s="28">
        <f>AVERAGE(C11:C13)</f>
        <v>218.66666666666666</v>
      </c>
      <c r="D17" s="2"/>
      <c r="F17" s="2"/>
      <c r="G17" s="3"/>
      <c r="H17"/>
      <c r="I17" s="2"/>
      <c r="J17" s="2"/>
      <c r="K17" s="2"/>
      <c r="L17" s="2"/>
      <c r="M17" s="2"/>
      <c r="N17" s="2"/>
      <c r="O17" s="2"/>
    </row>
    <row r="18" spans="1:15" ht="15.75" x14ac:dyDescent="0.25">
      <c r="G18" s="29"/>
      <c r="H18" s="2"/>
      <c r="I18" s="30"/>
    </row>
    <row r="19" spans="1:15" x14ac:dyDescent="0.25">
      <c r="A19" s="42" t="s">
        <v>30</v>
      </c>
      <c r="B19" s="43"/>
      <c r="C19" s="43"/>
      <c r="D19" s="44"/>
    </row>
    <row r="20" spans="1:15" x14ac:dyDescent="0.25">
      <c r="A20" s="45" t="s">
        <v>31</v>
      </c>
      <c r="B20" s="46"/>
      <c r="C20" s="47"/>
      <c r="D20" s="31">
        <f>H14</f>
        <v>1080000</v>
      </c>
    </row>
    <row r="21" spans="1:15" x14ac:dyDescent="0.25">
      <c r="A21" s="45" t="s">
        <v>32</v>
      </c>
      <c r="B21" s="46"/>
      <c r="C21" s="47"/>
      <c r="D21" s="31">
        <f>I14</f>
        <v>3073.4059882478687</v>
      </c>
    </row>
    <row r="22" spans="1:15" x14ac:dyDescent="0.25">
      <c r="A22" s="32"/>
      <c r="B22" s="32"/>
      <c r="C22" s="32"/>
      <c r="D22" s="1"/>
    </row>
    <row r="23" spans="1:15" x14ac:dyDescent="0.25">
      <c r="A23" s="45" t="s">
        <v>33</v>
      </c>
      <c r="B23" s="46"/>
      <c r="C23" s="47"/>
      <c r="D23" s="31">
        <f>L14</f>
        <v>432000</v>
      </c>
    </row>
    <row r="24" spans="1:15" x14ac:dyDescent="0.25">
      <c r="A24" s="45" t="s">
        <v>34</v>
      </c>
      <c r="B24" s="46"/>
      <c r="C24" s="47"/>
      <c r="D24" s="31">
        <f>N14</f>
        <v>108000</v>
      </c>
    </row>
    <row r="25" spans="1:15" x14ac:dyDescent="0.25">
      <c r="A25" s="45" t="s">
        <v>35</v>
      </c>
      <c r="B25" s="46"/>
      <c r="C25" s="47"/>
      <c r="D25" s="31">
        <f>M14</f>
        <v>324000</v>
      </c>
    </row>
    <row r="26" spans="1:15" x14ac:dyDescent="0.25">
      <c r="A26" s="32"/>
      <c r="B26" s="33" t="s">
        <v>36</v>
      </c>
      <c r="C26" s="32"/>
      <c r="D26" s="1"/>
    </row>
    <row r="27" spans="1:15" x14ac:dyDescent="0.25">
      <c r="A27" s="45" t="s">
        <v>37</v>
      </c>
      <c r="B27" s="46"/>
      <c r="C27" s="47"/>
      <c r="D27" s="31">
        <f>O14</f>
        <v>756000</v>
      </c>
    </row>
    <row r="28" spans="1:15" x14ac:dyDescent="0.25">
      <c r="A28" s="45" t="s">
        <v>38</v>
      </c>
      <c r="B28" s="46"/>
      <c r="C28" s="47"/>
      <c r="D28" s="31">
        <f>P14</f>
        <v>4200.5569129707801</v>
      </c>
    </row>
    <row r="29" spans="1:15" hidden="1" x14ac:dyDescent="0.25">
      <c r="A29" s="42" t="s">
        <v>39</v>
      </c>
      <c r="B29" s="43"/>
      <c r="C29" s="44"/>
      <c r="D29" s="31">
        <f>J14-H14</f>
        <v>280800</v>
      </c>
    </row>
    <row r="30" spans="1:15" hidden="1" x14ac:dyDescent="0.25">
      <c r="A30" s="42" t="s">
        <v>40</v>
      </c>
      <c r="B30" s="43"/>
      <c r="C30" s="44"/>
      <c r="D30" s="31">
        <f>D27-D24</f>
        <v>648000</v>
      </c>
    </row>
    <row r="32" spans="1:15" x14ac:dyDescent="0.25">
      <c r="A32" s="34"/>
      <c r="B32" s="34"/>
      <c r="C32" s="34"/>
      <c r="D32" s="34"/>
    </row>
    <row r="33" spans="1:5" x14ac:dyDescent="0.25">
      <c r="A33" s="34"/>
      <c r="B33" s="34"/>
      <c r="C33" s="34"/>
      <c r="D33" s="35"/>
    </row>
    <row r="34" spans="1:5" x14ac:dyDescent="0.25">
      <c r="A34" s="34"/>
      <c r="B34" s="34"/>
      <c r="C34" s="34"/>
      <c r="D34" s="35"/>
    </row>
    <row r="35" spans="1:5" x14ac:dyDescent="0.25">
      <c r="A35" s="34"/>
      <c r="B35" s="34"/>
      <c r="C35" s="34"/>
      <c r="D35" s="36"/>
    </row>
    <row r="36" spans="1:5" x14ac:dyDescent="0.25">
      <c r="B36" s="34"/>
      <c r="C36" s="34"/>
      <c r="D36" s="34"/>
      <c r="E36" s="34"/>
    </row>
  </sheetData>
  <mergeCells count="36">
    <mergeCell ref="A25:C25"/>
    <mergeCell ref="A27:C27"/>
    <mergeCell ref="A28:C28"/>
    <mergeCell ref="A29:C29"/>
    <mergeCell ref="A30:C30"/>
    <mergeCell ref="A17:B17"/>
    <mergeCell ref="A19:D19"/>
    <mergeCell ref="A20:C20"/>
    <mergeCell ref="A21:C21"/>
    <mergeCell ref="A23:C23"/>
    <mergeCell ref="A24:C24"/>
    <mergeCell ref="J9:J10"/>
    <mergeCell ref="K9:K10"/>
    <mergeCell ref="L9:L10"/>
    <mergeCell ref="P9:P10"/>
    <mergeCell ref="A14:F14"/>
    <mergeCell ref="A16:D16"/>
    <mergeCell ref="A7:J7"/>
    <mergeCell ref="K7:N7"/>
    <mergeCell ref="O7:Q7"/>
    <mergeCell ref="A9:A10"/>
    <mergeCell ref="B9:B10"/>
    <mergeCell ref="C9:C10"/>
    <mergeCell ref="D9:F9"/>
    <mergeCell ref="G9:G10"/>
    <mergeCell ref="H9:H10"/>
    <mergeCell ref="I9:I10"/>
    <mergeCell ref="A1:C1"/>
    <mergeCell ref="D1:Q1"/>
    <mergeCell ref="A2:C6"/>
    <mergeCell ref="D2:Q2"/>
    <mergeCell ref="D4:Q4"/>
    <mergeCell ref="G5:H5"/>
    <mergeCell ref="I5:O5"/>
    <mergeCell ref="P5:Q5"/>
    <mergeCell ref="I3:K3"/>
  </mergeCells>
  <dataValidations count="1">
    <dataValidation type="list" allowBlank="1" showInputMessage="1" showErrorMessage="1" sqref="E16" xr:uid="{ECB47350-5A63-4D09-AE37-D4C158034FA3}">
      <formula1>$B$23:$B$28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E2F4-1302-44F2-AFCD-E9AE0E3BD5D9}">
  <sheetPr>
    <tabColor rgb="FF92D050"/>
  </sheetPr>
  <dimension ref="A1:U36"/>
  <sheetViews>
    <sheetView workbookViewId="0">
      <selection activeCell="C17" sqref="C17"/>
    </sheetView>
  </sheetViews>
  <sheetFormatPr defaultColWidth="9.140625" defaultRowHeight="15" x14ac:dyDescent="0.25"/>
  <cols>
    <col min="1" max="1" width="9.140625" style="11"/>
    <col min="2" max="2" width="12.28515625" style="11" customWidth="1"/>
    <col min="3" max="3" width="5.85546875" style="11" bestFit="1" customWidth="1"/>
    <col min="4" max="4" width="15.85546875" style="11" bestFit="1" customWidth="1"/>
    <col min="5" max="5" width="11.42578125" style="11" customWidth="1"/>
    <col min="6" max="6" width="11.7109375" style="11" customWidth="1"/>
    <col min="7" max="7" width="14.28515625" style="11" bestFit="1" customWidth="1"/>
    <col min="8" max="8" width="15.85546875" style="11" bestFit="1" customWidth="1"/>
    <col min="9" max="9" width="12.140625" style="11" bestFit="1" customWidth="1"/>
    <col min="10" max="10" width="15.7109375" style="11" customWidth="1"/>
    <col min="11" max="11" width="8" style="11" bestFit="1" customWidth="1"/>
    <col min="12" max="12" width="17.7109375" style="11" bestFit="1" customWidth="1"/>
    <col min="13" max="15" width="14.28515625" style="11" bestFit="1" customWidth="1"/>
    <col min="16" max="16" width="12.140625" style="11" bestFit="1" customWidth="1"/>
    <col min="17" max="17" width="5.7109375" style="11" bestFit="1" customWidth="1"/>
    <col min="18" max="18" width="3" style="11" hidden="1" customWidth="1"/>
    <col min="19" max="19" width="12.140625" style="11" hidden="1" customWidth="1"/>
    <col min="20" max="20" width="4" style="92" hidden="1" customWidth="1"/>
    <col min="21" max="21" width="13.28515625" style="11" hidden="1" customWidth="1"/>
    <col min="22" max="16384" width="9.140625" style="11"/>
  </cols>
  <sheetData>
    <row r="1" spans="1:21" s="1" customFormat="1" ht="32.25" customHeight="1" thickBot="1" x14ac:dyDescent="0.4">
      <c r="A1" s="86" t="s">
        <v>41</v>
      </c>
      <c r="B1" s="87"/>
      <c r="C1" s="88"/>
      <c r="D1" s="62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  <c r="T1" s="90"/>
    </row>
    <row r="2" spans="1:21" s="1" customFormat="1" ht="15.75" x14ac:dyDescent="0.25">
      <c r="A2" s="69" t="e" vm="1">
        <v>#VALUE!</v>
      </c>
      <c r="B2" s="70"/>
      <c r="C2" s="71"/>
      <c r="D2" s="64" t="s">
        <v>1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  <c r="T2" s="90"/>
    </row>
    <row r="3" spans="1:21" s="1" customFormat="1" ht="15.75" x14ac:dyDescent="0.25">
      <c r="A3" s="69"/>
      <c r="B3" s="70"/>
      <c r="C3" s="71"/>
      <c r="D3" s="27"/>
      <c r="E3" s="2"/>
      <c r="F3" s="2"/>
      <c r="G3" s="2"/>
      <c r="I3" s="96" t="s">
        <v>2</v>
      </c>
      <c r="J3" s="97"/>
      <c r="K3" s="98"/>
      <c r="L3" s="95">
        <f>H14</f>
        <v>1080000</v>
      </c>
      <c r="O3" s="2"/>
      <c r="P3" s="2"/>
      <c r="Q3" s="2"/>
      <c r="T3" s="90"/>
    </row>
    <row r="4" spans="1:21" s="1" customFormat="1" ht="15.75" x14ac:dyDescent="0.25">
      <c r="A4" s="69"/>
      <c r="B4" s="70"/>
      <c r="C4" s="71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T4" s="90"/>
    </row>
    <row r="5" spans="1:21" s="1" customFormat="1" ht="21" x14ac:dyDescent="0.35">
      <c r="A5" s="69"/>
      <c r="B5" s="70"/>
      <c r="C5" s="71"/>
      <c r="D5" s="8"/>
      <c r="F5" s="7"/>
      <c r="G5" s="81" t="s">
        <v>3</v>
      </c>
      <c r="H5" s="81"/>
      <c r="I5" s="82"/>
      <c r="J5" s="82"/>
      <c r="K5" s="82"/>
      <c r="L5" s="82"/>
      <c r="M5" s="82"/>
      <c r="N5" s="82"/>
      <c r="O5" s="82"/>
      <c r="P5" s="83">
        <f ca="1">TODAY()</f>
        <v>46107</v>
      </c>
      <c r="Q5" s="83"/>
      <c r="R5" s="8"/>
      <c r="S5" s="8"/>
      <c r="T5" s="91"/>
    </row>
    <row r="6" spans="1:21" ht="15.75" thickBot="1" x14ac:dyDescent="0.3">
      <c r="A6" s="72"/>
      <c r="B6" s="73"/>
      <c r="C6" s="74"/>
      <c r="D6" s="37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21" s="13" customFormat="1" ht="18.75" x14ac:dyDescent="0.3">
      <c r="A7" s="57" t="s">
        <v>4</v>
      </c>
      <c r="B7" s="57"/>
      <c r="C7" s="57"/>
      <c r="D7" s="57"/>
      <c r="E7" s="57"/>
      <c r="F7" s="57"/>
      <c r="G7" s="57"/>
      <c r="H7" s="57"/>
      <c r="I7" s="57"/>
      <c r="J7" s="58"/>
      <c r="K7" s="59" t="s">
        <v>5</v>
      </c>
      <c r="L7" s="59"/>
      <c r="M7" s="59"/>
      <c r="N7" s="60"/>
      <c r="O7" s="101" t="s">
        <v>44</v>
      </c>
      <c r="P7" s="102"/>
      <c r="Q7" s="103"/>
      <c r="R7" s="12"/>
      <c r="S7" s="12"/>
      <c r="T7" s="93"/>
    </row>
    <row r="8" spans="1:21" ht="15.75" thickBo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9"/>
      <c r="O8" s="104"/>
      <c r="P8" s="105"/>
      <c r="Q8" s="106"/>
      <c r="R8" s="30"/>
    </row>
    <row r="9" spans="1:21" s="1" customFormat="1" x14ac:dyDescent="0.25">
      <c r="A9" s="50" t="s">
        <v>6</v>
      </c>
      <c r="B9" s="50" t="s">
        <v>7</v>
      </c>
      <c r="C9" s="50" t="s">
        <v>8</v>
      </c>
      <c r="D9" s="61" t="s">
        <v>9</v>
      </c>
      <c r="E9" s="61"/>
      <c r="F9" s="61"/>
      <c r="G9" s="50" t="s">
        <v>10</v>
      </c>
      <c r="H9" s="50" t="s">
        <v>11</v>
      </c>
      <c r="I9" s="50" t="s">
        <v>12</v>
      </c>
      <c r="J9" s="50" t="s">
        <v>13</v>
      </c>
      <c r="K9" s="50" t="s">
        <v>14</v>
      </c>
      <c r="L9" s="50" t="s">
        <v>15</v>
      </c>
      <c r="M9" s="14" t="s">
        <v>16</v>
      </c>
      <c r="N9" s="14" t="s">
        <v>17</v>
      </c>
      <c r="O9" s="99" t="s">
        <v>18</v>
      </c>
      <c r="P9" s="100" t="s">
        <v>12</v>
      </c>
      <c r="Q9" s="99" t="s">
        <v>19</v>
      </c>
      <c r="R9" s="8"/>
      <c r="S9" s="8"/>
      <c r="T9" s="91"/>
    </row>
    <row r="10" spans="1:21" s="1" customFormat="1" x14ac:dyDescent="0.25">
      <c r="A10" s="50"/>
      <c r="B10" s="50"/>
      <c r="C10" s="50"/>
      <c r="D10" s="15" t="s">
        <v>20</v>
      </c>
      <c r="E10" s="15" t="s">
        <v>21</v>
      </c>
      <c r="F10" s="15" t="s">
        <v>22</v>
      </c>
      <c r="G10" s="50"/>
      <c r="H10" s="50"/>
      <c r="I10" s="50"/>
      <c r="J10" s="50"/>
      <c r="K10" s="50" t="s">
        <v>23</v>
      </c>
      <c r="L10" s="50"/>
      <c r="M10" s="16">
        <v>0.3</v>
      </c>
      <c r="N10" s="14" t="s">
        <v>24</v>
      </c>
      <c r="O10" s="14" t="s">
        <v>25</v>
      </c>
      <c r="P10" s="50"/>
      <c r="Q10" s="14" t="s">
        <v>26</v>
      </c>
      <c r="R10" s="8"/>
      <c r="S10" s="8"/>
      <c r="T10" s="91"/>
    </row>
    <row r="11" spans="1:21" s="23" customFormat="1" x14ac:dyDescent="0.25">
      <c r="A11" s="17">
        <v>5</v>
      </c>
      <c r="B11" s="17">
        <v>40209</v>
      </c>
      <c r="C11" s="17">
        <v>229</v>
      </c>
      <c r="D11" s="17">
        <v>23</v>
      </c>
      <c r="E11" s="17">
        <v>3</v>
      </c>
      <c r="F11" s="18">
        <f t="shared" ref="F11:F12" si="0">(D11+E11)/C11</f>
        <v>0.11353711790393013</v>
      </c>
      <c r="G11" s="19">
        <v>420000</v>
      </c>
      <c r="H11" s="20">
        <f t="shared" ref="H11:H12" si="1">G11*Q11</f>
        <v>420000</v>
      </c>
      <c r="I11" s="20">
        <f>S11</f>
        <v>1155.4585152838429</v>
      </c>
      <c r="J11" s="20">
        <f t="shared" ref="J11:J12" si="2">H11*R11%+H11</f>
        <v>529200</v>
      </c>
      <c r="K11" s="17">
        <v>40</v>
      </c>
      <c r="L11" s="20">
        <f t="shared" ref="L11:L12" si="3">H11*K11%</f>
        <v>168000</v>
      </c>
      <c r="M11" s="20">
        <f t="shared" ref="M11:M12" si="4">H11*$M$10</f>
        <v>126000</v>
      </c>
      <c r="N11" s="20">
        <f t="shared" ref="N11:N12" si="5">L11-M11</f>
        <v>42000</v>
      </c>
      <c r="O11" s="20">
        <f t="shared" ref="O11:O12" si="6">H11-M11</f>
        <v>294000</v>
      </c>
      <c r="P11" s="20">
        <f>(J11-U11-L11)/T11</f>
        <v>1600.6198056064236</v>
      </c>
      <c r="Q11" s="17">
        <v>1</v>
      </c>
      <c r="R11" s="21">
        <f t="shared" ref="R11:R12" si="7">D11+E11</f>
        <v>26</v>
      </c>
      <c r="S11" s="22">
        <f>(J11/C11)/2</f>
        <v>1155.4585152838429</v>
      </c>
      <c r="T11" s="94">
        <f>C11-12</f>
        <v>217</v>
      </c>
      <c r="U11" s="38">
        <f>I11*12</f>
        <v>13865.502183406115</v>
      </c>
    </row>
    <row r="12" spans="1:21" s="23" customFormat="1" x14ac:dyDescent="0.25">
      <c r="A12" s="17">
        <v>5</v>
      </c>
      <c r="B12" s="17">
        <v>40210</v>
      </c>
      <c r="C12" s="17">
        <v>230</v>
      </c>
      <c r="D12" s="17">
        <v>23</v>
      </c>
      <c r="E12" s="17">
        <v>3</v>
      </c>
      <c r="F12" s="18">
        <f t="shared" si="0"/>
        <v>0.11304347826086956</v>
      </c>
      <c r="G12" s="19">
        <v>420000</v>
      </c>
      <c r="H12" s="20">
        <f t="shared" si="1"/>
        <v>420000</v>
      </c>
      <c r="I12" s="20">
        <f t="shared" ref="I12:I13" si="8">S12</f>
        <v>1150.4347826086957</v>
      </c>
      <c r="J12" s="20">
        <f t="shared" si="2"/>
        <v>529200</v>
      </c>
      <c r="K12" s="17">
        <v>40</v>
      </c>
      <c r="L12" s="20">
        <f t="shared" si="3"/>
        <v>168000</v>
      </c>
      <c r="M12" s="20">
        <f t="shared" si="4"/>
        <v>126000</v>
      </c>
      <c r="N12" s="20">
        <f t="shared" si="5"/>
        <v>42000</v>
      </c>
      <c r="O12" s="20">
        <f t="shared" si="6"/>
        <v>294000</v>
      </c>
      <c r="P12" s="20">
        <f t="shared" ref="P12:P13" si="9">(J12-U12-L12)/T12</f>
        <v>1593.5540486637417</v>
      </c>
      <c r="Q12" s="17">
        <v>1</v>
      </c>
      <c r="R12" s="21">
        <f t="shared" si="7"/>
        <v>26</v>
      </c>
      <c r="S12" s="22">
        <f t="shared" ref="S12:S13" si="10">(J12/C12)/2</f>
        <v>1150.4347826086957</v>
      </c>
      <c r="T12" s="94">
        <f t="shared" ref="T12:T13" si="11">C12-12</f>
        <v>218</v>
      </c>
      <c r="U12" s="38">
        <f t="shared" ref="U12:U13" si="12">I12*12</f>
        <v>13805.217391304348</v>
      </c>
    </row>
    <row r="13" spans="1:21" s="23" customFormat="1" x14ac:dyDescent="0.25">
      <c r="A13" s="17">
        <v>5</v>
      </c>
      <c r="B13" s="17">
        <v>40212</v>
      </c>
      <c r="C13" s="17">
        <v>197</v>
      </c>
      <c r="D13" s="17">
        <v>23</v>
      </c>
      <c r="E13" s="17">
        <v>3</v>
      </c>
      <c r="F13" s="18">
        <f>(D13+E13)/C13</f>
        <v>0.13197969543147209</v>
      </c>
      <c r="G13" s="19">
        <v>240000</v>
      </c>
      <c r="H13" s="20">
        <f>G13*Q13</f>
        <v>240000</v>
      </c>
      <c r="I13" s="20">
        <f t="shared" si="8"/>
        <v>767.51269035532994</v>
      </c>
      <c r="J13" s="20">
        <f>H13*R13%+H13</f>
        <v>302400</v>
      </c>
      <c r="K13" s="17">
        <v>40</v>
      </c>
      <c r="L13" s="20">
        <f>H13*K13%</f>
        <v>96000</v>
      </c>
      <c r="M13" s="20">
        <f>H13*$M$10</f>
        <v>72000</v>
      </c>
      <c r="N13" s="20">
        <f>L13-M13</f>
        <v>24000</v>
      </c>
      <c r="O13" s="20">
        <f>H13-M13</f>
        <v>168000</v>
      </c>
      <c r="P13" s="20">
        <f t="shared" si="9"/>
        <v>1065.8910687337082</v>
      </c>
      <c r="Q13" s="17">
        <v>1</v>
      </c>
      <c r="R13" s="21">
        <f>D13+E13</f>
        <v>26</v>
      </c>
      <c r="S13" s="22">
        <f t="shared" si="10"/>
        <v>767.51269035532994</v>
      </c>
      <c r="T13" s="94">
        <f t="shared" si="11"/>
        <v>185</v>
      </c>
      <c r="U13" s="38">
        <f t="shared" si="12"/>
        <v>9210.1522842639588</v>
      </c>
    </row>
    <row r="14" spans="1:21" s="1" customFormat="1" x14ac:dyDescent="0.25">
      <c r="A14" s="55" t="s">
        <v>27</v>
      </c>
      <c r="B14" s="55"/>
      <c r="C14" s="55"/>
      <c r="D14" s="55"/>
      <c r="E14" s="55"/>
      <c r="F14" s="56"/>
      <c r="G14" s="15"/>
      <c r="H14" s="24">
        <f>SUM(H11:H13)</f>
        <v>1080000</v>
      </c>
      <c r="I14" s="24">
        <f>SUM(I11:I13)</f>
        <v>3073.4059882478687</v>
      </c>
      <c r="J14" s="24">
        <f>SUM(J11:J13)</f>
        <v>1360800</v>
      </c>
      <c r="K14" s="25"/>
      <c r="L14" s="24">
        <f t="shared" ref="L14:Q14" si="13">SUM(L11:L13)</f>
        <v>432000</v>
      </c>
      <c r="M14" s="24">
        <f t="shared" si="13"/>
        <v>324000</v>
      </c>
      <c r="N14" s="24">
        <f t="shared" si="13"/>
        <v>108000</v>
      </c>
      <c r="O14" s="24">
        <f t="shared" si="13"/>
        <v>756000</v>
      </c>
      <c r="P14" s="24">
        <f t="shared" si="13"/>
        <v>4260.0649230038734</v>
      </c>
      <c r="Q14" s="15">
        <f t="shared" si="13"/>
        <v>3</v>
      </c>
      <c r="R14" s="8"/>
      <c r="S14" s="8"/>
      <c r="T14" s="91"/>
    </row>
    <row r="15" spans="1:2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21" ht="15.75" x14ac:dyDescent="0.25">
      <c r="A16" s="51" t="s">
        <v>28</v>
      </c>
      <c r="B16" s="52"/>
      <c r="C16" s="52"/>
      <c r="D16" s="52"/>
      <c r="E16" s="1"/>
      <c r="G16" s="27"/>
    </row>
    <row r="17" spans="1:15" ht="15.75" x14ac:dyDescent="0.25">
      <c r="A17" s="53" t="s">
        <v>29</v>
      </c>
      <c r="B17" s="54"/>
      <c r="C17" s="28">
        <f>AVERAGE(C11:C13)</f>
        <v>218.66666666666666</v>
      </c>
      <c r="D17" s="2"/>
      <c r="F17" s="2"/>
      <c r="G17" s="3"/>
      <c r="H17"/>
      <c r="I17" s="2"/>
      <c r="J17" s="2"/>
      <c r="K17" s="2"/>
      <c r="L17" s="2"/>
      <c r="M17" s="2"/>
      <c r="N17" s="2"/>
      <c r="O17" s="2"/>
    </row>
    <row r="18" spans="1:15" ht="15.75" x14ac:dyDescent="0.25">
      <c r="G18" s="29"/>
      <c r="H18" s="2"/>
      <c r="I18" s="30"/>
    </row>
    <row r="19" spans="1:15" x14ac:dyDescent="0.25">
      <c r="A19" s="42" t="s">
        <v>30</v>
      </c>
      <c r="B19" s="43"/>
      <c r="C19" s="43"/>
      <c r="D19" s="44"/>
    </row>
    <row r="20" spans="1:15" x14ac:dyDescent="0.25">
      <c r="A20" s="45" t="s">
        <v>31</v>
      </c>
      <c r="B20" s="46"/>
      <c r="C20" s="47"/>
      <c r="D20" s="31">
        <f>H14</f>
        <v>1080000</v>
      </c>
    </row>
    <row r="21" spans="1:15" x14ac:dyDescent="0.25">
      <c r="A21" s="45" t="s">
        <v>32</v>
      </c>
      <c r="B21" s="46"/>
      <c r="C21" s="47"/>
      <c r="D21" s="31">
        <f>I14</f>
        <v>3073.4059882478687</v>
      </c>
    </row>
    <row r="22" spans="1:15" x14ac:dyDescent="0.25">
      <c r="A22" s="32"/>
      <c r="B22" s="32"/>
      <c r="C22" s="32"/>
      <c r="D22" s="1"/>
    </row>
    <row r="23" spans="1:15" x14ac:dyDescent="0.25">
      <c r="A23" s="45" t="s">
        <v>33</v>
      </c>
      <c r="B23" s="46"/>
      <c r="C23" s="47"/>
      <c r="D23" s="31">
        <f>L14</f>
        <v>432000</v>
      </c>
    </row>
    <row r="24" spans="1:15" x14ac:dyDescent="0.25">
      <c r="A24" s="45" t="s">
        <v>34</v>
      </c>
      <c r="B24" s="46"/>
      <c r="C24" s="47"/>
      <c r="D24" s="31">
        <f>N14</f>
        <v>108000</v>
      </c>
    </row>
    <row r="25" spans="1:15" x14ac:dyDescent="0.25">
      <c r="A25" s="45" t="s">
        <v>35</v>
      </c>
      <c r="B25" s="46"/>
      <c r="C25" s="47"/>
      <c r="D25" s="31">
        <f>M14</f>
        <v>324000</v>
      </c>
    </row>
    <row r="26" spans="1:15" x14ac:dyDescent="0.25">
      <c r="A26" s="32"/>
      <c r="B26" s="33" t="s">
        <v>36</v>
      </c>
      <c r="C26" s="32"/>
      <c r="D26" s="1"/>
    </row>
    <row r="27" spans="1:15" x14ac:dyDescent="0.25">
      <c r="A27" s="45" t="s">
        <v>37</v>
      </c>
      <c r="B27" s="46"/>
      <c r="C27" s="47"/>
      <c r="D27" s="31">
        <f>O14</f>
        <v>756000</v>
      </c>
    </row>
    <row r="28" spans="1:15" x14ac:dyDescent="0.25">
      <c r="A28" s="45" t="s">
        <v>38</v>
      </c>
      <c r="B28" s="46"/>
      <c r="C28" s="47"/>
      <c r="D28" s="31">
        <f>P14</f>
        <v>4260.0649230038734</v>
      </c>
    </row>
    <row r="29" spans="1:15" hidden="1" x14ac:dyDescent="0.25">
      <c r="A29" s="42" t="s">
        <v>39</v>
      </c>
      <c r="B29" s="43"/>
      <c r="C29" s="44"/>
      <c r="D29" s="31">
        <f>J14-H14</f>
        <v>280800</v>
      </c>
    </row>
    <row r="30" spans="1:15" hidden="1" x14ac:dyDescent="0.25">
      <c r="A30" s="42" t="s">
        <v>40</v>
      </c>
      <c r="B30" s="43"/>
      <c r="C30" s="44"/>
      <c r="D30" s="31">
        <f>D27-D24</f>
        <v>648000</v>
      </c>
    </row>
    <row r="32" spans="1:15" x14ac:dyDescent="0.25">
      <c r="A32" s="34"/>
      <c r="B32" s="34"/>
      <c r="C32" s="34"/>
      <c r="D32" s="34"/>
    </row>
    <row r="33" spans="1:5" x14ac:dyDescent="0.25">
      <c r="A33" s="34"/>
      <c r="B33" s="34"/>
      <c r="C33" s="34"/>
      <c r="D33" s="35"/>
    </row>
    <row r="34" spans="1:5" x14ac:dyDescent="0.25">
      <c r="A34" s="34"/>
      <c r="B34" s="34"/>
      <c r="C34" s="34"/>
      <c r="D34" s="35"/>
    </row>
    <row r="35" spans="1:5" x14ac:dyDescent="0.25">
      <c r="A35" s="34"/>
      <c r="B35" s="34"/>
      <c r="C35" s="34"/>
      <c r="D35" s="36"/>
    </row>
    <row r="36" spans="1:5" x14ac:dyDescent="0.25">
      <c r="B36" s="34"/>
      <c r="C36" s="34"/>
      <c r="D36" s="34"/>
      <c r="E36" s="34"/>
    </row>
  </sheetData>
  <mergeCells count="36">
    <mergeCell ref="A25:C25"/>
    <mergeCell ref="A27:C27"/>
    <mergeCell ref="A28:C28"/>
    <mergeCell ref="A29:C29"/>
    <mergeCell ref="A30:C30"/>
    <mergeCell ref="O7:Q8"/>
    <mergeCell ref="A17:B17"/>
    <mergeCell ref="A19:D19"/>
    <mergeCell ref="A20:C20"/>
    <mergeCell ref="A21:C21"/>
    <mergeCell ref="A23:C23"/>
    <mergeCell ref="A24:C24"/>
    <mergeCell ref="J9:J10"/>
    <mergeCell ref="K9:K10"/>
    <mergeCell ref="L9:L10"/>
    <mergeCell ref="P9:P10"/>
    <mergeCell ref="A14:F14"/>
    <mergeCell ref="A16:D16"/>
    <mergeCell ref="A7:J7"/>
    <mergeCell ref="K7:N7"/>
    <mergeCell ref="A9:A10"/>
    <mergeCell ref="B9:B10"/>
    <mergeCell ref="C9:C10"/>
    <mergeCell ref="D9:F9"/>
    <mergeCell ref="G9:G10"/>
    <mergeCell ref="H9:H10"/>
    <mergeCell ref="I9:I10"/>
    <mergeCell ref="A1:C1"/>
    <mergeCell ref="D1:Q1"/>
    <mergeCell ref="A2:C6"/>
    <mergeCell ref="D2:Q2"/>
    <mergeCell ref="I3:K3"/>
    <mergeCell ref="D4:Q4"/>
    <mergeCell ref="G5:H5"/>
    <mergeCell ref="I5:O5"/>
    <mergeCell ref="P5:Q5"/>
  </mergeCells>
  <dataValidations count="1">
    <dataValidation type="list" allowBlank="1" showInputMessage="1" showErrorMessage="1" sqref="E16" xr:uid="{2FE3003B-3E09-45AB-B56F-E898B32C08B4}">
      <formula1>$B$23:$B$28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Linear</vt:lpstr>
      <vt:lpstr>70.30 (normal)</vt:lpstr>
      <vt:lpstr>70.30 (12 meses)</vt:lpstr>
      <vt:lpstr>50.50 (normal)</vt:lpstr>
      <vt:lpstr>50.50 (12 meses)</vt:lpstr>
      <vt:lpstr>'70.30 (12 meses)'!Area_de_impressao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Citybens Recepção</dc:creator>
  <cp:lastModifiedBy>Mateus Cecilio</cp:lastModifiedBy>
  <cp:lastPrinted>2025-10-01T20:52:02Z</cp:lastPrinted>
  <dcterms:created xsi:type="dcterms:W3CDTF">2024-10-30T11:44:44Z</dcterms:created>
  <dcterms:modified xsi:type="dcterms:W3CDTF">2026-03-26T13:25:08Z</dcterms:modified>
</cp:coreProperties>
</file>