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Projetos Python GitHub\projeto_dashborad_gestao_das_aguas\Dados\Origem\xls_origem\Sapiens\"/>
    </mc:Choice>
  </mc:AlternateContent>
  <xr:revisionPtr revIDLastSave="0" documentId="13_ncr:1_{310F308F-A51C-4C96-B49C-01B3689D7DA2}" xr6:coauthVersionLast="47" xr6:coauthVersionMax="47" xr10:uidLastSave="{00000000-0000-0000-0000-000000000000}"/>
  <bookViews>
    <workbookView xWindow="-120" yWindow="-120" windowWidth="20640" windowHeight="11040" xr2:uid="{A1B62D81-25FD-486D-87A9-8C2E35643023}"/>
  </bookViews>
  <sheets>
    <sheet name="Sapiens" sheetId="1" r:id="rId1"/>
  </sheets>
  <externalReferences>
    <externalReference r:id="rId2"/>
    <externalReference r:id="rId3"/>
  </externalReferences>
  <definedNames>
    <definedName name="_xlnm._FilterDatabase" localSheetId="0" hidden="1">Sapiens!$A$1:$AD$1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" i="1"/>
  <c r="AC199" i="1"/>
  <c r="AD199" i="1" s="1"/>
  <c r="V199" i="1"/>
  <c r="U199" i="1"/>
  <c r="P199" i="1"/>
  <c r="O199" i="1"/>
  <c r="N199" i="1"/>
  <c r="M199" i="1"/>
  <c r="L199" i="1"/>
  <c r="K199" i="1"/>
  <c r="J199" i="1"/>
  <c r="I199" i="1"/>
  <c r="G199" i="1"/>
  <c r="F199" i="1"/>
  <c r="E199" i="1"/>
  <c r="B199" i="1"/>
  <c r="AC198" i="1"/>
  <c r="AD198" i="1" s="1"/>
  <c r="V198" i="1"/>
  <c r="U198" i="1"/>
  <c r="P198" i="1"/>
  <c r="O198" i="1"/>
  <c r="N198" i="1"/>
  <c r="M198" i="1"/>
  <c r="L198" i="1"/>
  <c r="K198" i="1"/>
  <c r="J198" i="1"/>
  <c r="I198" i="1"/>
  <c r="G198" i="1"/>
  <c r="F198" i="1"/>
  <c r="E198" i="1"/>
  <c r="B198" i="1"/>
  <c r="AC197" i="1"/>
  <c r="AD197" i="1" s="1"/>
  <c r="V197" i="1"/>
  <c r="U197" i="1"/>
  <c r="P197" i="1"/>
  <c r="O197" i="1"/>
  <c r="N197" i="1"/>
  <c r="M197" i="1"/>
  <c r="L197" i="1"/>
  <c r="K197" i="1"/>
  <c r="J197" i="1"/>
  <c r="I197" i="1"/>
  <c r="G197" i="1"/>
  <c r="F197" i="1"/>
  <c r="E197" i="1"/>
  <c r="B197" i="1"/>
  <c r="AC196" i="1"/>
  <c r="AD196" i="1" s="1"/>
  <c r="V196" i="1"/>
  <c r="U196" i="1"/>
  <c r="P196" i="1"/>
  <c r="O196" i="1"/>
  <c r="N196" i="1"/>
  <c r="M196" i="1"/>
  <c r="L196" i="1"/>
  <c r="K196" i="1"/>
  <c r="J196" i="1"/>
  <c r="I196" i="1"/>
  <c r="G196" i="1"/>
  <c r="F196" i="1"/>
  <c r="E196" i="1"/>
  <c r="B196" i="1"/>
  <c r="AC195" i="1"/>
  <c r="AD195" i="1" s="1"/>
  <c r="V195" i="1"/>
  <c r="U195" i="1"/>
  <c r="P195" i="1"/>
  <c r="O195" i="1"/>
  <c r="N195" i="1"/>
  <c r="M195" i="1"/>
  <c r="L195" i="1"/>
  <c r="K195" i="1"/>
  <c r="J195" i="1"/>
  <c r="I195" i="1"/>
  <c r="G195" i="1"/>
  <c r="F195" i="1"/>
  <c r="E195" i="1"/>
  <c r="B195" i="1"/>
  <c r="AC194" i="1"/>
  <c r="AD194" i="1" s="1"/>
  <c r="V194" i="1"/>
  <c r="U194" i="1"/>
  <c r="P194" i="1"/>
  <c r="O194" i="1"/>
  <c r="N194" i="1"/>
  <c r="M194" i="1"/>
  <c r="L194" i="1"/>
  <c r="K194" i="1"/>
  <c r="J194" i="1"/>
  <c r="I194" i="1"/>
  <c r="G194" i="1"/>
  <c r="F194" i="1"/>
  <c r="E194" i="1"/>
  <c r="B194" i="1"/>
  <c r="AC193" i="1"/>
  <c r="AD193" i="1" s="1"/>
  <c r="V193" i="1"/>
  <c r="U193" i="1"/>
  <c r="P193" i="1"/>
  <c r="O193" i="1"/>
  <c r="N193" i="1"/>
  <c r="M193" i="1"/>
  <c r="L193" i="1"/>
  <c r="K193" i="1"/>
  <c r="J193" i="1"/>
  <c r="I193" i="1"/>
  <c r="G193" i="1"/>
  <c r="F193" i="1"/>
  <c r="E193" i="1"/>
  <c r="B193" i="1"/>
  <c r="AC192" i="1"/>
  <c r="AD192" i="1" s="1"/>
  <c r="V192" i="1"/>
  <c r="U192" i="1"/>
  <c r="P192" i="1"/>
  <c r="O192" i="1"/>
  <c r="N192" i="1"/>
  <c r="M192" i="1"/>
  <c r="L192" i="1"/>
  <c r="K192" i="1"/>
  <c r="J192" i="1"/>
  <c r="I192" i="1"/>
  <c r="G192" i="1"/>
  <c r="F192" i="1"/>
  <c r="E192" i="1"/>
  <c r="B192" i="1"/>
  <c r="AC191" i="1"/>
  <c r="AD191" i="1" s="1"/>
  <c r="V191" i="1"/>
  <c r="U191" i="1"/>
  <c r="P191" i="1"/>
  <c r="O191" i="1"/>
  <c r="N191" i="1"/>
  <c r="M191" i="1"/>
  <c r="L191" i="1"/>
  <c r="K191" i="1"/>
  <c r="J191" i="1"/>
  <c r="I191" i="1"/>
  <c r="G191" i="1"/>
  <c r="F191" i="1"/>
  <c r="E191" i="1"/>
  <c r="B191" i="1"/>
  <c r="AC190" i="1"/>
  <c r="AD190" i="1" s="1"/>
  <c r="V190" i="1"/>
  <c r="U190" i="1"/>
  <c r="P190" i="1"/>
  <c r="O190" i="1"/>
  <c r="N190" i="1"/>
  <c r="M190" i="1"/>
  <c r="L190" i="1"/>
  <c r="K190" i="1"/>
  <c r="J190" i="1"/>
  <c r="I190" i="1"/>
  <c r="G190" i="1"/>
  <c r="F190" i="1"/>
  <c r="E190" i="1"/>
  <c r="B190" i="1"/>
  <c r="AC189" i="1"/>
  <c r="AD189" i="1" s="1"/>
  <c r="V189" i="1"/>
  <c r="U189" i="1"/>
  <c r="P189" i="1"/>
  <c r="O189" i="1"/>
  <c r="N189" i="1"/>
  <c r="M189" i="1"/>
  <c r="L189" i="1"/>
  <c r="K189" i="1"/>
  <c r="J189" i="1"/>
  <c r="I189" i="1"/>
  <c r="G189" i="1"/>
  <c r="F189" i="1"/>
  <c r="E189" i="1"/>
  <c r="B189" i="1"/>
  <c r="AC188" i="1"/>
  <c r="AD188" i="1" s="1"/>
  <c r="V188" i="1"/>
  <c r="U188" i="1"/>
  <c r="P188" i="1"/>
  <c r="O188" i="1"/>
  <c r="N188" i="1"/>
  <c r="M188" i="1"/>
  <c r="L188" i="1"/>
  <c r="K188" i="1"/>
  <c r="J188" i="1"/>
  <c r="I188" i="1"/>
  <c r="G188" i="1"/>
  <c r="F188" i="1"/>
  <c r="E188" i="1"/>
  <c r="B188" i="1"/>
  <c r="AC187" i="1"/>
  <c r="AD187" i="1" s="1"/>
  <c r="V187" i="1"/>
  <c r="U187" i="1"/>
  <c r="P187" i="1"/>
  <c r="O187" i="1"/>
  <c r="N187" i="1"/>
  <c r="M187" i="1"/>
  <c r="L187" i="1"/>
  <c r="K187" i="1"/>
  <c r="J187" i="1"/>
  <c r="I187" i="1"/>
  <c r="G187" i="1"/>
  <c r="F187" i="1"/>
  <c r="E187" i="1"/>
  <c r="B187" i="1"/>
  <c r="AC186" i="1"/>
  <c r="AD186" i="1" s="1"/>
  <c r="V186" i="1"/>
  <c r="U186" i="1"/>
  <c r="P186" i="1"/>
  <c r="O186" i="1"/>
  <c r="N186" i="1"/>
  <c r="M186" i="1"/>
  <c r="L186" i="1"/>
  <c r="K186" i="1"/>
  <c r="J186" i="1"/>
  <c r="I186" i="1"/>
  <c r="G186" i="1"/>
  <c r="F186" i="1"/>
  <c r="E186" i="1"/>
  <c r="B186" i="1"/>
  <c r="AC185" i="1"/>
  <c r="AD185" i="1" s="1"/>
  <c r="V185" i="1"/>
  <c r="U185" i="1"/>
  <c r="P185" i="1"/>
  <c r="O185" i="1"/>
  <c r="N185" i="1"/>
  <c r="M185" i="1"/>
  <c r="L185" i="1"/>
  <c r="K185" i="1"/>
  <c r="J185" i="1"/>
  <c r="I185" i="1"/>
  <c r="G185" i="1"/>
  <c r="F185" i="1"/>
  <c r="E185" i="1"/>
  <c r="B185" i="1"/>
  <c r="AC184" i="1"/>
  <c r="AD184" i="1" s="1"/>
  <c r="V184" i="1"/>
  <c r="U184" i="1"/>
  <c r="P184" i="1"/>
  <c r="O184" i="1"/>
  <c r="N184" i="1"/>
  <c r="M184" i="1"/>
  <c r="L184" i="1"/>
  <c r="K184" i="1"/>
  <c r="J184" i="1"/>
  <c r="I184" i="1"/>
  <c r="G184" i="1"/>
  <c r="F184" i="1"/>
  <c r="E184" i="1"/>
  <c r="B184" i="1"/>
  <c r="AC183" i="1"/>
  <c r="AD183" i="1" s="1"/>
  <c r="V183" i="1"/>
  <c r="U183" i="1"/>
  <c r="P183" i="1"/>
  <c r="O183" i="1"/>
  <c r="N183" i="1"/>
  <c r="M183" i="1"/>
  <c r="L183" i="1"/>
  <c r="K183" i="1"/>
  <c r="J183" i="1"/>
  <c r="I183" i="1"/>
  <c r="G183" i="1"/>
  <c r="F183" i="1"/>
  <c r="E183" i="1"/>
  <c r="B183" i="1"/>
  <c r="AC182" i="1"/>
  <c r="AD182" i="1" s="1"/>
  <c r="V182" i="1"/>
  <c r="U182" i="1"/>
  <c r="P182" i="1"/>
  <c r="O182" i="1"/>
  <c r="N182" i="1"/>
  <c r="M182" i="1"/>
  <c r="L182" i="1"/>
  <c r="K182" i="1"/>
  <c r="J182" i="1"/>
  <c r="I182" i="1"/>
  <c r="G182" i="1"/>
  <c r="F182" i="1"/>
  <c r="E182" i="1"/>
  <c r="B182" i="1"/>
  <c r="AC181" i="1"/>
  <c r="AD181" i="1" s="1"/>
  <c r="V181" i="1"/>
  <c r="U181" i="1"/>
  <c r="P181" i="1"/>
  <c r="O181" i="1"/>
  <c r="N181" i="1"/>
  <c r="M181" i="1"/>
  <c r="L181" i="1"/>
  <c r="K181" i="1"/>
  <c r="J181" i="1"/>
  <c r="I181" i="1"/>
  <c r="G181" i="1"/>
  <c r="F181" i="1"/>
  <c r="E181" i="1"/>
  <c r="B181" i="1"/>
  <c r="AC180" i="1"/>
  <c r="AD180" i="1" s="1"/>
  <c r="V180" i="1"/>
  <c r="U180" i="1"/>
  <c r="P180" i="1"/>
  <c r="O180" i="1"/>
  <c r="N180" i="1"/>
  <c r="M180" i="1"/>
  <c r="L180" i="1"/>
  <c r="K180" i="1"/>
  <c r="J180" i="1"/>
  <c r="I180" i="1"/>
  <c r="G180" i="1"/>
  <c r="F180" i="1"/>
  <c r="E180" i="1"/>
  <c r="B180" i="1"/>
  <c r="AC179" i="1"/>
  <c r="AD179" i="1" s="1"/>
  <c r="V179" i="1"/>
  <c r="U179" i="1"/>
  <c r="P179" i="1"/>
  <c r="O179" i="1"/>
  <c r="N179" i="1"/>
  <c r="M179" i="1"/>
  <c r="L179" i="1"/>
  <c r="K179" i="1"/>
  <c r="J179" i="1"/>
  <c r="I179" i="1"/>
  <c r="G179" i="1"/>
  <c r="F179" i="1"/>
  <c r="E179" i="1"/>
  <c r="B179" i="1"/>
  <c r="AC178" i="1"/>
  <c r="AD178" i="1" s="1"/>
  <c r="V178" i="1"/>
  <c r="U178" i="1"/>
  <c r="P178" i="1"/>
  <c r="O178" i="1"/>
  <c r="N178" i="1"/>
  <c r="M178" i="1"/>
  <c r="L178" i="1"/>
  <c r="K178" i="1"/>
  <c r="J178" i="1"/>
  <c r="I178" i="1"/>
  <c r="G178" i="1"/>
  <c r="F178" i="1"/>
  <c r="E178" i="1"/>
  <c r="B178" i="1"/>
  <c r="AD177" i="1"/>
  <c r="AC177" i="1"/>
  <c r="V177" i="1"/>
  <c r="U177" i="1"/>
  <c r="P177" i="1"/>
  <c r="O177" i="1"/>
  <c r="N177" i="1"/>
  <c r="M177" i="1"/>
  <c r="L177" i="1"/>
  <c r="K177" i="1"/>
  <c r="J177" i="1"/>
  <c r="I177" i="1"/>
  <c r="G177" i="1"/>
  <c r="F177" i="1"/>
  <c r="E177" i="1"/>
  <c r="B177" i="1"/>
  <c r="AC176" i="1"/>
  <c r="AD176" i="1" s="1"/>
  <c r="V176" i="1"/>
  <c r="U176" i="1"/>
  <c r="P176" i="1"/>
  <c r="O176" i="1"/>
  <c r="N176" i="1"/>
  <c r="M176" i="1"/>
  <c r="L176" i="1"/>
  <c r="K176" i="1"/>
  <c r="J176" i="1"/>
  <c r="I176" i="1"/>
  <c r="G176" i="1"/>
  <c r="F176" i="1"/>
  <c r="E176" i="1"/>
  <c r="B176" i="1"/>
  <c r="AC175" i="1"/>
  <c r="AD175" i="1" s="1"/>
  <c r="V175" i="1"/>
  <c r="U175" i="1"/>
  <c r="P175" i="1"/>
  <c r="O175" i="1"/>
  <c r="N175" i="1"/>
  <c r="M175" i="1"/>
  <c r="L175" i="1"/>
  <c r="K175" i="1"/>
  <c r="J175" i="1"/>
  <c r="I175" i="1"/>
  <c r="G175" i="1"/>
  <c r="F175" i="1"/>
  <c r="E175" i="1"/>
  <c r="B175" i="1"/>
  <c r="AC174" i="1"/>
  <c r="AD174" i="1" s="1"/>
  <c r="V174" i="1"/>
  <c r="U174" i="1"/>
  <c r="P174" i="1"/>
  <c r="O174" i="1"/>
  <c r="N174" i="1"/>
  <c r="M174" i="1"/>
  <c r="L174" i="1"/>
  <c r="K174" i="1"/>
  <c r="J174" i="1"/>
  <c r="I174" i="1"/>
  <c r="G174" i="1"/>
  <c r="F174" i="1"/>
  <c r="E174" i="1"/>
  <c r="B174" i="1"/>
  <c r="AC173" i="1"/>
  <c r="AD173" i="1" s="1"/>
  <c r="V173" i="1"/>
  <c r="U173" i="1"/>
  <c r="P173" i="1"/>
  <c r="O173" i="1"/>
  <c r="N173" i="1"/>
  <c r="M173" i="1"/>
  <c r="L173" i="1"/>
  <c r="K173" i="1"/>
  <c r="J173" i="1"/>
  <c r="I173" i="1"/>
  <c r="G173" i="1"/>
  <c r="F173" i="1"/>
  <c r="E173" i="1"/>
  <c r="B173" i="1"/>
  <c r="AC172" i="1"/>
  <c r="AD172" i="1" s="1"/>
  <c r="V172" i="1"/>
  <c r="U172" i="1"/>
  <c r="P172" i="1"/>
  <c r="O172" i="1"/>
  <c r="N172" i="1"/>
  <c r="M172" i="1"/>
  <c r="L172" i="1"/>
  <c r="K172" i="1"/>
  <c r="J172" i="1"/>
  <c r="I172" i="1"/>
  <c r="G172" i="1"/>
  <c r="F172" i="1"/>
  <c r="E172" i="1"/>
  <c r="B172" i="1"/>
  <c r="AC171" i="1"/>
  <c r="AD171" i="1" s="1"/>
  <c r="V171" i="1"/>
  <c r="U171" i="1"/>
  <c r="P171" i="1"/>
  <c r="O171" i="1"/>
  <c r="N171" i="1"/>
  <c r="M171" i="1"/>
  <c r="L171" i="1"/>
  <c r="K171" i="1"/>
  <c r="J171" i="1"/>
  <c r="I171" i="1"/>
  <c r="G171" i="1"/>
  <c r="F171" i="1"/>
  <c r="E171" i="1"/>
  <c r="B171" i="1"/>
  <c r="AC170" i="1"/>
  <c r="AD170" i="1" s="1"/>
  <c r="V170" i="1"/>
  <c r="U170" i="1"/>
  <c r="P170" i="1"/>
  <c r="O170" i="1"/>
  <c r="N170" i="1"/>
  <c r="M170" i="1"/>
  <c r="L170" i="1"/>
  <c r="K170" i="1"/>
  <c r="J170" i="1"/>
  <c r="I170" i="1"/>
  <c r="G170" i="1"/>
  <c r="F170" i="1"/>
  <c r="E170" i="1"/>
  <c r="B170" i="1"/>
  <c r="AC169" i="1"/>
  <c r="AD169" i="1" s="1"/>
  <c r="V169" i="1"/>
  <c r="U169" i="1"/>
  <c r="P169" i="1"/>
  <c r="O169" i="1"/>
  <c r="N169" i="1"/>
  <c r="M169" i="1"/>
  <c r="L169" i="1"/>
  <c r="K169" i="1"/>
  <c r="J169" i="1"/>
  <c r="I169" i="1"/>
  <c r="G169" i="1"/>
  <c r="F169" i="1"/>
  <c r="E169" i="1"/>
  <c r="B169" i="1"/>
  <c r="AC168" i="1"/>
  <c r="AD168" i="1" s="1"/>
  <c r="V168" i="1"/>
  <c r="U168" i="1"/>
  <c r="P168" i="1"/>
  <c r="O168" i="1"/>
  <c r="N168" i="1"/>
  <c r="M168" i="1"/>
  <c r="L168" i="1"/>
  <c r="K168" i="1"/>
  <c r="J168" i="1"/>
  <c r="I168" i="1"/>
  <c r="G168" i="1"/>
  <c r="F168" i="1"/>
  <c r="E168" i="1"/>
  <c r="B168" i="1"/>
  <c r="AC167" i="1"/>
  <c r="AD167" i="1" s="1"/>
  <c r="V167" i="1"/>
  <c r="U167" i="1"/>
  <c r="P167" i="1"/>
  <c r="O167" i="1"/>
  <c r="N167" i="1"/>
  <c r="M167" i="1"/>
  <c r="L167" i="1"/>
  <c r="K167" i="1"/>
  <c r="J167" i="1"/>
  <c r="I167" i="1"/>
  <c r="G167" i="1"/>
  <c r="F167" i="1"/>
  <c r="E167" i="1"/>
  <c r="B167" i="1"/>
  <c r="AC166" i="1"/>
  <c r="AD166" i="1" s="1"/>
  <c r="V166" i="1"/>
  <c r="U166" i="1"/>
  <c r="P166" i="1"/>
  <c r="O166" i="1"/>
  <c r="N166" i="1"/>
  <c r="M166" i="1"/>
  <c r="L166" i="1"/>
  <c r="K166" i="1"/>
  <c r="J166" i="1"/>
  <c r="I166" i="1"/>
  <c r="G166" i="1"/>
  <c r="F166" i="1"/>
  <c r="E166" i="1"/>
  <c r="B166" i="1"/>
  <c r="AC165" i="1"/>
  <c r="AD165" i="1" s="1"/>
  <c r="V165" i="1"/>
  <c r="U165" i="1"/>
  <c r="P165" i="1"/>
  <c r="O165" i="1"/>
  <c r="N165" i="1"/>
  <c r="M165" i="1"/>
  <c r="L165" i="1"/>
  <c r="K165" i="1"/>
  <c r="J165" i="1"/>
  <c r="I165" i="1"/>
  <c r="G165" i="1"/>
  <c r="F165" i="1"/>
  <c r="E165" i="1"/>
  <c r="B165" i="1"/>
  <c r="AC164" i="1"/>
  <c r="AD164" i="1" s="1"/>
  <c r="V164" i="1"/>
  <c r="U164" i="1"/>
  <c r="P164" i="1"/>
  <c r="O164" i="1"/>
  <c r="N164" i="1"/>
  <c r="M164" i="1"/>
  <c r="L164" i="1"/>
  <c r="K164" i="1"/>
  <c r="J164" i="1"/>
  <c r="I164" i="1"/>
  <c r="G164" i="1"/>
  <c r="F164" i="1"/>
  <c r="E164" i="1"/>
  <c r="B164" i="1"/>
  <c r="AC163" i="1"/>
  <c r="AD163" i="1" s="1"/>
  <c r="V163" i="1"/>
  <c r="U163" i="1"/>
  <c r="P163" i="1"/>
  <c r="O163" i="1"/>
  <c r="N163" i="1"/>
  <c r="M163" i="1"/>
  <c r="L163" i="1"/>
  <c r="K163" i="1"/>
  <c r="J163" i="1"/>
  <c r="I163" i="1"/>
  <c r="G163" i="1"/>
  <c r="F163" i="1"/>
  <c r="E163" i="1"/>
  <c r="B163" i="1"/>
  <c r="AC162" i="1"/>
  <c r="AD162" i="1" s="1"/>
  <c r="V162" i="1"/>
  <c r="U162" i="1"/>
  <c r="P162" i="1"/>
  <c r="O162" i="1"/>
  <c r="N162" i="1"/>
  <c r="M162" i="1"/>
  <c r="L162" i="1"/>
  <c r="K162" i="1"/>
  <c r="J162" i="1"/>
  <c r="I162" i="1"/>
  <c r="G162" i="1"/>
  <c r="F162" i="1"/>
  <c r="E162" i="1"/>
  <c r="B162" i="1"/>
  <c r="AD161" i="1"/>
  <c r="AC161" i="1"/>
  <c r="V161" i="1"/>
  <c r="U161" i="1"/>
  <c r="P161" i="1"/>
  <c r="O161" i="1"/>
  <c r="N161" i="1"/>
  <c r="M161" i="1"/>
  <c r="L161" i="1"/>
  <c r="K161" i="1"/>
  <c r="J161" i="1"/>
  <c r="I161" i="1"/>
  <c r="G161" i="1"/>
  <c r="F161" i="1"/>
  <c r="E161" i="1"/>
  <c r="B161" i="1"/>
  <c r="AC160" i="1"/>
  <c r="AD160" i="1" s="1"/>
  <c r="V160" i="1"/>
  <c r="U160" i="1"/>
  <c r="P160" i="1"/>
  <c r="O160" i="1"/>
  <c r="N160" i="1"/>
  <c r="M160" i="1"/>
  <c r="L160" i="1"/>
  <c r="K160" i="1"/>
  <c r="J160" i="1"/>
  <c r="I160" i="1"/>
  <c r="G160" i="1"/>
  <c r="F160" i="1"/>
  <c r="E160" i="1"/>
  <c r="B160" i="1"/>
  <c r="AC159" i="1"/>
  <c r="AD159" i="1" s="1"/>
  <c r="V159" i="1"/>
  <c r="U159" i="1"/>
  <c r="P159" i="1"/>
  <c r="O159" i="1"/>
  <c r="N159" i="1"/>
  <c r="M159" i="1"/>
  <c r="L159" i="1"/>
  <c r="K159" i="1"/>
  <c r="J159" i="1"/>
  <c r="I159" i="1"/>
  <c r="G159" i="1"/>
  <c r="F159" i="1"/>
  <c r="E159" i="1"/>
  <c r="B159" i="1"/>
  <c r="AC158" i="1"/>
  <c r="AD158" i="1" s="1"/>
  <c r="V158" i="1"/>
  <c r="U158" i="1"/>
  <c r="P158" i="1"/>
  <c r="O158" i="1"/>
  <c r="N158" i="1"/>
  <c r="M158" i="1"/>
  <c r="L158" i="1"/>
  <c r="K158" i="1"/>
  <c r="J158" i="1"/>
  <c r="I158" i="1"/>
  <c r="G158" i="1"/>
  <c r="F158" i="1"/>
  <c r="E158" i="1"/>
  <c r="B158" i="1"/>
  <c r="AC157" i="1"/>
  <c r="AD157" i="1" s="1"/>
  <c r="V157" i="1"/>
  <c r="U157" i="1"/>
  <c r="P157" i="1"/>
  <c r="O157" i="1"/>
  <c r="N157" i="1"/>
  <c r="M157" i="1"/>
  <c r="L157" i="1"/>
  <c r="K157" i="1"/>
  <c r="J157" i="1"/>
  <c r="I157" i="1"/>
  <c r="G157" i="1"/>
  <c r="F157" i="1"/>
  <c r="E157" i="1"/>
  <c r="B157" i="1"/>
  <c r="AC156" i="1"/>
  <c r="AD156" i="1" s="1"/>
  <c r="V156" i="1"/>
  <c r="U156" i="1"/>
  <c r="P156" i="1"/>
  <c r="O156" i="1"/>
  <c r="N156" i="1"/>
  <c r="M156" i="1"/>
  <c r="L156" i="1"/>
  <c r="K156" i="1"/>
  <c r="J156" i="1"/>
  <c r="I156" i="1"/>
  <c r="G156" i="1"/>
  <c r="F156" i="1"/>
  <c r="E156" i="1"/>
  <c r="B156" i="1"/>
  <c r="AC155" i="1"/>
  <c r="AD155" i="1" s="1"/>
  <c r="V155" i="1"/>
  <c r="U155" i="1"/>
  <c r="P155" i="1"/>
  <c r="O155" i="1"/>
  <c r="N155" i="1"/>
  <c r="M155" i="1"/>
  <c r="L155" i="1"/>
  <c r="K155" i="1"/>
  <c r="J155" i="1"/>
  <c r="I155" i="1"/>
  <c r="G155" i="1"/>
  <c r="F155" i="1"/>
  <c r="E155" i="1"/>
  <c r="B155" i="1"/>
  <c r="AC154" i="1"/>
  <c r="AD154" i="1" s="1"/>
  <c r="V154" i="1"/>
  <c r="U154" i="1"/>
  <c r="P154" i="1"/>
  <c r="O154" i="1"/>
  <c r="N154" i="1"/>
  <c r="M154" i="1"/>
  <c r="L154" i="1"/>
  <c r="K154" i="1"/>
  <c r="J154" i="1"/>
  <c r="I154" i="1"/>
  <c r="G154" i="1"/>
  <c r="F154" i="1"/>
  <c r="E154" i="1"/>
  <c r="B154" i="1"/>
  <c r="AC153" i="1"/>
  <c r="AD153" i="1" s="1"/>
  <c r="V153" i="1"/>
  <c r="U153" i="1"/>
  <c r="P153" i="1"/>
  <c r="O153" i="1"/>
  <c r="N153" i="1"/>
  <c r="M153" i="1"/>
  <c r="L153" i="1"/>
  <c r="K153" i="1"/>
  <c r="J153" i="1"/>
  <c r="I153" i="1"/>
  <c r="G153" i="1"/>
  <c r="F153" i="1"/>
  <c r="E153" i="1"/>
  <c r="B153" i="1"/>
  <c r="AC152" i="1"/>
  <c r="AD152" i="1" s="1"/>
  <c r="V152" i="1"/>
  <c r="U152" i="1"/>
  <c r="P152" i="1"/>
  <c r="O152" i="1"/>
  <c r="N152" i="1"/>
  <c r="M152" i="1"/>
  <c r="L152" i="1"/>
  <c r="K152" i="1"/>
  <c r="J152" i="1"/>
  <c r="I152" i="1"/>
  <c r="G152" i="1"/>
  <c r="F152" i="1"/>
  <c r="E152" i="1"/>
  <c r="B152" i="1"/>
  <c r="AC151" i="1"/>
  <c r="AD151" i="1" s="1"/>
  <c r="V151" i="1"/>
  <c r="U151" i="1"/>
  <c r="P151" i="1"/>
  <c r="O151" i="1"/>
  <c r="N151" i="1"/>
  <c r="M151" i="1"/>
  <c r="L151" i="1"/>
  <c r="K151" i="1"/>
  <c r="J151" i="1"/>
  <c r="I151" i="1"/>
  <c r="G151" i="1"/>
  <c r="F151" i="1"/>
  <c r="E151" i="1"/>
  <c r="B151" i="1"/>
  <c r="AC150" i="1"/>
  <c r="AD150" i="1" s="1"/>
  <c r="V150" i="1"/>
  <c r="U150" i="1"/>
  <c r="P150" i="1"/>
  <c r="O150" i="1"/>
  <c r="N150" i="1"/>
  <c r="M150" i="1"/>
  <c r="L150" i="1"/>
  <c r="K150" i="1"/>
  <c r="J150" i="1"/>
  <c r="I150" i="1"/>
  <c r="G150" i="1"/>
  <c r="F150" i="1"/>
  <c r="E150" i="1"/>
  <c r="B150" i="1"/>
  <c r="AC149" i="1"/>
  <c r="AD149" i="1" s="1"/>
  <c r="V149" i="1"/>
  <c r="U149" i="1"/>
  <c r="P149" i="1"/>
  <c r="O149" i="1"/>
  <c r="N149" i="1"/>
  <c r="M149" i="1"/>
  <c r="L149" i="1"/>
  <c r="K149" i="1"/>
  <c r="J149" i="1"/>
  <c r="I149" i="1"/>
  <c r="G149" i="1"/>
  <c r="F149" i="1"/>
  <c r="E149" i="1"/>
  <c r="B149" i="1"/>
  <c r="AC148" i="1"/>
  <c r="AD148" i="1" s="1"/>
  <c r="V148" i="1"/>
  <c r="U148" i="1"/>
  <c r="P148" i="1"/>
  <c r="O148" i="1"/>
  <c r="N148" i="1"/>
  <c r="M148" i="1"/>
  <c r="L148" i="1"/>
  <c r="K148" i="1"/>
  <c r="J148" i="1"/>
  <c r="I148" i="1"/>
  <c r="G148" i="1"/>
  <c r="F148" i="1"/>
  <c r="E148" i="1"/>
  <c r="B148" i="1"/>
  <c r="AC147" i="1"/>
  <c r="AD147" i="1" s="1"/>
  <c r="V147" i="1"/>
  <c r="U147" i="1"/>
  <c r="P147" i="1"/>
  <c r="O147" i="1"/>
  <c r="N147" i="1"/>
  <c r="M147" i="1"/>
  <c r="L147" i="1"/>
  <c r="K147" i="1"/>
  <c r="J147" i="1"/>
  <c r="I147" i="1"/>
  <c r="G147" i="1"/>
  <c r="F147" i="1"/>
  <c r="E147" i="1"/>
  <c r="B147" i="1"/>
  <c r="AC146" i="1"/>
  <c r="AD146" i="1" s="1"/>
  <c r="V146" i="1"/>
  <c r="U146" i="1"/>
  <c r="P146" i="1"/>
  <c r="O146" i="1"/>
  <c r="N146" i="1"/>
  <c r="M146" i="1"/>
  <c r="L146" i="1"/>
  <c r="K146" i="1"/>
  <c r="J146" i="1"/>
  <c r="I146" i="1"/>
  <c r="G146" i="1"/>
  <c r="F146" i="1"/>
  <c r="E146" i="1"/>
  <c r="B146" i="1"/>
  <c r="AD145" i="1"/>
  <c r="AC145" i="1"/>
  <c r="V145" i="1"/>
  <c r="U145" i="1"/>
  <c r="P145" i="1"/>
  <c r="O145" i="1"/>
  <c r="N145" i="1"/>
  <c r="M145" i="1"/>
  <c r="L145" i="1"/>
  <c r="K145" i="1"/>
  <c r="J145" i="1"/>
  <c r="I145" i="1"/>
  <c r="G145" i="1"/>
  <c r="F145" i="1"/>
  <c r="E145" i="1"/>
  <c r="B145" i="1"/>
  <c r="AC144" i="1"/>
  <c r="AD144" i="1" s="1"/>
  <c r="V144" i="1"/>
  <c r="U144" i="1"/>
  <c r="P144" i="1"/>
  <c r="O144" i="1"/>
  <c r="N144" i="1"/>
  <c r="M144" i="1"/>
  <c r="L144" i="1"/>
  <c r="K144" i="1"/>
  <c r="J144" i="1"/>
  <c r="I144" i="1"/>
  <c r="G144" i="1"/>
  <c r="F144" i="1"/>
  <c r="E144" i="1"/>
  <c r="B144" i="1"/>
  <c r="AC143" i="1"/>
  <c r="AD143" i="1" s="1"/>
  <c r="V143" i="1"/>
  <c r="U143" i="1"/>
  <c r="P143" i="1"/>
  <c r="O143" i="1"/>
  <c r="N143" i="1"/>
  <c r="M143" i="1"/>
  <c r="L143" i="1"/>
  <c r="K143" i="1"/>
  <c r="J143" i="1"/>
  <c r="I143" i="1"/>
  <c r="G143" i="1"/>
  <c r="F143" i="1"/>
  <c r="E143" i="1"/>
  <c r="B143" i="1"/>
  <c r="AC142" i="1"/>
  <c r="AD142" i="1" s="1"/>
  <c r="V142" i="1"/>
  <c r="U142" i="1"/>
  <c r="P142" i="1"/>
  <c r="O142" i="1"/>
  <c r="N142" i="1"/>
  <c r="M142" i="1"/>
  <c r="L142" i="1"/>
  <c r="K142" i="1"/>
  <c r="J142" i="1"/>
  <c r="I142" i="1"/>
  <c r="G142" i="1"/>
  <c r="F142" i="1"/>
  <c r="E142" i="1"/>
  <c r="B142" i="1"/>
  <c r="AC141" i="1"/>
  <c r="AD141" i="1" s="1"/>
  <c r="V141" i="1"/>
  <c r="U141" i="1"/>
  <c r="P141" i="1"/>
  <c r="O141" i="1"/>
  <c r="N141" i="1"/>
  <c r="M141" i="1"/>
  <c r="L141" i="1"/>
  <c r="K141" i="1"/>
  <c r="J141" i="1"/>
  <c r="I141" i="1"/>
  <c r="G141" i="1"/>
  <c r="F141" i="1"/>
  <c r="E141" i="1"/>
  <c r="B141" i="1"/>
  <c r="AC140" i="1"/>
  <c r="AD140" i="1" s="1"/>
  <c r="V140" i="1"/>
  <c r="U140" i="1"/>
  <c r="P140" i="1"/>
  <c r="O140" i="1"/>
  <c r="N140" i="1"/>
  <c r="M140" i="1"/>
  <c r="L140" i="1"/>
  <c r="K140" i="1"/>
  <c r="J140" i="1"/>
  <c r="I140" i="1"/>
  <c r="G140" i="1"/>
  <c r="F140" i="1"/>
  <c r="E140" i="1"/>
  <c r="B140" i="1"/>
  <c r="AC139" i="1"/>
  <c r="AD139" i="1" s="1"/>
  <c r="V139" i="1"/>
  <c r="U139" i="1"/>
  <c r="P139" i="1"/>
  <c r="O139" i="1"/>
  <c r="N139" i="1"/>
  <c r="M139" i="1"/>
  <c r="L139" i="1"/>
  <c r="K139" i="1"/>
  <c r="J139" i="1"/>
  <c r="I139" i="1"/>
  <c r="G139" i="1"/>
  <c r="F139" i="1"/>
  <c r="E139" i="1"/>
  <c r="B139" i="1"/>
  <c r="AC138" i="1"/>
  <c r="AD138" i="1" s="1"/>
  <c r="V138" i="1"/>
  <c r="U138" i="1"/>
  <c r="P138" i="1"/>
  <c r="O138" i="1"/>
  <c r="N138" i="1"/>
  <c r="M138" i="1"/>
  <c r="L138" i="1"/>
  <c r="K138" i="1"/>
  <c r="J138" i="1"/>
  <c r="I138" i="1"/>
  <c r="G138" i="1"/>
  <c r="F138" i="1"/>
  <c r="E138" i="1"/>
  <c r="B138" i="1"/>
  <c r="AC137" i="1"/>
  <c r="AD137" i="1" s="1"/>
  <c r="V137" i="1"/>
  <c r="U137" i="1"/>
  <c r="P137" i="1"/>
  <c r="O137" i="1"/>
  <c r="N137" i="1"/>
  <c r="M137" i="1"/>
  <c r="L137" i="1"/>
  <c r="K137" i="1"/>
  <c r="J137" i="1"/>
  <c r="I137" i="1"/>
  <c r="G137" i="1"/>
  <c r="F137" i="1"/>
  <c r="E137" i="1"/>
  <c r="B137" i="1"/>
  <c r="AC136" i="1"/>
  <c r="AD136" i="1" s="1"/>
  <c r="V136" i="1"/>
  <c r="U136" i="1"/>
  <c r="P136" i="1"/>
  <c r="O136" i="1"/>
  <c r="N136" i="1"/>
  <c r="M136" i="1"/>
  <c r="L136" i="1"/>
  <c r="K136" i="1"/>
  <c r="J136" i="1"/>
  <c r="I136" i="1"/>
  <c r="G136" i="1"/>
  <c r="F136" i="1"/>
  <c r="E136" i="1"/>
  <c r="B136" i="1"/>
  <c r="AC135" i="1"/>
  <c r="AD135" i="1" s="1"/>
  <c r="V135" i="1"/>
  <c r="U135" i="1"/>
  <c r="P135" i="1"/>
  <c r="O135" i="1"/>
  <c r="N135" i="1"/>
  <c r="M135" i="1"/>
  <c r="L135" i="1"/>
  <c r="K135" i="1"/>
  <c r="J135" i="1"/>
  <c r="I135" i="1"/>
  <c r="G135" i="1"/>
  <c r="F135" i="1"/>
  <c r="E135" i="1"/>
  <c r="B135" i="1"/>
  <c r="AC134" i="1"/>
  <c r="AD134" i="1" s="1"/>
  <c r="V134" i="1"/>
  <c r="U134" i="1"/>
  <c r="P134" i="1"/>
  <c r="O134" i="1"/>
  <c r="N134" i="1"/>
  <c r="M134" i="1"/>
  <c r="L134" i="1"/>
  <c r="K134" i="1"/>
  <c r="J134" i="1"/>
  <c r="I134" i="1"/>
  <c r="G134" i="1"/>
  <c r="F134" i="1"/>
  <c r="E134" i="1"/>
  <c r="B134" i="1"/>
  <c r="AC133" i="1"/>
  <c r="AD133" i="1" s="1"/>
  <c r="V133" i="1"/>
  <c r="U133" i="1"/>
  <c r="P133" i="1"/>
  <c r="O133" i="1"/>
  <c r="N133" i="1"/>
  <c r="M133" i="1"/>
  <c r="L133" i="1"/>
  <c r="K133" i="1"/>
  <c r="J133" i="1"/>
  <c r="I133" i="1"/>
  <c r="G133" i="1"/>
  <c r="F133" i="1"/>
  <c r="E133" i="1"/>
  <c r="B133" i="1"/>
  <c r="AC132" i="1"/>
  <c r="AD132" i="1" s="1"/>
  <c r="V132" i="1"/>
  <c r="U132" i="1"/>
  <c r="P132" i="1"/>
  <c r="O132" i="1"/>
  <c r="N132" i="1"/>
  <c r="M132" i="1"/>
  <c r="L132" i="1"/>
  <c r="K132" i="1"/>
  <c r="J132" i="1"/>
  <c r="I132" i="1"/>
  <c r="G132" i="1"/>
  <c r="F132" i="1"/>
  <c r="E132" i="1"/>
  <c r="B132" i="1"/>
  <c r="AC131" i="1"/>
  <c r="AD131" i="1" s="1"/>
  <c r="V131" i="1"/>
  <c r="U131" i="1"/>
  <c r="P131" i="1"/>
  <c r="O131" i="1"/>
  <c r="N131" i="1"/>
  <c r="M131" i="1"/>
  <c r="L131" i="1"/>
  <c r="K131" i="1"/>
  <c r="J131" i="1"/>
  <c r="I131" i="1"/>
  <c r="G131" i="1"/>
  <c r="F131" i="1"/>
  <c r="E131" i="1"/>
  <c r="B131" i="1"/>
  <c r="AC130" i="1"/>
  <c r="AD130" i="1" s="1"/>
  <c r="V130" i="1"/>
  <c r="U130" i="1"/>
  <c r="P130" i="1"/>
  <c r="O130" i="1"/>
  <c r="N130" i="1"/>
  <c r="M130" i="1"/>
  <c r="L130" i="1"/>
  <c r="K130" i="1"/>
  <c r="J130" i="1"/>
  <c r="I130" i="1"/>
  <c r="G130" i="1"/>
  <c r="F130" i="1"/>
  <c r="E130" i="1"/>
  <c r="B130" i="1"/>
  <c r="AC129" i="1"/>
  <c r="AD129" i="1" s="1"/>
  <c r="V129" i="1"/>
  <c r="U129" i="1"/>
  <c r="P129" i="1"/>
  <c r="O129" i="1"/>
  <c r="N129" i="1"/>
  <c r="M129" i="1"/>
  <c r="L129" i="1"/>
  <c r="K129" i="1"/>
  <c r="J129" i="1"/>
  <c r="I129" i="1"/>
  <c r="G129" i="1"/>
  <c r="F129" i="1"/>
  <c r="E129" i="1"/>
  <c r="B129" i="1"/>
  <c r="AC128" i="1"/>
  <c r="AD128" i="1" s="1"/>
  <c r="V128" i="1"/>
  <c r="U128" i="1"/>
  <c r="P128" i="1"/>
  <c r="O128" i="1"/>
  <c r="N128" i="1"/>
  <c r="M128" i="1"/>
  <c r="L128" i="1"/>
  <c r="K128" i="1"/>
  <c r="J128" i="1"/>
  <c r="I128" i="1"/>
  <c r="G128" i="1"/>
  <c r="F128" i="1"/>
  <c r="E128" i="1"/>
  <c r="B128" i="1"/>
  <c r="AC127" i="1"/>
  <c r="AD127" i="1" s="1"/>
  <c r="V127" i="1"/>
  <c r="U127" i="1"/>
  <c r="P127" i="1"/>
  <c r="O127" i="1"/>
  <c r="N127" i="1"/>
  <c r="M127" i="1"/>
  <c r="L127" i="1"/>
  <c r="K127" i="1"/>
  <c r="J127" i="1"/>
  <c r="I127" i="1"/>
  <c r="G127" i="1"/>
  <c r="F127" i="1"/>
  <c r="E127" i="1"/>
  <c r="B127" i="1"/>
  <c r="AC126" i="1"/>
  <c r="AD126" i="1" s="1"/>
  <c r="V126" i="1"/>
  <c r="U126" i="1"/>
  <c r="P126" i="1"/>
  <c r="O126" i="1"/>
  <c r="N126" i="1"/>
  <c r="M126" i="1"/>
  <c r="L126" i="1"/>
  <c r="K126" i="1"/>
  <c r="J126" i="1"/>
  <c r="I126" i="1"/>
  <c r="G126" i="1"/>
  <c r="F126" i="1"/>
  <c r="E126" i="1"/>
  <c r="B126" i="1"/>
  <c r="AC125" i="1"/>
  <c r="AD125" i="1" s="1"/>
  <c r="V125" i="1"/>
  <c r="U125" i="1"/>
  <c r="P125" i="1"/>
  <c r="O125" i="1"/>
  <c r="N125" i="1"/>
  <c r="M125" i="1"/>
  <c r="L125" i="1"/>
  <c r="K125" i="1"/>
  <c r="J125" i="1"/>
  <c r="I125" i="1"/>
  <c r="G125" i="1"/>
  <c r="F125" i="1"/>
  <c r="E125" i="1"/>
  <c r="B125" i="1"/>
  <c r="AC124" i="1"/>
  <c r="AD124" i="1" s="1"/>
  <c r="V124" i="1"/>
  <c r="U124" i="1"/>
  <c r="P124" i="1"/>
  <c r="O124" i="1"/>
  <c r="N124" i="1"/>
  <c r="M124" i="1"/>
  <c r="L124" i="1"/>
  <c r="K124" i="1"/>
  <c r="J124" i="1"/>
  <c r="I124" i="1"/>
  <c r="G124" i="1"/>
  <c r="F124" i="1"/>
  <c r="E124" i="1"/>
  <c r="B124" i="1"/>
  <c r="AC123" i="1"/>
  <c r="AD123" i="1" s="1"/>
  <c r="V123" i="1"/>
  <c r="U123" i="1"/>
  <c r="P123" i="1"/>
  <c r="O123" i="1"/>
  <c r="N123" i="1"/>
  <c r="M123" i="1"/>
  <c r="L123" i="1"/>
  <c r="K123" i="1"/>
  <c r="J123" i="1"/>
  <c r="I123" i="1"/>
  <c r="G123" i="1"/>
  <c r="F123" i="1"/>
  <c r="E123" i="1"/>
  <c r="B123" i="1"/>
  <c r="AC122" i="1"/>
  <c r="AD122" i="1" s="1"/>
  <c r="V122" i="1"/>
  <c r="U122" i="1"/>
  <c r="P122" i="1"/>
  <c r="O122" i="1"/>
  <c r="N122" i="1"/>
  <c r="M122" i="1"/>
  <c r="L122" i="1"/>
  <c r="K122" i="1"/>
  <c r="J122" i="1"/>
  <c r="I122" i="1"/>
  <c r="G122" i="1"/>
  <c r="F122" i="1"/>
  <c r="E122" i="1"/>
  <c r="B122" i="1"/>
  <c r="AC121" i="1"/>
  <c r="AD121" i="1" s="1"/>
  <c r="V121" i="1"/>
  <c r="U121" i="1"/>
  <c r="P121" i="1"/>
  <c r="O121" i="1"/>
  <c r="N121" i="1"/>
  <c r="M121" i="1"/>
  <c r="L121" i="1"/>
  <c r="K121" i="1"/>
  <c r="J121" i="1"/>
  <c r="I121" i="1"/>
  <c r="G121" i="1"/>
  <c r="F121" i="1"/>
  <c r="E121" i="1"/>
  <c r="B121" i="1"/>
  <c r="AC120" i="1"/>
  <c r="AD120" i="1" s="1"/>
  <c r="V120" i="1"/>
  <c r="U120" i="1"/>
  <c r="P120" i="1"/>
  <c r="O120" i="1"/>
  <c r="N120" i="1"/>
  <c r="M120" i="1"/>
  <c r="L120" i="1"/>
  <c r="K120" i="1"/>
  <c r="J120" i="1"/>
  <c r="I120" i="1"/>
  <c r="G120" i="1"/>
  <c r="F120" i="1"/>
  <c r="E120" i="1"/>
  <c r="B120" i="1"/>
  <c r="AD119" i="1"/>
  <c r="AC119" i="1"/>
  <c r="V119" i="1"/>
  <c r="U119" i="1"/>
  <c r="P119" i="1"/>
  <c r="O119" i="1"/>
  <c r="N119" i="1"/>
  <c r="M119" i="1"/>
  <c r="L119" i="1"/>
  <c r="K119" i="1"/>
  <c r="J119" i="1"/>
  <c r="I119" i="1"/>
  <c r="G119" i="1"/>
  <c r="F119" i="1"/>
  <c r="E119" i="1"/>
  <c r="B119" i="1"/>
  <c r="AC118" i="1"/>
  <c r="AD118" i="1" s="1"/>
  <c r="V118" i="1"/>
  <c r="U118" i="1"/>
  <c r="P118" i="1"/>
  <c r="O118" i="1"/>
  <c r="N118" i="1"/>
  <c r="M118" i="1"/>
  <c r="L118" i="1"/>
  <c r="K118" i="1"/>
  <c r="J118" i="1"/>
  <c r="I118" i="1"/>
  <c r="G118" i="1"/>
  <c r="F118" i="1"/>
  <c r="E118" i="1"/>
  <c r="B118" i="1"/>
  <c r="AC117" i="1"/>
  <c r="AD117" i="1" s="1"/>
  <c r="V117" i="1"/>
  <c r="U117" i="1"/>
  <c r="P117" i="1"/>
  <c r="O117" i="1"/>
  <c r="N117" i="1"/>
  <c r="M117" i="1"/>
  <c r="L117" i="1"/>
  <c r="K117" i="1"/>
  <c r="J117" i="1"/>
  <c r="I117" i="1"/>
  <c r="G117" i="1"/>
  <c r="F117" i="1"/>
  <c r="E117" i="1"/>
  <c r="B117" i="1"/>
  <c r="AC116" i="1"/>
  <c r="AD116" i="1" s="1"/>
  <c r="V116" i="1"/>
  <c r="U116" i="1"/>
  <c r="P116" i="1"/>
  <c r="O116" i="1"/>
  <c r="N116" i="1"/>
  <c r="M116" i="1"/>
  <c r="L116" i="1"/>
  <c r="K116" i="1"/>
  <c r="J116" i="1"/>
  <c r="I116" i="1"/>
  <c r="G116" i="1"/>
  <c r="F116" i="1"/>
  <c r="E116" i="1"/>
  <c r="B116" i="1"/>
  <c r="AC115" i="1"/>
  <c r="AD115" i="1" s="1"/>
  <c r="V115" i="1"/>
  <c r="U115" i="1"/>
  <c r="P115" i="1"/>
  <c r="O115" i="1"/>
  <c r="N115" i="1"/>
  <c r="M115" i="1"/>
  <c r="L115" i="1"/>
  <c r="K115" i="1"/>
  <c r="J115" i="1"/>
  <c r="I115" i="1"/>
  <c r="G115" i="1"/>
  <c r="F115" i="1"/>
  <c r="E115" i="1"/>
  <c r="B115" i="1"/>
  <c r="AC114" i="1"/>
  <c r="AD114" i="1" s="1"/>
  <c r="V114" i="1"/>
  <c r="U114" i="1"/>
  <c r="P114" i="1"/>
  <c r="O114" i="1"/>
  <c r="N114" i="1"/>
  <c r="M114" i="1"/>
  <c r="L114" i="1"/>
  <c r="K114" i="1"/>
  <c r="J114" i="1"/>
  <c r="I114" i="1"/>
  <c r="G114" i="1"/>
  <c r="F114" i="1"/>
  <c r="E114" i="1"/>
  <c r="B114" i="1"/>
  <c r="AC113" i="1"/>
  <c r="AD113" i="1" s="1"/>
  <c r="V113" i="1"/>
  <c r="U113" i="1"/>
  <c r="P113" i="1"/>
  <c r="O113" i="1"/>
  <c r="N113" i="1"/>
  <c r="M113" i="1"/>
  <c r="L113" i="1"/>
  <c r="K113" i="1"/>
  <c r="J113" i="1"/>
  <c r="I113" i="1"/>
  <c r="G113" i="1"/>
  <c r="F113" i="1"/>
  <c r="E113" i="1"/>
  <c r="C113" i="1"/>
  <c r="C125" i="1" s="1"/>
  <c r="B113" i="1"/>
  <c r="AC112" i="1"/>
  <c r="AD112" i="1" s="1"/>
  <c r="V112" i="1"/>
  <c r="U112" i="1"/>
  <c r="P112" i="1"/>
  <c r="O112" i="1"/>
  <c r="N112" i="1"/>
  <c r="M112" i="1"/>
  <c r="L112" i="1"/>
  <c r="K112" i="1"/>
  <c r="J112" i="1"/>
  <c r="I112" i="1"/>
  <c r="G112" i="1"/>
  <c r="F112" i="1"/>
  <c r="E112" i="1"/>
  <c r="B112" i="1"/>
  <c r="A112" i="1"/>
  <c r="AC111" i="1"/>
  <c r="AD111" i="1" s="1"/>
  <c r="V111" i="1"/>
  <c r="U111" i="1"/>
  <c r="P111" i="1"/>
  <c r="O111" i="1"/>
  <c r="N111" i="1"/>
  <c r="M111" i="1"/>
  <c r="L111" i="1"/>
  <c r="K111" i="1"/>
  <c r="J111" i="1"/>
  <c r="I111" i="1"/>
  <c r="G111" i="1"/>
  <c r="F111" i="1"/>
  <c r="E111" i="1"/>
  <c r="B111" i="1"/>
  <c r="A111" i="1"/>
  <c r="AC110" i="1"/>
  <c r="AD110" i="1" s="1"/>
  <c r="V110" i="1"/>
  <c r="U110" i="1"/>
  <c r="P110" i="1"/>
  <c r="O110" i="1"/>
  <c r="N110" i="1"/>
  <c r="M110" i="1"/>
  <c r="L110" i="1"/>
  <c r="K110" i="1"/>
  <c r="J110" i="1"/>
  <c r="I110" i="1"/>
  <c r="G110" i="1"/>
  <c r="F110" i="1"/>
  <c r="E110" i="1"/>
  <c r="B110" i="1"/>
  <c r="A110" i="1"/>
  <c r="AC109" i="1"/>
  <c r="AD109" i="1" s="1"/>
  <c r="V109" i="1"/>
  <c r="U109" i="1"/>
  <c r="P109" i="1"/>
  <c r="O109" i="1"/>
  <c r="N109" i="1"/>
  <c r="M109" i="1"/>
  <c r="L109" i="1"/>
  <c r="K109" i="1"/>
  <c r="J109" i="1"/>
  <c r="I109" i="1"/>
  <c r="G109" i="1"/>
  <c r="F109" i="1"/>
  <c r="E109" i="1"/>
  <c r="B109" i="1"/>
  <c r="A109" i="1"/>
  <c r="AD108" i="1"/>
  <c r="AC108" i="1"/>
  <c r="V108" i="1"/>
  <c r="U108" i="1"/>
  <c r="P108" i="1"/>
  <c r="O108" i="1"/>
  <c r="N108" i="1"/>
  <c r="M108" i="1"/>
  <c r="L108" i="1"/>
  <c r="K108" i="1"/>
  <c r="J108" i="1"/>
  <c r="I108" i="1"/>
  <c r="G108" i="1"/>
  <c r="F108" i="1"/>
  <c r="E108" i="1"/>
  <c r="B108" i="1"/>
  <c r="A108" i="1"/>
  <c r="AC107" i="1"/>
  <c r="AD107" i="1" s="1"/>
  <c r="V107" i="1"/>
  <c r="U107" i="1"/>
  <c r="P107" i="1"/>
  <c r="O107" i="1"/>
  <c r="N107" i="1"/>
  <c r="M107" i="1"/>
  <c r="L107" i="1"/>
  <c r="K107" i="1"/>
  <c r="J107" i="1"/>
  <c r="I107" i="1"/>
  <c r="G107" i="1"/>
  <c r="F107" i="1"/>
  <c r="E107" i="1"/>
  <c r="B107" i="1"/>
  <c r="A107" i="1"/>
  <c r="AC106" i="1"/>
  <c r="AD106" i="1" s="1"/>
  <c r="V106" i="1"/>
  <c r="U106" i="1"/>
  <c r="P106" i="1"/>
  <c r="O106" i="1"/>
  <c r="N106" i="1"/>
  <c r="M106" i="1"/>
  <c r="L106" i="1"/>
  <c r="K106" i="1"/>
  <c r="J106" i="1"/>
  <c r="I106" i="1"/>
  <c r="G106" i="1"/>
  <c r="F106" i="1"/>
  <c r="E106" i="1"/>
  <c r="B106" i="1"/>
  <c r="A106" i="1"/>
  <c r="AC105" i="1"/>
  <c r="AD105" i="1" s="1"/>
  <c r="V105" i="1"/>
  <c r="U105" i="1"/>
  <c r="P105" i="1"/>
  <c r="O105" i="1"/>
  <c r="N105" i="1"/>
  <c r="M105" i="1"/>
  <c r="L105" i="1"/>
  <c r="K105" i="1"/>
  <c r="J105" i="1"/>
  <c r="I105" i="1"/>
  <c r="G105" i="1"/>
  <c r="F105" i="1"/>
  <c r="E105" i="1"/>
  <c r="B105" i="1"/>
  <c r="A105" i="1"/>
  <c r="AC104" i="1"/>
  <c r="AD104" i="1" s="1"/>
  <c r="V104" i="1"/>
  <c r="U104" i="1"/>
  <c r="P104" i="1"/>
  <c r="O104" i="1"/>
  <c r="N104" i="1"/>
  <c r="M104" i="1"/>
  <c r="L104" i="1"/>
  <c r="K104" i="1"/>
  <c r="J104" i="1"/>
  <c r="I104" i="1"/>
  <c r="G104" i="1"/>
  <c r="F104" i="1"/>
  <c r="E104" i="1"/>
  <c r="B104" i="1"/>
  <c r="A104" i="1"/>
  <c r="AC103" i="1"/>
  <c r="AD103" i="1" s="1"/>
  <c r="V103" i="1"/>
  <c r="U103" i="1"/>
  <c r="P103" i="1"/>
  <c r="O103" i="1"/>
  <c r="N103" i="1"/>
  <c r="M103" i="1"/>
  <c r="L103" i="1"/>
  <c r="K103" i="1"/>
  <c r="J103" i="1"/>
  <c r="I103" i="1"/>
  <c r="G103" i="1"/>
  <c r="F103" i="1"/>
  <c r="E103" i="1"/>
  <c r="B103" i="1"/>
  <c r="A103" i="1"/>
  <c r="AC102" i="1"/>
  <c r="AD102" i="1" s="1"/>
  <c r="V102" i="1"/>
  <c r="U102" i="1"/>
  <c r="P102" i="1"/>
  <c r="O102" i="1"/>
  <c r="N102" i="1"/>
  <c r="M102" i="1"/>
  <c r="L102" i="1"/>
  <c r="K102" i="1"/>
  <c r="J102" i="1"/>
  <c r="I102" i="1"/>
  <c r="G102" i="1"/>
  <c r="F102" i="1"/>
  <c r="E102" i="1"/>
  <c r="B102" i="1"/>
  <c r="A102" i="1"/>
  <c r="AC101" i="1"/>
  <c r="AD101" i="1" s="1"/>
  <c r="V101" i="1"/>
  <c r="U101" i="1"/>
  <c r="P101" i="1"/>
  <c r="O101" i="1"/>
  <c r="N101" i="1"/>
  <c r="M101" i="1"/>
  <c r="L101" i="1"/>
  <c r="K101" i="1"/>
  <c r="J101" i="1"/>
  <c r="I101" i="1"/>
  <c r="G101" i="1"/>
  <c r="F101" i="1"/>
  <c r="E101" i="1"/>
  <c r="B101" i="1"/>
  <c r="A101" i="1"/>
  <c r="AD3" i="1"/>
  <c r="AD4" i="1"/>
  <c r="AD7" i="1"/>
  <c r="AD8" i="1"/>
  <c r="AD11" i="1"/>
  <c r="AD12" i="1"/>
  <c r="AD15" i="1"/>
  <c r="AD16" i="1"/>
  <c r="AD19" i="1"/>
  <c r="AD20" i="1"/>
  <c r="AD23" i="1"/>
  <c r="AD24" i="1"/>
  <c r="AD27" i="1"/>
  <c r="AD28" i="1"/>
  <c r="AD31" i="1"/>
  <c r="AD32" i="1"/>
  <c r="AD35" i="1"/>
  <c r="AD36" i="1"/>
  <c r="AD39" i="1"/>
  <c r="AD40" i="1"/>
  <c r="AD43" i="1"/>
  <c r="AD44" i="1"/>
  <c r="AD47" i="1"/>
  <c r="AD48" i="1"/>
  <c r="AD51" i="1"/>
  <c r="AD52" i="1"/>
  <c r="AD55" i="1"/>
  <c r="AD56" i="1"/>
  <c r="AD59" i="1"/>
  <c r="AD60" i="1"/>
  <c r="AD63" i="1"/>
  <c r="AD64" i="1"/>
  <c r="AD67" i="1"/>
  <c r="AD68" i="1"/>
  <c r="AD71" i="1"/>
  <c r="AD72" i="1"/>
  <c r="AD75" i="1"/>
  <c r="AD76" i="1"/>
  <c r="AD79" i="1"/>
  <c r="AD80" i="1"/>
  <c r="AD83" i="1"/>
  <c r="AD84" i="1"/>
  <c r="AD87" i="1"/>
  <c r="AD88" i="1"/>
  <c r="AD91" i="1"/>
  <c r="AD92" i="1"/>
  <c r="AD95" i="1"/>
  <c r="AD96" i="1"/>
  <c r="AD99" i="1"/>
  <c r="AD100" i="1"/>
  <c r="AC3" i="1"/>
  <c r="AC4" i="1"/>
  <c r="AC5" i="1"/>
  <c r="AD5" i="1" s="1"/>
  <c r="AC6" i="1"/>
  <c r="AD6" i="1" s="1"/>
  <c r="AC7" i="1"/>
  <c r="AC8" i="1"/>
  <c r="AC9" i="1"/>
  <c r="AD9" i="1" s="1"/>
  <c r="AC10" i="1"/>
  <c r="AD10" i="1" s="1"/>
  <c r="AC11" i="1"/>
  <c r="AC12" i="1"/>
  <c r="AC13" i="1"/>
  <c r="AD13" i="1" s="1"/>
  <c r="AC14" i="1"/>
  <c r="AD14" i="1" s="1"/>
  <c r="AC15" i="1"/>
  <c r="AC16" i="1"/>
  <c r="AC17" i="1"/>
  <c r="AD17" i="1" s="1"/>
  <c r="AC18" i="1"/>
  <c r="AD18" i="1" s="1"/>
  <c r="AC19" i="1"/>
  <c r="AC20" i="1"/>
  <c r="AC21" i="1"/>
  <c r="AD21" i="1" s="1"/>
  <c r="AC22" i="1"/>
  <c r="AD22" i="1" s="1"/>
  <c r="AC23" i="1"/>
  <c r="AC24" i="1"/>
  <c r="AC25" i="1"/>
  <c r="AD25" i="1" s="1"/>
  <c r="AC26" i="1"/>
  <c r="AD26" i="1" s="1"/>
  <c r="AC27" i="1"/>
  <c r="AC28" i="1"/>
  <c r="AC29" i="1"/>
  <c r="AD29" i="1" s="1"/>
  <c r="AC30" i="1"/>
  <c r="AD30" i="1" s="1"/>
  <c r="AC31" i="1"/>
  <c r="AC32" i="1"/>
  <c r="AC33" i="1"/>
  <c r="AD33" i="1" s="1"/>
  <c r="AC34" i="1"/>
  <c r="AD34" i="1" s="1"/>
  <c r="AC35" i="1"/>
  <c r="AC36" i="1"/>
  <c r="AC37" i="1"/>
  <c r="AD37" i="1" s="1"/>
  <c r="AC38" i="1"/>
  <c r="AD38" i="1" s="1"/>
  <c r="AC39" i="1"/>
  <c r="AC40" i="1"/>
  <c r="AC41" i="1"/>
  <c r="AD41" i="1" s="1"/>
  <c r="AC42" i="1"/>
  <c r="AD42" i="1" s="1"/>
  <c r="AC43" i="1"/>
  <c r="AC44" i="1"/>
  <c r="AC45" i="1"/>
  <c r="AD45" i="1" s="1"/>
  <c r="AC46" i="1"/>
  <c r="AD46" i="1" s="1"/>
  <c r="AC47" i="1"/>
  <c r="AC48" i="1"/>
  <c r="AC49" i="1"/>
  <c r="AD49" i="1" s="1"/>
  <c r="AC50" i="1"/>
  <c r="AD50" i="1" s="1"/>
  <c r="AC51" i="1"/>
  <c r="AC52" i="1"/>
  <c r="AC53" i="1"/>
  <c r="AD53" i="1" s="1"/>
  <c r="AC54" i="1"/>
  <c r="AD54" i="1" s="1"/>
  <c r="AC55" i="1"/>
  <c r="AC56" i="1"/>
  <c r="AC57" i="1"/>
  <c r="AD57" i="1" s="1"/>
  <c r="AC58" i="1"/>
  <c r="AD58" i="1" s="1"/>
  <c r="AC59" i="1"/>
  <c r="AC60" i="1"/>
  <c r="AC61" i="1"/>
  <c r="AD61" i="1" s="1"/>
  <c r="AC62" i="1"/>
  <c r="AD62" i="1" s="1"/>
  <c r="AC63" i="1"/>
  <c r="AC64" i="1"/>
  <c r="AC65" i="1"/>
  <c r="AD65" i="1" s="1"/>
  <c r="AC66" i="1"/>
  <c r="AD66" i="1" s="1"/>
  <c r="AC67" i="1"/>
  <c r="AC68" i="1"/>
  <c r="AC69" i="1"/>
  <c r="AD69" i="1" s="1"/>
  <c r="AC70" i="1"/>
  <c r="AD70" i="1" s="1"/>
  <c r="AC71" i="1"/>
  <c r="AC72" i="1"/>
  <c r="AC73" i="1"/>
  <c r="AD73" i="1" s="1"/>
  <c r="AC74" i="1"/>
  <c r="AD74" i="1" s="1"/>
  <c r="AC75" i="1"/>
  <c r="AC76" i="1"/>
  <c r="AC77" i="1"/>
  <c r="AD77" i="1" s="1"/>
  <c r="AC78" i="1"/>
  <c r="AD78" i="1" s="1"/>
  <c r="AC79" i="1"/>
  <c r="AC80" i="1"/>
  <c r="AC81" i="1"/>
  <c r="AD81" i="1" s="1"/>
  <c r="AC82" i="1"/>
  <c r="AD82" i="1" s="1"/>
  <c r="AC83" i="1"/>
  <c r="AC84" i="1"/>
  <c r="AC85" i="1"/>
  <c r="AD85" i="1" s="1"/>
  <c r="AC86" i="1"/>
  <c r="AD86" i="1" s="1"/>
  <c r="AC87" i="1"/>
  <c r="AC88" i="1"/>
  <c r="AC89" i="1"/>
  <c r="AD89" i="1" s="1"/>
  <c r="AC90" i="1"/>
  <c r="AD90" i="1" s="1"/>
  <c r="AC91" i="1"/>
  <c r="AC92" i="1"/>
  <c r="AC93" i="1"/>
  <c r="AD93" i="1" s="1"/>
  <c r="AC94" i="1"/>
  <c r="AD94" i="1" s="1"/>
  <c r="AC95" i="1"/>
  <c r="AC96" i="1"/>
  <c r="AC97" i="1"/>
  <c r="AD97" i="1" s="1"/>
  <c r="AC98" i="1"/>
  <c r="AD98" i="1" s="1"/>
  <c r="AC99" i="1"/>
  <c r="AC100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A37" i="1" s="1"/>
  <c r="B14" i="1"/>
  <c r="B15" i="1"/>
  <c r="B16" i="1"/>
  <c r="B17" i="1"/>
  <c r="B18" i="1"/>
  <c r="B19" i="1"/>
  <c r="B20" i="1"/>
  <c r="B21" i="1"/>
  <c r="B22" i="1"/>
  <c r="B23" i="1"/>
  <c r="B24" i="1"/>
  <c r="B25" i="1"/>
  <c r="C14" i="1"/>
  <c r="C15" i="1" s="1"/>
  <c r="E14" i="1"/>
  <c r="F14" i="1"/>
  <c r="G14" i="1"/>
  <c r="I14" i="1"/>
  <c r="J14" i="1"/>
  <c r="K14" i="1"/>
  <c r="L14" i="1"/>
  <c r="M14" i="1"/>
  <c r="N14" i="1"/>
  <c r="O14" i="1"/>
  <c r="P14" i="1"/>
  <c r="E15" i="1"/>
  <c r="F15" i="1"/>
  <c r="G15" i="1"/>
  <c r="I15" i="1"/>
  <c r="J15" i="1"/>
  <c r="K15" i="1"/>
  <c r="L15" i="1"/>
  <c r="M15" i="1"/>
  <c r="N15" i="1"/>
  <c r="O15" i="1"/>
  <c r="P15" i="1"/>
  <c r="E16" i="1"/>
  <c r="F16" i="1"/>
  <c r="G16" i="1"/>
  <c r="I16" i="1"/>
  <c r="J16" i="1"/>
  <c r="K16" i="1"/>
  <c r="L16" i="1"/>
  <c r="M16" i="1"/>
  <c r="N16" i="1"/>
  <c r="O16" i="1"/>
  <c r="P16" i="1"/>
  <c r="E17" i="1"/>
  <c r="F17" i="1"/>
  <c r="G17" i="1"/>
  <c r="I17" i="1"/>
  <c r="J17" i="1"/>
  <c r="K17" i="1"/>
  <c r="L17" i="1"/>
  <c r="M17" i="1"/>
  <c r="N17" i="1"/>
  <c r="O17" i="1"/>
  <c r="P17" i="1"/>
  <c r="E18" i="1"/>
  <c r="F18" i="1"/>
  <c r="G18" i="1"/>
  <c r="I18" i="1"/>
  <c r="J18" i="1"/>
  <c r="K18" i="1"/>
  <c r="L18" i="1"/>
  <c r="M18" i="1"/>
  <c r="N18" i="1"/>
  <c r="O18" i="1"/>
  <c r="P18" i="1"/>
  <c r="E19" i="1"/>
  <c r="F19" i="1"/>
  <c r="G19" i="1"/>
  <c r="I19" i="1"/>
  <c r="J19" i="1"/>
  <c r="K19" i="1"/>
  <c r="L19" i="1"/>
  <c r="M19" i="1"/>
  <c r="N19" i="1"/>
  <c r="O19" i="1"/>
  <c r="P19" i="1"/>
  <c r="E20" i="1"/>
  <c r="F20" i="1"/>
  <c r="G20" i="1"/>
  <c r="I20" i="1"/>
  <c r="J20" i="1"/>
  <c r="K20" i="1"/>
  <c r="L20" i="1"/>
  <c r="M20" i="1"/>
  <c r="N20" i="1"/>
  <c r="O20" i="1"/>
  <c r="P20" i="1"/>
  <c r="E21" i="1"/>
  <c r="F21" i="1"/>
  <c r="G21" i="1"/>
  <c r="I21" i="1"/>
  <c r="J21" i="1"/>
  <c r="K21" i="1"/>
  <c r="L21" i="1"/>
  <c r="M21" i="1"/>
  <c r="N21" i="1"/>
  <c r="O21" i="1"/>
  <c r="P21" i="1"/>
  <c r="E22" i="1"/>
  <c r="F22" i="1"/>
  <c r="G22" i="1"/>
  <c r="I22" i="1"/>
  <c r="J22" i="1"/>
  <c r="K22" i="1"/>
  <c r="L22" i="1"/>
  <c r="M22" i="1"/>
  <c r="N22" i="1"/>
  <c r="O22" i="1"/>
  <c r="P22" i="1"/>
  <c r="E23" i="1"/>
  <c r="F23" i="1"/>
  <c r="G23" i="1"/>
  <c r="I23" i="1"/>
  <c r="J23" i="1"/>
  <c r="K23" i="1"/>
  <c r="L23" i="1"/>
  <c r="M23" i="1"/>
  <c r="N23" i="1"/>
  <c r="O23" i="1"/>
  <c r="P23" i="1"/>
  <c r="E24" i="1"/>
  <c r="F24" i="1"/>
  <c r="G24" i="1"/>
  <c r="I24" i="1"/>
  <c r="J24" i="1"/>
  <c r="K24" i="1"/>
  <c r="L24" i="1"/>
  <c r="M24" i="1"/>
  <c r="N24" i="1"/>
  <c r="O24" i="1"/>
  <c r="P24" i="1"/>
  <c r="E25" i="1"/>
  <c r="F25" i="1"/>
  <c r="G25" i="1"/>
  <c r="I25" i="1"/>
  <c r="J25" i="1"/>
  <c r="K25" i="1"/>
  <c r="L25" i="1"/>
  <c r="M25" i="1"/>
  <c r="N25" i="1"/>
  <c r="O25" i="1"/>
  <c r="P25" i="1"/>
  <c r="E26" i="1"/>
  <c r="F26" i="1"/>
  <c r="G26" i="1"/>
  <c r="I26" i="1"/>
  <c r="J26" i="1"/>
  <c r="K26" i="1"/>
  <c r="L26" i="1"/>
  <c r="M26" i="1"/>
  <c r="N26" i="1"/>
  <c r="O26" i="1"/>
  <c r="P26" i="1"/>
  <c r="E27" i="1"/>
  <c r="F27" i="1"/>
  <c r="G27" i="1"/>
  <c r="I27" i="1"/>
  <c r="J27" i="1"/>
  <c r="K27" i="1"/>
  <c r="L27" i="1"/>
  <c r="M27" i="1"/>
  <c r="N27" i="1"/>
  <c r="O27" i="1"/>
  <c r="P27" i="1"/>
  <c r="E28" i="1"/>
  <c r="F28" i="1"/>
  <c r="G28" i="1"/>
  <c r="I28" i="1"/>
  <c r="J28" i="1"/>
  <c r="K28" i="1"/>
  <c r="L28" i="1"/>
  <c r="M28" i="1"/>
  <c r="N28" i="1"/>
  <c r="O28" i="1"/>
  <c r="P28" i="1"/>
  <c r="E29" i="1"/>
  <c r="F29" i="1"/>
  <c r="G29" i="1"/>
  <c r="I29" i="1"/>
  <c r="J29" i="1"/>
  <c r="K29" i="1"/>
  <c r="L29" i="1"/>
  <c r="M29" i="1"/>
  <c r="N29" i="1"/>
  <c r="O29" i="1"/>
  <c r="P29" i="1"/>
  <c r="E30" i="1"/>
  <c r="F30" i="1"/>
  <c r="G30" i="1"/>
  <c r="I30" i="1"/>
  <c r="J30" i="1"/>
  <c r="K30" i="1"/>
  <c r="L30" i="1"/>
  <c r="M30" i="1"/>
  <c r="N30" i="1"/>
  <c r="O30" i="1"/>
  <c r="P30" i="1"/>
  <c r="E31" i="1"/>
  <c r="F31" i="1"/>
  <c r="G31" i="1"/>
  <c r="I31" i="1"/>
  <c r="J31" i="1"/>
  <c r="K31" i="1"/>
  <c r="L31" i="1"/>
  <c r="M31" i="1"/>
  <c r="N31" i="1"/>
  <c r="O31" i="1"/>
  <c r="P31" i="1"/>
  <c r="E32" i="1"/>
  <c r="F32" i="1"/>
  <c r="G32" i="1"/>
  <c r="I32" i="1"/>
  <c r="J32" i="1"/>
  <c r="K32" i="1"/>
  <c r="L32" i="1"/>
  <c r="M32" i="1"/>
  <c r="N32" i="1"/>
  <c r="O32" i="1"/>
  <c r="P32" i="1"/>
  <c r="E33" i="1"/>
  <c r="F33" i="1"/>
  <c r="G33" i="1"/>
  <c r="I33" i="1"/>
  <c r="J33" i="1"/>
  <c r="K33" i="1"/>
  <c r="L33" i="1"/>
  <c r="M33" i="1"/>
  <c r="N33" i="1"/>
  <c r="O33" i="1"/>
  <c r="P33" i="1"/>
  <c r="E34" i="1"/>
  <c r="F34" i="1"/>
  <c r="G34" i="1"/>
  <c r="I34" i="1"/>
  <c r="J34" i="1"/>
  <c r="K34" i="1"/>
  <c r="L34" i="1"/>
  <c r="M34" i="1"/>
  <c r="N34" i="1"/>
  <c r="O34" i="1"/>
  <c r="P34" i="1"/>
  <c r="E35" i="1"/>
  <c r="F35" i="1"/>
  <c r="G35" i="1"/>
  <c r="I35" i="1"/>
  <c r="J35" i="1"/>
  <c r="K35" i="1"/>
  <c r="L35" i="1"/>
  <c r="M35" i="1"/>
  <c r="N35" i="1"/>
  <c r="O35" i="1"/>
  <c r="P35" i="1"/>
  <c r="E36" i="1"/>
  <c r="F36" i="1"/>
  <c r="G36" i="1"/>
  <c r="I36" i="1"/>
  <c r="J36" i="1"/>
  <c r="K36" i="1"/>
  <c r="L36" i="1"/>
  <c r="M36" i="1"/>
  <c r="N36" i="1"/>
  <c r="O36" i="1"/>
  <c r="P36" i="1"/>
  <c r="E37" i="1"/>
  <c r="F37" i="1"/>
  <c r="G37" i="1"/>
  <c r="I37" i="1"/>
  <c r="J37" i="1"/>
  <c r="K37" i="1"/>
  <c r="L37" i="1"/>
  <c r="M37" i="1"/>
  <c r="N37" i="1"/>
  <c r="O37" i="1"/>
  <c r="P37" i="1"/>
  <c r="E38" i="1"/>
  <c r="F38" i="1"/>
  <c r="G38" i="1"/>
  <c r="I38" i="1"/>
  <c r="J38" i="1"/>
  <c r="K38" i="1"/>
  <c r="L38" i="1"/>
  <c r="M38" i="1"/>
  <c r="N38" i="1"/>
  <c r="O38" i="1"/>
  <c r="P38" i="1"/>
  <c r="E39" i="1"/>
  <c r="F39" i="1"/>
  <c r="G39" i="1"/>
  <c r="I39" i="1"/>
  <c r="J39" i="1"/>
  <c r="K39" i="1"/>
  <c r="L39" i="1"/>
  <c r="M39" i="1"/>
  <c r="N39" i="1"/>
  <c r="O39" i="1"/>
  <c r="P39" i="1"/>
  <c r="E40" i="1"/>
  <c r="F40" i="1"/>
  <c r="G40" i="1"/>
  <c r="I40" i="1"/>
  <c r="J40" i="1"/>
  <c r="K40" i="1"/>
  <c r="L40" i="1"/>
  <c r="M40" i="1"/>
  <c r="N40" i="1"/>
  <c r="O40" i="1"/>
  <c r="P40" i="1"/>
  <c r="E41" i="1"/>
  <c r="F41" i="1"/>
  <c r="G41" i="1"/>
  <c r="I41" i="1"/>
  <c r="J41" i="1"/>
  <c r="K41" i="1"/>
  <c r="L41" i="1"/>
  <c r="M41" i="1"/>
  <c r="N41" i="1"/>
  <c r="O41" i="1"/>
  <c r="P41" i="1"/>
  <c r="E42" i="1"/>
  <c r="F42" i="1"/>
  <c r="G42" i="1"/>
  <c r="I42" i="1"/>
  <c r="J42" i="1"/>
  <c r="K42" i="1"/>
  <c r="L42" i="1"/>
  <c r="M42" i="1"/>
  <c r="N42" i="1"/>
  <c r="O42" i="1"/>
  <c r="P42" i="1"/>
  <c r="E43" i="1"/>
  <c r="F43" i="1"/>
  <c r="G43" i="1"/>
  <c r="I43" i="1"/>
  <c r="J43" i="1"/>
  <c r="K43" i="1"/>
  <c r="L43" i="1"/>
  <c r="M43" i="1"/>
  <c r="N43" i="1"/>
  <c r="O43" i="1"/>
  <c r="P43" i="1"/>
  <c r="E44" i="1"/>
  <c r="F44" i="1"/>
  <c r="G44" i="1"/>
  <c r="I44" i="1"/>
  <c r="J44" i="1"/>
  <c r="K44" i="1"/>
  <c r="L44" i="1"/>
  <c r="M44" i="1"/>
  <c r="N44" i="1"/>
  <c r="O44" i="1"/>
  <c r="P44" i="1"/>
  <c r="E45" i="1"/>
  <c r="F45" i="1"/>
  <c r="G45" i="1"/>
  <c r="I45" i="1"/>
  <c r="J45" i="1"/>
  <c r="K45" i="1"/>
  <c r="L45" i="1"/>
  <c r="M45" i="1"/>
  <c r="N45" i="1"/>
  <c r="O45" i="1"/>
  <c r="P45" i="1"/>
  <c r="E46" i="1"/>
  <c r="F46" i="1"/>
  <c r="G46" i="1"/>
  <c r="I46" i="1"/>
  <c r="J46" i="1"/>
  <c r="K46" i="1"/>
  <c r="L46" i="1"/>
  <c r="M46" i="1"/>
  <c r="N46" i="1"/>
  <c r="O46" i="1"/>
  <c r="P46" i="1"/>
  <c r="E47" i="1"/>
  <c r="F47" i="1"/>
  <c r="G47" i="1"/>
  <c r="I47" i="1"/>
  <c r="J47" i="1"/>
  <c r="K47" i="1"/>
  <c r="L47" i="1"/>
  <c r="M47" i="1"/>
  <c r="N47" i="1"/>
  <c r="O47" i="1"/>
  <c r="P47" i="1"/>
  <c r="E48" i="1"/>
  <c r="F48" i="1"/>
  <c r="G48" i="1"/>
  <c r="I48" i="1"/>
  <c r="J48" i="1"/>
  <c r="K48" i="1"/>
  <c r="L48" i="1"/>
  <c r="M48" i="1"/>
  <c r="N48" i="1"/>
  <c r="O48" i="1"/>
  <c r="P48" i="1"/>
  <c r="E49" i="1"/>
  <c r="F49" i="1"/>
  <c r="G49" i="1"/>
  <c r="I49" i="1"/>
  <c r="J49" i="1"/>
  <c r="K49" i="1"/>
  <c r="L49" i="1"/>
  <c r="M49" i="1"/>
  <c r="N49" i="1"/>
  <c r="O49" i="1"/>
  <c r="P49" i="1"/>
  <c r="E50" i="1"/>
  <c r="F50" i="1"/>
  <c r="G50" i="1"/>
  <c r="I50" i="1"/>
  <c r="J50" i="1"/>
  <c r="K50" i="1"/>
  <c r="L50" i="1"/>
  <c r="M50" i="1"/>
  <c r="N50" i="1"/>
  <c r="O50" i="1"/>
  <c r="P50" i="1"/>
  <c r="E51" i="1"/>
  <c r="F51" i="1"/>
  <c r="G51" i="1"/>
  <c r="I51" i="1"/>
  <c r="J51" i="1"/>
  <c r="K51" i="1"/>
  <c r="L51" i="1"/>
  <c r="M51" i="1"/>
  <c r="N51" i="1"/>
  <c r="O51" i="1"/>
  <c r="P51" i="1"/>
  <c r="E52" i="1"/>
  <c r="F52" i="1"/>
  <c r="G52" i="1"/>
  <c r="I52" i="1"/>
  <c r="J52" i="1"/>
  <c r="K52" i="1"/>
  <c r="L52" i="1"/>
  <c r="M52" i="1"/>
  <c r="N52" i="1"/>
  <c r="O52" i="1"/>
  <c r="P52" i="1"/>
  <c r="E53" i="1"/>
  <c r="F53" i="1"/>
  <c r="G53" i="1"/>
  <c r="I53" i="1"/>
  <c r="J53" i="1"/>
  <c r="K53" i="1"/>
  <c r="L53" i="1"/>
  <c r="M53" i="1"/>
  <c r="N53" i="1"/>
  <c r="O53" i="1"/>
  <c r="P53" i="1"/>
  <c r="E54" i="1"/>
  <c r="F54" i="1"/>
  <c r="G54" i="1"/>
  <c r="I54" i="1"/>
  <c r="J54" i="1"/>
  <c r="K54" i="1"/>
  <c r="L54" i="1"/>
  <c r="M54" i="1"/>
  <c r="N54" i="1"/>
  <c r="O54" i="1"/>
  <c r="P54" i="1"/>
  <c r="E55" i="1"/>
  <c r="F55" i="1"/>
  <c r="G55" i="1"/>
  <c r="I55" i="1"/>
  <c r="J55" i="1"/>
  <c r="K55" i="1"/>
  <c r="L55" i="1"/>
  <c r="M55" i="1"/>
  <c r="N55" i="1"/>
  <c r="O55" i="1"/>
  <c r="P55" i="1"/>
  <c r="E56" i="1"/>
  <c r="F56" i="1"/>
  <c r="G56" i="1"/>
  <c r="I56" i="1"/>
  <c r="J56" i="1"/>
  <c r="K56" i="1"/>
  <c r="L56" i="1"/>
  <c r="M56" i="1"/>
  <c r="N56" i="1"/>
  <c r="O56" i="1"/>
  <c r="P56" i="1"/>
  <c r="E57" i="1"/>
  <c r="F57" i="1"/>
  <c r="G57" i="1"/>
  <c r="I57" i="1"/>
  <c r="J57" i="1"/>
  <c r="K57" i="1"/>
  <c r="L57" i="1"/>
  <c r="M57" i="1"/>
  <c r="N57" i="1"/>
  <c r="O57" i="1"/>
  <c r="P57" i="1"/>
  <c r="E58" i="1"/>
  <c r="F58" i="1"/>
  <c r="G58" i="1"/>
  <c r="I58" i="1"/>
  <c r="J58" i="1"/>
  <c r="K58" i="1"/>
  <c r="L58" i="1"/>
  <c r="M58" i="1"/>
  <c r="N58" i="1"/>
  <c r="O58" i="1"/>
  <c r="P58" i="1"/>
  <c r="E59" i="1"/>
  <c r="F59" i="1"/>
  <c r="G59" i="1"/>
  <c r="I59" i="1"/>
  <c r="J59" i="1"/>
  <c r="K59" i="1"/>
  <c r="L59" i="1"/>
  <c r="M59" i="1"/>
  <c r="N59" i="1"/>
  <c r="O59" i="1"/>
  <c r="P59" i="1"/>
  <c r="E60" i="1"/>
  <c r="F60" i="1"/>
  <c r="G60" i="1"/>
  <c r="I60" i="1"/>
  <c r="J60" i="1"/>
  <c r="K60" i="1"/>
  <c r="L60" i="1"/>
  <c r="M60" i="1"/>
  <c r="N60" i="1"/>
  <c r="O60" i="1"/>
  <c r="P60" i="1"/>
  <c r="E61" i="1"/>
  <c r="F61" i="1"/>
  <c r="G61" i="1"/>
  <c r="I61" i="1"/>
  <c r="J61" i="1"/>
  <c r="K61" i="1"/>
  <c r="L61" i="1"/>
  <c r="M61" i="1"/>
  <c r="N61" i="1"/>
  <c r="O61" i="1"/>
  <c r="P61" i="1"/>
  <c r="E62" i="1"/>
  <c r="F62" i="1"/>
  <c r="G62" i="1"/>
  <c r="I62" i="1"/>
  <c r="J62" i="1"/>
  <c r="K62" i="1"/>
  <c r="L62" i="1"/>
  <c r="M62" i="1"/>
  <c r="N62" i="1"/>
  <c r="O62" i="1"/>
  <c r="P62" i="1"/>
  <c r="E63" i="1"/>
  <c r="F63" i="1"/>
  <c r="G63" i="1"/>
  <c r="I63" i="1"/>
  <c r="J63" i="1"/>
  <c r="K63" i="1"/>
  <c r="L63" i="1"/>
  <c r="M63" i="1"/>
  <c r="N63" i="1"/>
  <c r="O63" i="1"/>
  <c r="P63" i="1"/>
  <c r="E64" i="1"/>
  <c r="F64" i="1"/>
  <c r="G64" i="1"/>
  <c r="I64" i="1"/>
  <c r="J64" i="1"/>
  <c r="K64" i="1"/>
  <c r="L64" i="1"/>
  <c r="M64" i="1"/>
  <c r="N64" i="1"/>
  <c r="O64" i="1"/>
  <c r="P64" i="1"/>
  <c r="E65" i="1"/>
  <c r="F65" i="1"/>
  <c r="G65" i="1"/>
  <c r="I65" i="1"/>
  <c r="J65" i="1"/>
  <c r="K65" i="1"/>
  <c r="L65" i="1"/>
  <c r="M65" i="1"/>
  <c r="N65" i="1"/>
  <c r="O65" i="1"/>
  <c r="P65" i="1"/>
  <c r="E66" i="1"/>
  <c r="F66" i="1"/>
  <c r="G66" i="1"/>
  <c r="I66" i="1"/>
  <c r="J66" i="1"/>
  <c r="K66" i="1"/>
  <c r="L66" i="1"/>
  <c r="M66" i="1"/>
  <c r="N66" i="1"/>
  <c r="O66" i="1"/>
  <c r="P66" i="1"/>
  <c r="E67" i="1"/>
  <c r="F67" i="1"/>
  <c r="G67" i="1"/>
  <c r="I67" i="1"/>
  <c r="J67" i="1"/>
  <c r="K67" i="1"/>
  <c r="L67" i="1"/>
  <c r="M67" i="1"/>
  <c r="N67" i="1"/>
  <c r="O67" i="1"/>
  <c r="P67" i="1"/>
  <c r="E68" i="1"/>
  <c r="F68" i="1"/>
  <c r="G68" i="1"/>
  <c r="I68" i="1"/>
  <c r="J68" i="1"/>
  <c r="K68" i="1"/>
  <c r="L68" i="1"/>
  <c r="M68" i="1"/>
  <c r="N68" i="1"/>
  <c r="O68" i="1"/>
  <c r="P68" i="1"/>
  <c r="E69" i="1"/>
  <c r="F69" i="1"/>
  <c r="G69" i="1"/>
  <c r="I69" i="1"/>
  <c r="J69" i="1"/>
  <c r="K69" i="1"/>
  <c r="L69" i="1"/>
  <c r="M69" i="1"/>
  <c r="N69" i="1"/>
  <c r="O69" i="1"/>
  <c r="P69" i="1"/>
  <c r="E70" i="1"/>
  <c r="F70" i="1"/>
  <c r="G70" i="1"/>
  <c r="I70" i="1"/>
  <c r="J70" i="1"/>
  <c r="K70" i="1"/>
  <c r="L70" i="1"/>
  <c r="M70" i="1"/>
  <c r="N70" i="1"/>
  <c r="O70" i="1"/>
  <c r="P70" i="1"/>
  <c r="E71" i="1"/>
  <c r="F71" i="1"/>
  <c r="G71" i="1"/>
  <c r="I71" i="1"/>
  <c r="J71" i="1"/>
  <c r="K71" i="1"/>
  <c r="L71" i="1"/>
  <c r="M71" i="1"/>
  <c r="N71" i="1"/>
  <c r="O71" i="1"/>
  <c r="P71" i="1"/>
  <c r="E72" i="1"/>
  <c r="F72" i="1"/>
  <c r="G72" i="1"/>
  <c r="I72" i="1"/>
  <c r="J72" i="1"/>
  <c r="K72" i="1"/>
  <c r="L72" i="1"/>
  <c r="M72" i="1"/>
  <c r="N72" i="1"/>
  <c r="O72" i="1"/>
  <c r="P72" i="1"/>
  <c r="E73" i="1"/>
  <c r="F73" i="1"/>
  <c r="G73" i="1"/>
  <c r="I73" i="1"/>
  <c r="J73" i="1"/>
  <c r="K73" i="1"/>
  <c r="L73" i="1"/>
  <c r="M73" i="1"/>
  <c r="N73" i="1"/>
  <c r="O73" i="1"/>
  <c r="P73" i="1"/>
  <c r="E74" i="1"/>
  <c r="F74" i="1"/>
  <c r="G74" i="1"/>
  <c r="I74" i="1"/>
  <c r="J74" i="1"/>
  <c r="K74" i="1"/>
  <c r="L74" i="1"/>
  <c r="M74" i="1"/>
  <c r="N74" i="1"/>
  <c r="O74" i="1"/>
  <c r="P74" i="1"/>
  <c r="E75" i="1"/>
  <c r="F75" i="1"/>
  <c r="G75" i="1"/>
  <c r="I75" i="1"/>
  <c r="J75" i="1"/>
  <c r="K75" i="1"/>
  <c r="L75" i="1"/>
  <c r="M75" i="1"/>
  <c r="N75" i="1"/>
  <c r="O75" i="1"/>
  <c r="P75" i="1"/>
  <c r="E76" i="1"/>
  <c r="F76" i="1"/>
  <c r="G76" i="1"/>
  <c r="I76" i="1"/>
  <c r="J76" i="1"/>
  <c r="K76" i="1"/>
  <c r="L76" i="1"/>
  <c r="M76" i="1"/>
  <c r="N76" i="1"/>
  <c r="O76" i="1"/>
  <c r="P76" i="1"/>
  <c r="E77" i="1"/>
  <c r="F77" i="1"/>
  <c r="G77" i="1"/>
  <c r="I77" i="1"/>
  <c r="J77" i="1"/>
  <c r="K77" i="1"/>
  <c r="L77" i="1"/>
  <c r="M77" i="1"/>
  <c r="N77" i="1"/>
  <c r="O77" i="1"/>
  <c r="P77" i="1"/>
  <c r="E78" i="1"/>
  <c r="F78" i="1"/>
  <c r="G78" i="1"/>
  <c r="I78" i="1"/>
  <c r="J78" i="1"/>
  <c r="K78" i="1"/>
  <c r="L78" i="1"/>
  <c r="M78" i="1"/>
  <c r="N78" i="1"/>
  <c r="O78" i="1"/>
  <c r="P78" i="1"/>
  <c r="E79" i="1"/>
  <c r="F79" i="1"/>
  <c r="G79" i="1"/>
  <c r="I79" i="1"/>
  <c r="J79" i="1"/>
  <c r="K79" i="1"/>
  <c r="L79" i="1"/>
  <c r="M79" i="1"/>
  <c r="N79" i="1"/>
  <c r="O79" i="1"/>
  <c r="P79" i="1"/>
  <c r="E80" i="1"/>
  <c r="F80" i="1"/>
  <c r="G80" i="1"/>
  <c r="I80" i="1"/>
  <c r="J80" i="1"/>
  <c r="K80" i="1"/>
  <c r="L80" i="1"/>
  <c r="M80" i="1"/>
  <c r="N80" i="1"/>
  <c r="O80" i="1"/>
  <c r="P80" i="1"/>
  <c r="E81" i="1"/>
  <c r="F81" i="1"/>
  <c r="G81" i="1"/>
  <c r="I81" i="1"/>
  <c r="J81" i="1"/>
  <c r="K81" i="1"/>
  <c r="L81" i="1"/>
  <c r="M81" i="1"/>
  <c r="N81" i="1"/>
  <c r="O81" i="1"/>
  <c r="P81" i="1"/>
  <c r="E82" i="1"/>
  <c r="F82" i="1"/>
  <c r="G82" i="1"/>
  <c r="I82" i="1"/>
  <c r="J82" i="1"/>
  <c r="K82" i="1"/>
  <c r="L82" i="1"/>
  <c r="M82" i="1"/>
  <c r="N82" i="1"/>
  <c r="O82" i="1"/>
  <c r="P82" i="1"/>
  <c r="E83" i="1"/>
  <c r="F83" i="1"/>
  <c r="G83" i="1"/>
  <c r="I83" i="1"/>
  <c r="J83" i="1"/>
  <c r="K83" i="1"/>
  <c r="L83" i="1"/>
  <c r="M83" i="1"/>
  <c r="N83" i="1"/>
  <c r="O83" i="1"/>
  <c r="P83" i="1"/>
  <c r="E84" i="1"/>
  <c r="F84" i="1"/>
  <c r="G84" i="1"/>
  <c r="I84" i="1"/>
  <c r="J84" i="1"/>
  <c r="K84" i="1"/>
  <c r="L84" i="1"/>
  <c r="M84" i="1"/>
  <c r="N84" i="1"/>
  <c r="O84" i="1"/>
  <c r="P84" i="1"/>
  <c r="E85" i="1"/>
  <c r="F85" i="1"/>
  <c r="G85" i="1"/>
  <c r="I85" i="1"/>
  <c r="J85" i="1"/>
  <c r="K85" i="1"/>
  <c r="L85" i="1"/>
  <c r="M85" i="1"/>
  <c r="N85" i="1"/>
  <c r="O85" i="1"/>
  <c r="P85" i="1"/>
  <c r="E86" i="1"/>
  <c r="F86" i="1"/>
  <c r="G86" i="1"/>
  <c r="I86" i="1"/>
  <c r="J86" i="1"/>
  <c r="K86" i="1"/>
  <c r="L86" i="1"/>
  <c r="M86" i="1"/>
  <c r="N86" i="1"/>
  <c r="O86" i="1"/>
  <c r="P86" i="1"/>
  <c r="E87" i="1"/>
  <c r="F87" i="1"/>
  <c r="G87" i="1"/>
  <c r="I87" i="1"/>
  <c r="J87" i="1"/>
  <c r="K87" i="1"/>
  <c r="L87" i="1"/>
  <c r="M87" i="1"/>
  <c r="N87" i="1"/>
  <c r="O87" i="1"/>
  <c r="P87" i="1"/>
  <c r="E88" i="1"/>
  <c r="F88" i="1"/>
  <c r="G88" i="1"/>
  <c r="I88" i="1"/>
  <c r="J88" i="1"/>
  <c r="K88" i="1"/>
  <c r="L88" i="1"/>
  <c r="M88" i="1"/>
  <c r="N88" i="1"/>
  <c r="O88" i="1"/>
  <c r="P88" i="1"/>
  <c r="E89" i="1"/>
  <c r="F89" i="1"/>
  <c r="G89" i="1"/>
  <c r="I89" i="1"/>
  <c r="J89" i="1"/>
  <c r="K89" i="1"/>
  <c r="L89" i="1"/>
  <c r="M89" i="1"/>
  <c r="N89" i="1"/>
  <c r="O89" i="1"/>
  <c r="P89" i="1"/>
  <c r="E90" i="1"/>
  <c r="F90" i="1"/>
  <c r="G90" i="1"/>
  <c r="I90" i="1"/>
  <c r="J90" i="1"/>
  <c r="K90" i="1"/>
  <c r="L90" i="1"/>
  <c r="M90" i="1"/>
  <c r="N90" i="1"/>
  <c r="O90" i="1"/>
  <c r="P90" i="1"/>
  <c r="E91" i="1"/>
  <c r="F91" i="1"/>
  <c r="G91" i="1"/>
  <c r="I91" i="1"/>
  <c r="J91" i="1"/>
  <c r="K91" i="1"/>
  <c r="L91" i="1"/>
  <c r="M91" i="1"/>
  <c r="N91" i="1"/>
  <c r="O91" i="1"/>
  <c r="P91" i="1"/>
  <c r="E92" i="1"/>
  <c r="F92" i="1"/>
  <c r="G92" i="1"/>
  <c r="I92" i="1"/>
  <c r="J92" i="1"/>
  <c r="K92" i="1"/>
  <c r="L92" i="1"/>
  <c r="M92" i="1"/>
  <c r="N92" i="1"/>
  <c r="O92" i="1"/>
  <c r="P92" i="1"/>
  <c r="E93" i="1"/>
  <c r="F93" i="1"/>
  <c r="G93" i="1"/>
  <c r="I93" i="1"/>
  <c r="J93" i="1"/>
  <c r="K93" i="1"/>
  <c r="L93" i="1"/>
  <c r="M93" i="1"/>
  <c r="N93" i="1"/>
  <c r="O93" i="1"/>
  <c r="P93" i="1"/>
  <c r="E94" i="1"/>
  <c r="F94" i="1"/>
  <c r="G94" i="1"/>
  <c r="I94" i="1"/>
  <c r="J94" i="1"/>
  <c r="K94" i="1"/>
  <c r="L94" i="1"/>
  <c r="M94" i="1"/>
  <c r="N94" i="1"/>
  <c r="O94" i="1"/>
  <c r="P94" i="1"/>
  <c r="E95" i="1"/>
  <c r="F95" i="1"/>
  <c r="G95" i="1"/>
  <c r="I95" i="1"/>
  <c r="J95" i="1"/>
  <c r="K95" i="1"/>
  <c r="L95" i="1"/>
  <c r="M95" i="1"/>
  <c r="N95" i="1"/>
  <c r="O95" i="1"/>
  <c r="P95" i="1"/>
  <c r="E96" i="1"/>
  <c r="F96" i="1"/>
  <c r="G96" i="1"/>
  <c r="I96" i="1"/>
  <c r="J96" i="1"/>
  <c r="K96" i="1"/>
  <c r="L96" i="1"/>
  <c r="M96" i="1"/>
  <c r="N96" i="1"/>
  <c r="O96" i="1"/>
  <c r="P96" i="1"/>
  <c r="E97" i="1"/>
  <c r="F97" i="1"/>
  <c r="G97" i="1"/>
  <c r="I97" i="1"/>
  <c r="J97" i="1"/>
  <c r="K97" i="1"/>
  <c r="L97" i="1"/>
  <c r="M97" i="1"/>
  <c r="N97" i="1"/>
  <c r="O97" i="1"/>
  <c r="P97" i="1"/>
  <c r="E98" i="1"/>
  <c r="F98" i="1"/>
  <c r="G98" i="1"/>
  <c r="I98" i="1"/>
  <c r="J98" i="1"/>
  <c r="K98" i="1"/>
  <c r="L98" i="1"/>
  <c r="M98" i="1"/>
  <c r="N98" i="1"/>
  <c r="O98" i="1"/>
  <c r="P98" i="1"/>
  <c r="E99" i="1"/>
  <c r="F99" i="1"/>
  <c r="G99" i="1"/>
  <c r="I99" i="1"/>
  <c r="J99" i="1"/>
  <c r="K99" i="1"/>
  <c r="L99" i="1"/>
  <c r="M99" i="1"/>
  <c r="N99" i="1"/>
  <c r="O99" i="1"/>
  <c r="P99" i="1"/>
  <c r="E100" i="1"/>
  <c r="F100" i="1"/>
  <c r="G100" i="1"/>
  <c r="I100" i="1"/>
  <c r="J100" i="1"/>
  <c r="K100" i="1"/>
  <c r="L100" i="1"/>
  <c r="M100" i="1"/>
  <c r="N100" i="1"/>
  <c r="O100" i="1"/>
  <c r="P100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E3" i="1"/>
  <c r="F3" i="1"/>
  <c r="G3" i="1"/>
  <c r="I3" i="1"/>
  <c r="J3" i="1"/>
  <c r="K3" i="1"/>
  <c r="L3" i="1"/>
  <c r="M3" i="1"/>
  <c r="N3" i="1"/>
  <c r="O3" i="1"/>
  <c r="P3" i="1"/>
  <c r="E4" i="1"/>
  <c r="F4" i="1"/>
  <c r="G4" i="1"/>
  <c r="I4" i="1"/>
  <c r="J4" i="1"/>
  <c r="K4" i="1"/>
  <c r="L4" i="1"/>
  <c r="M4" i="1"/>
  <c r="N4" i="1"/>
  <c r="O4" i="1"/>
  <c r="P4" i="1"/>
  <c r="E5" i="1"/>
  <c r="F5" i="1"/>
  <c r="G5" i="1"/>
  <c r="I5" i="1"/>
  <c r="J5" i="1"/>
  <c r="K5" i="1"/>
  <c r="L5" i="1"/>
  <c r="M5" i="1"/>
  <c r="N5" i="1"/>
  <c r="O5" i="1"/>
  <c r="P5" i="1"/>
  <c r="E6" i="1"/>
  <c r="F6" i="1"/>
  <c r="G6" i="1"/>
  <c r="I6" i="1"/>
  <c r="J6" i="1"/>
  <c r="K6" i="1"/>
  <c r="L6" i="1"/>
  <c r="M6" i="1"/>
  <c r="N6" i="1"/>
  <c r="O6" i="1"/>
  <c r="P6" i="1"/>
  <c r="E7" i="1"/>
  <c r="F7" i="1"/>
  <c r="G7" i="1"/>
  <c r="I7" i="1"/>
  <c r="J7" i="1"/>
  <c r="K7" i="1"/>
  <c r="L7" i="1"/>
  <c r="M7" i="1"/>
  <c r="N7" i="1"/>
  <c r="O7" i="1"/>
  <c r="P7" i="1"/>
  <c r="E8" i="1"/>
  <c r="F8" i="1"/>
  <c r="G8" i="1"/>
  <c r="I8" i="1"/>
  <c r="J8" i="1"/>
  <c r="K8" i="1"/>
  <c r="L8" i="1"/>
  <c r="M8" i="1"/>
  <c r="N8" i="1"/>
  <c r="O8" i="1"/>
  <c r="P8" i="1"/>
  <c r="E9" i="1"/>
  <c r="F9" i="1"/>
  <c r="G9" i="1"/>
  <c r="I9" i="1"/>
  <c r="J9" i="1"/>
  <c r="K9" i="1"/>
  <c r="L9" i="1"/>
  <c r="M9" i="1"/>
  <c r="N9" i="1"/>
  <c r="O9" i="1"/>
  <c r="P9" i="1"/>
  <c r="E10" i="1"/>
  <c r="F10" i="1"/>
  <c r="G10" i="1"/>
  <c r="I10" i="1"/>
  <c r="J10" i="1"/>
  <c r="K10" i="1"/>
  <c r="L10" i="1"/>
  <c r="M10" i="1"/>
  <c r="N10" i="1"/>
  <c r="O10" i="1"/>
  <c r="P10" i="1"/>
  <c r="E11" i="1"/>
  <c r="F11" i="1"/>
  <c r="G11" i="1"/>
  <c r="I11" i="1"/>
  <c r="J11" i="1"/>
  <c r="K11" i="1"/>
  <c r="L11" i="1"/>
  <c r="M11" i="1"/>
  <c r="N11" i="1"/>
  <c r="O11" i="1"/>
  <c r="P11" i="1"/>
  <c r="E12" i="1"/>
  <c r="F12" i="1"/>
  <c r="G12" i="1"/>
  <c r="I12" i="1"/>
  <c r="J12" i="1"/>
  <c r="K12" i="1"/>
  <c r="L12" i="1"/>
  <c r="M12" i="1"/>
  <c r="N12" i="1"/>
  <c r="O12" i="1"/>
  <c r="P12" i="1"/>
  <c r="E13" i="1"/>
  <c r="F13" i="1"/>
  <c r="G13" i="1"/>
  <c r="I13" i="1"/>
  <c r="J13" i="1"/>
  <c r="K13" i="1"/>
  <c r="L13" i="1"/>
  <c r="M13" i="1"/>
  <c r="N13" i="1"/>
  <c r="O13" i="1"/>
  <c r="P13" i="1"/>
  <c r="A3" i="1"/>
  <c r="A4" i="1"/>
  <c r="A5" i="1"/>
  <c r="A6" i="1"/>
  <c r="A7" i="1"/>
  <c r="A8" i="1"/>
  <c r="A9" i="1"/>
  <c r="A10" i="1"/>
  <c r="A11" i="1"/>
  <c r="A12" i="1"/>
  <c r="A13" i="1"/>
  <c r="B3" i="1"/>
  <c r="B4" i="1"/>
  <c r="B5" i="1"/>
  <c r="B6" i="1"/>
  <c r="B7" i="1"/>
  <c r="B8" i="1"/>
  <c r="B9" i="1"/>
  <c r="B10" i="1"/>
  <c r="B11" i="1"/>
  <c r="B12" i="1"/>
  <c r="B13" i="1"/>
  <c r="AA2" i="1"/>
  <c r="Y2" i="1"/>
  <c r="V2" i="1"/>
  <c r="U2" i="1"/>
  <c r="P2" i="1"/>
  <c r="O2" i="1"/>
  <c r="N2" i="1"/>
  <c r="M2" i="1"/>
  <c r="L2" i="1"/>
  <c r="K2" i="1"/>
  <c r="J2" i="1"/>
  <c r="I2" i="1"/>
  <c r="G2" i="1"/>
  <c r="F2" i="1"/>
  <c r="E2" i="1"/>
  <c r="B2" i="1"/>
  <c r="A2" i="1"/>
  <c r="C16" i="1" l="1"/>
  <c r="A15" i="1"/>
  <c r="A32" i="1"/>
  <c r="A26" i="1"/>
  <c r="C38" i="1"/>
  <c r="A34" i="1"/>
  <c r="A28" i="1"/>
  <c r="A14" i="1"/>
  <c r="A35" i="1"/>
  <c r="A33" i="1"/>
  <c r="A31" i="1"/>
  <c r="A29" i="1"/>
  <c r="A27" i="1"/>
  <c r="A36" i="1"/>
  <c r="A30" i="1"/>
  <c r="A113" i="1"/>
  <c r="C114" i="1"/>
  <c r="C126" i="1"/>
  <c r="A125" i="1"/>
  <c r="C137" i="1"/>
  <c r="AC2" i="1"/>
  <c r="C39" i="1" l="1"/>
  <c r="C50" i="1"/>
  <c r="A38" i="1"/>
  <c r="C17" i="1"/>
  <c r="A16" i="1"/>
  <c r="C127" i="1"/>
  <c r="A126" i="1"/>
  <c r="C115" i="1"/>
  <c r="A114" i="1"/>
  <c r="C138" i="1"/>
  <c r="A137" i="1"/>
  <c r="C149" i="1"/>
  <c r="AD2" i="1"/>
  <c r="C18" i="1" l="1"/>
  <c r="A17" i="1"/>
  <c r="C51" i="1"/>
  <c r="C62" i="1"/>
  <c r="A50" i="1"/>
  <c r="C40" i="1"/>
  <c r="A39" i="1"/>
  <c r="C150" i="1"/>
  <c r="A149" i="1"/>
  <c r="C161" i="1"/>
  <c r="C116" i="1"/>
  <c r="A115" i="1"/>
  <c r="C139" i="1"/>
  <c r="A138" i="1"/>
  <c r="C128" i="1"/>
  <c r="A127" i="1"/>
  <c r="C63" i="1" l="1"/>
  <c r="C74" i="1"/>
  <c r="A62" i="1"/>
  <c r="C52" i="1"/>
  <c r="A51" i="1"/>
  <c r="C41" i="1"/>
  <c r="A40" i="1"/>
  <c r="C19" i="1"/>
  <c r="A18" i="1"/>
  <c r="C151" i="1"/>
  <c r="A150" i="1"/>
  <c r="C129" i="1"/>
  <c r="A128" i="1"/>
  <c r="C117" i="1"/>
  <c r="A116" i="1"/>
  <c r="C162" i="1"/>
  <c r="A161" i="1"/>
  <c r="C173" i="1"/>
  <c r="C140" i="1"/>
  <c r="A139" i="1"/>
  <c r="C20" i="1" l="1"/>
  <c r="A19" i="1"/>
  <c r="C53" i="1"/>
  <c r="A52" i="1"/>
  <c r="C42" i="1"/>
  <c r="A41" i="1"/>
  <c r="C75" i="1"/>
  <c r="C86" i="1"/>
  <c r="A74" i="1"/>
  <c r="C64" i="1"/>
  <c r="A63" i="1"/>
  <c r="C141" i="1"/>
  <c r="A140" i="1"/>
  <c r="C174" i="1"/>
  <c r="A173" i="1"/>
  <c r="C185" i="1"/>
  <c r="A117" i="1"/>
  <c r="C118" i="1"/>
  <c r="C152" i="1"/>
  <c r="A151" i="1"/>
  <c r="C163" i="1"/>
  <c r="A162" i="1"/>
  <c r="C130" i="1"/>
  <c r="A129" i="1"/>
  <c r="C87" i="1" l="1"/>
  <c r="C98" i="1"/>
  <c r="A86" i="1"/>
  <c r="C76" i="1"/>
  <c r="A75" i="1"/>
  <c r="C54" i="1"/>
  <c r="A53" i="1"/>
  <c r="C65" i="1"/>
  <c r="A64" i="1"/>
  <c r="C43" i="1"/>
  <c r="A42" i="1"/>
  <c r="C21" i="1"/>
  <c r="A20" i="1"/>
  <c r="C153" i="1"/>
  <c r="A152" i="1"/>
  <c r="C119" i="1"/>
  <c r="A118" i="1"/>
  <c r="C175" i="1"/>
  <c r="A174" i="1"/>
  <c r="C131" i="1"/>
  <c r="A130" i="1"/>
  <c r="C164" i="1"/>
  <c r="A163" i="1"/>
  <c r="C186" i="1"/>
  <c r="A185" i="1"/>
  <c r="C197" i="1"/>
  <c r="C142" i="1"/>
  <c r="A141" i="1"/>
  <c r="C22" i="1" l="1"/>
  <c r="A21" i="1"/>
  <c r="C66" i="1"/>
  <c r="A65" i="1"/>
  <c r="C77" i="1"/>
  <c r="A76" i="1"/>
  <c r="C44" i="1"/>
  <c r="A43" i="1"/>
  <c r="C55" i="1"/>
  <c r="A54" i="1"/>
  <c r="C99" i="1"/>
  <c r="A98" i="1"/>
  <c r="C88" i="1"/>
  <c r="A87" i="1"/>
  <c r="C198" i="1"/>
  <c r="A197" i="1"/>
  <c r="C165" i="1"/>
  <c r="A164" i="1"/>
  <c r="C176" i="1"/>
  <c r="A175" i="1"/>
  <c r="C154" i="1"/>
  <c r="A153" i="1"/>
  <c r="C187" i="1"/>
  <c r="A186" i="1"/>
  <c r="C132" i="1"/>
  <c r="A131" i="1"/>
  <c r="C120" i="1"/>
  <c r="A119" i="1"/>
  <c r="C143" i="1"/>
  <c r="A142" i="1"/>
  <c r="C100" i="1" l="1"/>
  <c r="A100" i="1" s="1"/>
  <c r="A99" i="1"/>
  <c r="C45" i="1"/>
  <c r="A44" i="1"/>
  <c r="C67" i="1"/>
  <c r="A66" i="1"/>
  <c r="C89" i="1"/>
  <c r="A88" i="1"/>
  <c r="C56" i="1"/>
  <c r="A55" i="1"/>
  <c r="C78" i="1"/>
  <c r="A77" i="1"/>
  <c r="C23" i="1"/>
  <c r="A22" i="1"/>
  <c r="C144" i="1"/>
  <c r="A143" i="1"/>
  <c r="C121" i="1"/>
  <c r="A120" i="1"/>
  <c r="C188" i="1"/>
  <c r="A187" i="1"/>
  <c r="C177" i="1"/>
  <c r="A176" i="1"/>
  <c r="C199" i="1"/>
  <c r="A199" i="1" s="1"/>
  <c r="A198" i="1"/>
  <c r="C133" i="1"/>
  <c r="A132" i="1"/>
  <c r="C155" i="1"/>
  <c r="A154" i="1"/>
  <c r="C166" i="1"/>
  <c r="A165" i="1"/>
  <c r="C90" i="1" l="1"/>
  <c r="A89" i="1"/>
  <c r="C46" i="1"/>
  <c r="A45" i="1"/>
  <c r="C79" i="1"/>
  <c r="A78" i="1"/>
  <c r="C24" i="1"/>
  <c r="A23" i="1"/>
  <c r="C57" i="1"/>
  <c r="A56" i="1"/>
  <c r="C68" i="1"/>
  <c r="A67" i="1"/>
  <c r="C189" i="1"/>
  <c r="A188" i="1"/>
  <c r="C145" i="1"/>
  <c r="A144" i="1"/>
  <c r="C156" i="1"/>
  <c r="A155" i="1"/>
  <c r="C167" i="1"/>
  <c r="A166" i="1"/>
  <c r="C134" i="1"/>
  <c r="A133" i="1"/>
  <c r="C178" i="1"/>
  <c r="A177" i="1"/>
  <c r="C122" i="1"/>
  <c r="A121" i="1"/>
  <c r="C69" i="1" l="1"/>
  <c r="A68" i="1"/>
  <c r="C25" i="1"/>
  <c r="A25" i="1" s="1"/>
  <c r="A24" i="1"/>
  <c r="C47" i="1"/>
  <c r="A46" i="1"/>
  <c r="C58" i="1"/>
  <c r="A57" i="1"/>
  <c r="C80" i="1"/>
  <c r="A79" i="1"/>
  <c r="C91" i="1"/>
  <c r="A90" i="1"/>
  <c r="C179" i="1"/>
  <c r="A178" i="1"/>
  <c r="C168" i="1"/>
  <c r="A167" i="1"/>
  <c r="C146" i="1"/>
  <c r="A145" i="1"/>
  <c r="C123" i="1"/>
  <c r="A122" i="1"/>
  <c r="C135" i="1"/>
  <c r="A134" i="1"/>
  <c r="C157" i="1"/>
  <c r="A156" i="1"/>
  <c r="C190" i="1"/>
  <c r="A189" i="1"/>
  <c r="C92" i="1" l="1"/>
  <c r="A91" i="1"/>
  <c r="C59" i="1"/>
  <c r="A58" i="1"/>
  <c r="C81" i="1"/>
  <c r="A80" i="1"/>
  <c r="C48" i="1"/>
  <c r="A47" i="1"/>
  <c r="C70" i="1"/>
  <c r="A69" i="1"/>
  <c r="C158" i="1"/>
  <c r="A157" i="1"/>
  <c r="C124" i="1"/>
  <c r="A124" i="1" s="1"/>
  <c r="A123" i="1"/>
  <c r="C169" i="1"/>
  <c r="A168" i="1"/>
  <c r="C191" i="1"/>
  <c r="A190" i="1"/>
  <c r="C136" i="1"/>
  <c r="A136" i="1" s="1"/>
  <c r="A135" i="1"/>
  <c r="C147" i="1"/>
  <c r="A146" i="1"/>
  <c r="C180" i="1"/>
  <c r="A179" i="1"/>
  <c r="C49" i="1" l="1"/>
  <c r="A49" i="1" s="1"/>
  <c r="A48" i="1"/>
  <c r="C60" i="1"/>
  <c r="A59" i="1"/>
  <c r="C71" i="1"/>
  <c r="A70" i="1"/>
  <c r="C82" i="1"/>
  <c r="A81" i="1"/>
  <c r="C93" i="1"/>
  <c r="A92" i="1"/>
  <c r="C148" i="1"/>
  <c r="A148" i="1" s="1"/>
  <c r="A147" i="1"/>
  <c r="C192" i="1"/>
  <c r="A191" i="1"/>
  <c r="C181" i="1"/>
  <c r="A180" i="1"/>
  <c r="C170" i="1"/>
  <c r="A169" i="1"/>
  <c r="C159" i="1"/>
  <c r="A158" i="1"/>
  <c r="C83" i="1" l="1"/>
  <c r="A82" i="1"/>
  <c r="C61" i="1"/>
  <c r="A61" i="1" s="1"/>
  <c r="A60" i="1"/>
  <c r="C94" i="1"/>
  <c r="A93" i="1"/>
  <c r="C72" i="1"/>
  <c r="A71" i="1"/>
  <c r="C182" i="1"/>
  <c r="A181" i="1"/>
  <c r="C160" i="1"/>
  <c r="A160" i="1" s="1"/>
  <c r="A159" i="1"/>
  <c r="C171" i="1"/>
  <c r="A170" i="1"/>
  <c r="C193" i="1"/>
  <c r="A192" i="1"/>
  <c r="C73" i="1" l="1"/>
  <c r="A73" i="1" s="1"/>
  <c r="A72" i="1"/>
  <c r="C95" i="1"/>
  <c r="A94" i="1"/>
  <c r="C84" i="1"/>
  <c r="A83" i="1"/>
  <c r="C194" i="1"/>
  <c r="A193" i="1"/>
  <c r="C172" i="1"/>
  <c r="A172" i="1" s="1"/>
  <c r="A171" i="1"/>
  <c r="C183" i="1"/>
  <c r="A182" i="1"/>
  <c r="C96" i="1" l="1"/>
  <c r="A95" i="1"/>
  <c r="C85" i="1"/>
  <c r="A85" i="1" s="1"/>
  <c r="A84" i="1"/>
  <c r="C184" i="1"/>
  <c r="A184" i="1" s="1"/>
  <c r="A183" i="1"/>
  <c r="C195" i="1"/>
  <c r="A194" i="1"/>
  <c r="C97" i="1" l="1"/>
  <c r="A97" i="1" s="1"/>
  <c r="A96" i="1"/>
  <c r="C196" i="1"/>
  <c r="A196" i="1" s="1"/>
  <c r="A195" i="1"/>
</calcChain>
</file>

<file path=xl/sharedStrings.xml><?xml version="1.0" encoding="utf-8"?>
<sst xmlns="http://schemas.openxmlformats.org/spreadsheetml/2006/main" count="426" uniqueCount="44">
  <si>
    <t>Código</t>
  </si>
  <si>
    <t>Categoria</t>
  </si>
  <si>
    <t>ANO</t>
  </si>
  <si>
    <t>MÊS</t>
  </si>
  <si>
    <t>MATRÍCULA</t>
  </si>
  <si>
    <t>CAMPUS</t>
  </si>
  <si>
    <t>NÚMERO DO HIDRÔMETRO</t>
  </si>
  <si>
    <t>NOMENCLATURA UFSC (H000)</t>
  </si>
  <si>
    <t>CONCESSIONÁRIA</t>
  </si>
  <si>
    <t>CIDADE</t>
  </si>
  <si>
    <t>CONTAS - LOCALIZAÇÃO</t>
  </si>
  <si>
    <t>Público</t>
  </si>
  <si>
    <t>Residencial</t>
  </si>
  <si>
    <t>Comercial</t>
  </si>
  <si>
    <t>Industrial</t>
  </si>
  <si>
    <t>Total de Economias</t>
  </si>
  <si>
    <t>Leitura Anterior</t>
  </si>
  <si>
    <t>Leitura Atual</t>
  </si>
  <si>
    <t>VOLUME MENSAL CONSUMIDO (m³)</t>
  </si>
  <si>
    <t>VOLUME MENSAL FATURADO (m³)</t>
  </si>
  <si>
    <t>OCORRÊNCIAS</t>
  </si>
  <si>
    <t>ANORMALIDADE</t>
  </si>
  <si>
    <t>ÁGUA (R$)</t>
  </si>
  <si>
    <t>ESGOTO (R$)</t>
  </si>
  <si>
    <t>DESCONTOS (R$)</t>
  </si>
  <si>
    <t>OUTROS (R$)</t>
  </si>
  <si>
    <t>MULTAS/ JUROS (R$)</t>
  </si>
  <si>
    <t>VALOR (R$)</t>
  </si>
  <si>
    <t>Verificação</t>
  </si>
  <si>
    <t>Diferença</t>
  </si>
  <si>
    <t>Março</t>
  </si>
  <si>
    <t>H130</t>
  </si>
  <si>
    <t>H131</t>
  </si>
  <si>
    <t>Janeiro</t>
  </si>
  <si>
    <t>Fevereiro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</si>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</sst>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8CCE4"/>
        <bgColor rgb="FFB8CCE4"/>
      </patternFill>
    </fill>
    <fill>
      <patternFill patternType="solid">
        <fgColor rgb="FFD9D9D9"/>
        <bgColor rgb="FFD9D9D9"/>
      </patternFill>
    </fill>
    <fill>
      <patternFill patternType="solid">
        <fgColor theme="4" tint="0.79998168889431442"/>
        <bgColor rgb="FFD9D9D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right" vertical="top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4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4" fillId="6" borderId="4" xfId="0" applyFont="1" applyFill="1" applyBorder="1" applyAlignment="1">
      <alignment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Gest&#227;o%20das%20&#193;guas%20-%20Pastas%20compartilhadas\p02%20-%20&#193;gua\Monitoramento%20do%20Consumo\M00%20-%20Dados%20mens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Gest&#227;o%20das%20&#193;guas%20-%20Pastas%20compartilhadas\p02%20-%20&#193;gua\Monitoramento%20do%20Consumo\Planilha%20de%20verifica&#231;&#227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ia_csv"/>
      <sheetName val="Auxiliar_referencia"/>
      <sheetName val="2025_Geral"/>
      <sheetName val="2024_Geral"/>
      <sheetName val="2023_Geral"/>
      <sheetName val="2022_Geral"/>
      <sheetName val="2021_Geral"/>
      <sheetName val="2020_Geral"/>
      <sheetName val="2019_Geral"/>
      <sheetName val="2018_Geral"/>
      <sheetName val="2017_Geral"/>
      <sheetName val="2016_Geral"/>
      <sheetName val="2015_Geral"/>
      <sheetName val="2014_Geral"/>
      <sheetName val="2013_Geral"/>
      <sheetName val="2025_12"/>
      <sheetName val="2025_11"/>
      <sheetName val="2025_10"/>
      <sheetName val="2025_09"/>
      <sheetName val="2025_08"/>
      <sheetName val="2025_07"/>
      <sheetName val="2025_06"/>
      <sheetName val="2025_05"/>
      <sheetName val="2025_04"/>
      <sheetName val="2025_03"/>
      <sheetName val="2025_02"/>
      <sheetName val="2025_01"/>
      <sheetName val="2024_12"/>
      <sheetName val="2024_11"/>
      <sheetName val="2024_10"/>
      <sheetName val="2024_09"/>
      <sheetName val="2024_08"/>
      <sheetName val="2024_07"/>
      <sheetName val="2024_06"/>
      <sheetName val="2024_05"/>
      <sheetName val="2024_04"/>
      <sheetName val="2024_03"/>
      <sheetName val="2024_02"/>
      <sheetName val="2024_01"/>
      <sheetName val="2023_12"/>
      <sheetName val="2023_11"/>
      <sheetName val="2023_10"/>
      <sheetName val="2023_09"/>
      <sheetName val="2023_08"/>
      <sheetName val="2023_07"/>
      <sheetName val="2023_06"/>
      <sheetName val="2023_05"/>
      <sheetName val="2023_04"/>
      <sheetName val="2023_03"/>
      <sheetName val="2023_02"/>
      <sheetName val="2023_01"/>
      <sheetName val="2022_12"/>
      <sheetName val="2022_11"/>
      <sheetName val="2022_10"/>
      <sheetName val="2022_09"/>
      <sheetName val="2022_08"/>
      <sheetName val="2022_07"/>
      <sheetName val="2022_06"/>
      <sheetName val="2022_05"/>
      <sheetName val="2022_04"/>
      <sheetName val="2022_03"/>
      <sheetName val="2022_02"/>
      <sheetName val="2022_01"/>
      <sheetName val="2021_12"/>
      <sheetName val="2021_11"/>
      <sheetName val="2021_10"/>
      <sheetName val="2021_09"/>
      <sheetName val="2021_08"/>
      <sheetName val="2021_07"/>
      <sheetName val="2021_06"/>
      <sheetName val="2021_05"/>
      <sheetName val="2021_04"/>
      <sheetName val="2021_03"/>
      <sheetName val="2021_02"/>
      <sheetName val="2021_01"/>
      <sheetName val="2020_12"/>
      <sheetName val="2020_11"/>
      <sheetName val="2020_10"/>
      <sheetName val="2020_09"/>
      <sheetName val="2020_08"/>
      <sheetName val="2020_07"/>
      <sheetName val="2020_06"/>
      <sheetName val="2020_05"/>
      <sheetName val="2020_04"/>
      <sheetName val="2020_03"/>
      <sheetName val="2020_02"/>
      <sheetName val="2020_01"/>
      <sheetName val="2019_12"/>
      <sheetName val="2019_11"/>
      <sheetName val="2019_10"/>
      <sheetName val="2019_09"/>
      <sheetName val="2019_08"/>
      <sheetName val="2019_07"/>
      <sheetName val="2019_06"/>
      <sheetName val="2019_05"/>
      <sheetName val="2019_04"/>
      <sheetName val="2019_03"/>
      <sheetName val="2019_02"/>
      <sheetName val="2019_01"/>
      <sheetName val="2018_12"/>
      <sheetName val="2018_11"/>
      <sheetName val="2018_10"/>
      <sheetName val="2018_09"/>
      <sheetName val="2018_08"/>
      <sheetName val="2018_07"/>
      <sheetName val="2018_06"/>
      <sheetName val="2018_05"/>
      <sheetName val="2018_04"/>
      <sheetName val="2018_03"/>
      <sheetName val="2018_02"/>
      <sheetName val="2018_01"/>
      <sheetName val="2017_12"/>
      <sheetName val="2017_11"/>
      <sheetName val="2017_10"/>
      <sheetName val="2017_09"/>
      <sheetName val="2017_08"/>
      <sheetName val="2017_07"/>
      <sheetName val="2017_06"/>
      <sheetName val="2017_05"/>
      <sheetName val="2017_04"/>
      <sheetName val="2017_03"/>
      <sheetName val="2017_02"/>
      <sheetName val="2017_01"/>
      <sheetName val="2016_12"/>
      <sheetName val="2016_11"/>
      <sheetName val="2016_10"/>
      <sheetName val="2016_09"/>
      <sheetName val="2016_08"/>
      <sheetName val="2016_07"/>
      <sheetName val="2016_06"/>
      <sheetName val="2016_05"/>
      <sheetName val="2016_04"/>
      <sheetName val="2016_03"/>
      <sheetName val="2016_02"/>
      <sheetName val="2016_01"/>
      <sheetName val="Ajuda"/>
      <sheetName val="2015_12"/>
      <sheetName val="2015_11"/>
      <sheetName val="2015_10"/>
      <sheetName val="2015_09"/>
      <sheetName val="2015_08"/>
      <sheetName val="2015_07"/>
      <sheetName val="2015_06"/>
      <sheetName val="2015_05"/>
      <sheetName val="2015_04"/>
      <sheetName val="2015_03"/>
      <sheetName val="2015_02"/>
      <sheetName val="2015_01"/>
      <sheetName val="2014_12"/>
      <sheetName val="2014_11"/>
      <sheetName val="2014_10"/>
      <sheetName val="2014_09"/>
      <sheetName val="2014_08"/>
      <sheetName val="2014_07"/>
      <sheetName val="2014_06"/>
      <sheetName val="2014_05"/>
      <sheetName val="2014_04"/>
      <sheetName val="2014_03"/>
      <sheetName val="2014_02"/>
      <sheetName val="2014_01"/>
      <sheetName val="2013_12"/>
      <sheetName val="2013_11"/>
      <sheetName val="2013_10"/>
      <sheetName val="2013_09"/>
      <sheetName val="2013_08"/>
      <sheetName val="2013_07"/>
      <sheetName val="2013_06"/>
      <sheetName val="2013_05"/>
      <sheetName val="2013_04"/>
      <sheetName val="2013_03"/>
      <sheetName val="2013_02"/>
      <sheetName val="2013_01"/>
    </sheetNames>
    <sheetDataSet>
      <sheetData sheetId="0"/>
      <sheetData sheetId="1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</row>
        <row r="2">
          <cell r="B2" t="str">
            <v>Hidrometro</v>
          </cell>
          <cell r="C2"/>
          <cell r="D2" t="str">
            <v>Matricula</v>
          </cell>
          <cell r="E2" t="str">
            <v>Hidrometro</v>
          </cell>
          <cell r="F2" t="str">
            <v>Categoria</v>
          </cell>
          <cell r="G2" t="str">
            <v>Setor de Planejamento DPAE</v>
          </cell>
          <cell r="H2" t="str">
            <v>Setor de Planejamento DPAE - Descrição</v>
          </cell>
          <cell r="I2" t="str">
            <v>Setor de Abastecimento CGA</v>
          </cell>
          <cell r="J2" t="str">
            <v>Setor de Abastecimento CGA_1</v>
          </cell>
          <cell r="K2" t="str">
            <v>Cidade</v>
          </cell>
          <cell r="L2" t="str">
            <v>Campus</v>
          </cell>
          <cell r="M2" t="str">
            <v>Local</v>
          </cell>
          <cell r="N2" t="str">
            <v xml:space="preserve">Observacao </v>
          </cell>
          <cell r="O2" t="str">
            <v>Situacao</v>
          </cell>
          <cell r="P2" t="str">
            <v xml:space="preserve">Observacao </v>
          </cell>
          <cell r="Q2" t="str">
            <v>Num Hidrometro</v>
          </cell>
          <cell r="R2" t="str">
            <v>Cobranca</v>
          </cell>
          <cell r="S2" t="str">
            <v>Ligacao rede de esgoto</v>
          </cell>
          <cell r="T2" t="str">
            <v>Identificacao</v>
          </cell>
          <cell r="U2" t="str">
            <v>Concessionaria</v>
          </cell>
          <cell r="V2" t="str">
            <v>Consumo médio dos últimos 6 meses (m3) - ref 9_2024</v>
          </cell>
          <cell r="W2" t="str">
            <v>Atualizacao_Cadastro</v>
          </cell>
          <cell r="X2"/>
        </row>
        <row r="3">
          <cell r="B3" t="str">
            <v>H001</v>
          </cell>
          <cell r="C3"/>
          <cell r="D3">
            <v>2297094</v>
          </cell>
          <cell r="E3" t="str">
            <v>H001</v>
          </cell>
          <cell r="F3" t="str">
            <v>Medidor faturado pela UFSC</v>
          </cell>
          <cell r="G3" t="str">
            <v>Setor 01</v>
          </cell>
          <cell r="H3" t="str">
            <v>Prefeitura</v>
          </cell>
          <cell r="I3" t="str">
            <v>Setor 01</v>
          </cell>
          <cell r="J3" t="str">
            <v>SubSetor 01.10</v>
          </cell>
          <cell r="K3" t="str">
            <v>Florianópolis - Trindade</v>
          </cell>
          <cell r="L3" t="str">
            <v>Trindade</v>
          </cell>
          <cell r="M3" t="str">
            <v>Almoxarifado e Transportes (PU 11 e 06)</v>
          </cell>
          <cell r="N3">
            <v>43221</v>
          </cell>
          <cell r="O3" t="str">
            <v>Ativo</v>
          </cell>
          <cell r="P3" t="str">
            <v>Fatura centralizada</v>
          </cell>
          <cell r="Q3" t="str">
            <v>A16S366817</v>
          </cell>
          <cell r="R3" t="str">
            <v>Água e Esgoto</v>
          </cell>
          <cell r="S3" t="str">
            <v>Sim</v>
          </cell>
          <cell r="T3" t="str">
            <v>83.899.526/0001-82</v>
          </cell>
          <cell r="U3" t="str">
            <v>CASAN</v>
          </cell>
          <cell r="V3">
            <v>28.17</v>
          </cell>
          <cell r="W3">
            <v>45580</v>
          </cell>
        </row>
        <row r="4">
          <cell r="B4" t="str">
            <v>H002</v>
          </cell>
          <cell r="C4"/>
          <cell r="D4">
            <v>2297116</v>
          </cell>
          <cell r="E4" t="str">
            <v>H002</v>
          </cell>
          <cell r="F4" t="str">
            <v>Medidor faturado pela UFSC</v>
          </cell>
          <cell r="G4" t="str">
            <v>Setor 01</v>
          </cell>
          <cell r="H4" t="str">
            <v>Prefeitura</v>
          </cell>
          <cell r="I4" t="str">
            <v>Setor 01</v>
          </cell>
          <cell r="J4" t="str">
            <v>SubSetor 01.12</v>
          </cell>
          <cell r="K4" t="str">
            <v>Florianópolis - Trindade</v>
          </cell>
          <cell r="L4" t="str">
            <v>Trindade</v>
          </cell>
          <cell r="M4" t="str">
            <v>Patrimônio e Digitalização (DAG08 e 06), LAMAQ (CCB20)</v>
          </cell>
          <cell r="N4">
            <v>43252</v>
          </cell>
          <cell r="O4" t="str">
            <v>Ativo</v>
          </cell>
          <cell r="P4" t="str">
            <v>Fatura centralizada</v>
          </cell>
          <cell r="Q4" t="str">
            <v>A04S381708</v>
          </cell>
          <cell r="R4" t="str">
            <v>Água e Esgoto</v>
          </cell>
          <cell r="S4" t="str">
            <v>Sim</v>
          </cell>
          <cell r="T4" t="str">
            <v>83.899.526/0001-82</v>
          </cell>
          <cell r="U4" t="str">
            <v>CASAN</v>
          </cell>
          <cell r="V4">
            <v>49</v>
          </cell>
          <cell r="W4">
            <v>45580</v>
          </cell>
        </row>
        <row r="5">
          <cell r="B5" t="str">
            <v>H003</v>
          </cell>
          <cell r="C5"/>
          <cell r="D5">
            <v>2297124</v>
          </cell>
          <cell r="E5" t="str">
            <v>H003</v>
          </cell>
          <cell r="F5" t="str">
            <v>Medidor faturado pela UFSC</v>
          </cell>
          <cell r="G5" t="str">
            <v>Setor 01</v>
          </cell>
          <cell r="H5" t="str">
            <v>Prefeitura</v>
          </cell>
          <cell r="I5" t="str">
            <v>Setor 01</v>
          </cell>
          <cell r="J5" t="str">
            <v>SubSetor 01.13</v>
          </cell>
          <cell r="K5" t="str">
            <v>Florianópolis - Trindade</v>
          </cell>
          <cell r="L5" t="str">
            <v>Trindade</v>
          </cell>
          <cell r="M5" t="str">
            <v>Biotério Central (BIC 01 a 10)</v>
          </cell>
          <cell r="N5">
            <v>43282</v>
          </cell>
          <cell r="O5" t="str">
            <v>Ativo</v>
          </cell>
          <cell r="P5" t="str">
            <v>Fatura centralizada</v>
          </cell>
          <cell r="Q5" t="str">
            <v>C11C010369</v>
          </cell>
          <cell r="R5" t="str">
            <v>Água e Esgoto</v>
          </cell>
          <cell r="S5" t="str">
            <v>Sim</v>
          </cell>
          <cell r="T5" t="str">
            <v>83.899.526/0001-82</v>
          </cell>
          <cell r="U5" t="str">
            <v>CASAN</v>
          </cell>
          <cell r="V5">
            <v>430</v>
          </cell>
          <cell r="W5">
            <v>45580</v>
          </cell>
          <cell r="X5"/>
        </row>
        <row r="6">
          <cell r="B6" t="str">
            <v>H004</v>
          </cell>
          <cell r="C6"/>
          <cell r="D6">
            <v>2297086</v>
          </cell>
          <cell r="E6" t="str">
            <v>H004</v>
          </cell>
          <cell r="F6" t="str">
            <v>Medidor faturado pela UFSC</v>
          </cell>
          <cell r="G6" t="str">
            <v>Setor 01</v>
          </cell>
          <cell r="H6" t="str">
            <v>Prefeitura</v>
          </cell>
          <cell r="I6" t="str">
            <v>Setor 01</v>
          </cell>
          <cell r="J6" t="str">
            <v>SubSetor 01.09</v>
          </cell>
          <cell r="K6" t="str">
            <v>Florianópolis - Trindade</v>
          </cell>
          <cell r="L6" t="str">
            <v>Trindade</v>
          </cell>
          <cell r="M6" t="str">
            <v>PU - Carpintaria e Serralheria (DAG01, 02 e 03)</v>
          </cell>
          <cell r="N6">
            <v>43313</v>
          </cell>
          <cell r="O6" t="str">
            <v>Ativo</v>
          </cell>
          <cell r="P6" t="str">
            <v>Fatura centralizada</v>
          </cell>
          <cell r="Q6" t="str">
            <v>B17C002619</v>
          </cell>
          <cell r="R6" t="str">
            <v>Água e Esgoto</v>
          </cell>
          <cell r="S6" t="str">
            <v>Sim</v>
          </cell>
          <cell r="T6" t="str">
            <v>83.899.526/0001-82</v>
          </cell>
          <cell r="U6" t="str">
            <v>CASAN</v>
          </cell>
          <cell r="V6">
            <v>149.66999999999999</v>
          </cell>
          <cell r="W6">
            <v>45580</v>
          </cell>
        </row>
        <row r="7">
          <cell r="B7" t="str">
            <v>H005</v>
          </cell>
          <cell r="C7"/>
          <cell r="D7">
            <v>2297078</v>
          </cell>
          <cell r="E7" t="str">
            <v>H005</v>
          </cell>
          <cell r="F7" t="str">
            <v>Medidor faturado pela UFSC</v>
          </cell>
          <cell r="G7" t="str">
            <v>Setor 01</v>
          </cell>
          <cell r="H7" t="str">
            <v>Prefeitura</v>
          </cell>
          <cell r="I7" t="str">
            <v>Setor 01</v>
          </cell>
          <cell r="J7" t="str">
            <v>SubSetor 01.08</v>
          </cell>
          <cell r="K7" t="str">
            <v>Florianópolis - Trindade</v>
          </cell>
          <cell r="L7" t="str">
            <v>Trindade</v>
          </cell>
          <cell r="M7" t="str">
            <v>Engenharia Química - (CTC 19, 20, 21, 24 e 46)</v>
          </cell>
          <cell r="N7">
            <v>43344</v>
          </cell>
          <cell r="O7" t="str">
            <v>Ativo</v>
          </cell>
          <cell r="P7" t="str">
            <v>Fatura centralizada</v>
          </cell>
          <cell r="Q7" t="str">
            <v>B10C010667</v>
          </cell>
          <cell r="R7" t="str">
            <v>Água e Esgoto</v>
          </cell>
          <cell r="S7" t="str">
            <v>Sim</v>
          </cell>
          <cell r="T7" t="str">
            <v>83.899.526/0001-82</v>
          </cell>
          <cell r="U7" t="str">
            <v>CASAN</v>
          </cell>
          <cell r="V7">
            <v>105.17</v>
          </cell>
          <cell r="W7">
            <v>45580</v>
          </cell>
        </row>
        <row r="8">
          <cell r="B8" t="str">
            <v>H006</v>
          </cell>
          <cell r="C8"/>
          <cell r="D8">
            <v>9185569</v>
          </cell>
          <cell r="E8" t="str">
            <v>H006</v>
          </cell>
          <cell r="F8" t="str">
            <v>Medidor faturado pela UFSC</v>
          </cell>
          <cell r="G8" t="str">
            <v>Setor 01</v>
          </cell>
          <cell r="H8" t="str">
            <v>Prefeitura</v>
          </cell>
          <cell r="I8" t="str">
            <v>Setor 01</v>
          </cell>
          <cell r="J8" t="str">
            <v>SubSetor 01.01</v>
          </cell>
          <cell r="K8" t="str">
            <v>Florianópolis - Trindade</v>
          </cell>
          <cell r="L8" t="str">
            <v>Trindade</v>
          </cell>
          <cell r="M8" t="str">
            <v>Eng. Civil Bloco D</v>
          </cell>
          <cell r="N8">
            <v>43374</v>
          </cell>
          <cell r="O8" t="str">
            <v>Ativo</v>
          </cell>
          <cell r="P8" t="str">
            <v>Fatura centralizada</v>
          </cell>
          <cell r="Q8" t="str">
            <v>A11C032611</v>
          </cell>
          <cell r="R8" t="str">
            <v>Água e Esgoto</v>
          </cell>
          <cell r="S8" t="str">
            <v>Sim</v>
          </cell>
          <cell r="T8" t="str">
            <v>83.899.526/0001-82</v>
          </cell>
          <cell r="U8" t="str">
            <v>CASAN</v>
          </cell>
          <cell r="V8">
            <v>5.5</v>
          </cell>
          <cell r="W8">
            <v>45580</v>
          </cell>
        </row>
        <row r="9">
          <cell r="B9" t="str">
            <v>H007</v>
          </cell>
          <cell r="C9"/>
          <cell r="D9">
            <v>9185550</v>
          </cell>
          <cell r="E9" t="str">
            <v>H007</v>
          </cell>
          <cell r="F9" t="str">
            <v>Medidor faturado pela UFSC</v>
          </cell>
          <cell r="G9" t="str">
            <v>Setor 01</v>
          </cell>
          <cell r="H9" t="str">
            <v>Prefeitura</v>
          </cell>
          <cell r="I9" t="str">
            <v>Setor 01</v>
          </cell>
          <cell r="J9" t="str">
            <v>SubSetor 01.02</v>
          </cell>
          <cell r="K9" t="str">
            <v>Florianópolis - Trindade</v>
          </cell>
          <cell r="L9" t="str">
            <v>Trindade</v>
          </cell>
          <cell r="M9" t="str">
            <v>Eng. Civil Bloco A, B e C</v>
          </cell>
          <cell r="N9">
            <v>43405</v>
          </cell>
          <cell r="O9" t="str">
            <v>Ativo</v>
          </cell>
          <cell r="P9" t="str">
            <v>Fatura centralizada</v>
          </cell>
          <cell r="Q9" t="str">
            <v>A11C047521</v>
          </cell>
          <cell r="R9" t="str">
            <v>Água e Esgoto</v>
          </cell>
          <cell r="S9" t="str">
            <v>Sim</v>
          </cell>
          <cell r="T9" t="str">
            <v>83.899.526/0001-82</v>
          </cell>
          <cell r="U9" t="str">
            <v>CASAN</v>
          </cell>
          <cell r="V9">
            <v>90.17</v>
          </cell>
          <cell r="W9">
            <v>45580</v>
          </cell>
        </row>
        <row r="10">
          <cell r="B10" t="str">
            <v>H008</v>
          </cell>
          <cell r="C10"/>
          <cell r="D10">
            <v>2297159</v>
          </cell>
          <cell r="E10" t="str">
            <v>H008</v>
          </cell>
          <cell r="F10" t="str">
            <v>Medidor faturado pela UFSC</v>
          </cell>
          <cell r="G10" t="str">
            <v>Setor 01</v>
          </cell>
          <cell r="H10" t="str">
            <v>Prefeitura</v>
          </cell>
          <cell r="I10" t="str">
            <v>Setor 01</v>
          </cell>
          <cell r="J10" t="str">
            <v>SubSetor 01.05</v>
          </cell>
          <cell r="K10" t="str">
            <v>Florianópolis - Trindade</v>
          </cell>
          <cell r="L10" t="str">
            <v>Trindade</v>
          </cell>
          <cell r="M10" t="str">
            <v>PU - Prefeitura Universitária (Hid., Elé., Vidra.) e Redondo</v>
          </cell>
          <cell r="N10">
            <v>43435</v>
          </cell>
          <cell r="O10" t="str">
            <v>Ativo</v>
          </cell>
          <cell r="P10" t="str">
            <v>Fatura centralizada</v>
          </cell>
          <cell r="Q10" t="str">
            <v>C11C010187</v>
          </cell>
          <cell r="R10" t="str">
            <v>Água e Esgoto</v>
          </cell>
          <cell r="S10" t="str">
            <v>Sim</v>
          </cell>
          <cell r="T10" t="str">
            <v>83.899.526/0001-82</v>
          </cell>
          <cell r="U10" t="str">
            <v>CASAN</v>
          </cell>
          <cell r="V10">
            <v>373.83</v>
          </cell>
          <cell r="W10">
            <v>45580</v>
          </cell>
        </row>
        <row r="11">
          <cell r="B11" t="str">
            <v>H009</v>
          </cell>
          <cell r="C11"/>
          <cell r="D11">
            <v>2297140</v>
          </cell>
          <cell r="E11" t="str">
            <v>H009</v>
          </cell>
          <cell r="F11" t="str">
            <v>Medidor faturado pela UFSC</v>
          </cell>
          <cell r="G11" t="str">
            <v>Setor 01</v>
          </cell>
          <cell r="H11" t="str">
            <v>Prefeitura</v>
          </cell>
          <cell r="I11" t="str">
            <v>Setor 01</v>
          </cell>
          <cell r="J11" t="str">
            <v>SubSetor 01.04</v>
          </cell>
          <cell r="K11" t="str">
            <v>Florianópolis - Trindade</v>
          </cell>
          <cell r="L11" t="str">
            <v>Trindade</v>
          </cell>
          <cell r="M11" t="str">
            <v>PU - Prefeitura Universitária (Edificação antiga da PU)</v>
          </cell>
          <cell r="N11">
            <v>43466</v>
          </cell>
          <cell r="O11" t="str">
            <v>Ativo</v>
          </cell>
          <cell r="P11" t="str">
            <v>Fatura centralizada</v>
          </cell>
          <cell r="Q11" t="str">
            <v>Y11C052787</v>
          </cell>
          <cell r="R11" t="str">
            <v>Água e Esgoto</v>
          </cell>
          <cell r="S11" t="str">
            <v>Sim</v>
          </cell>
          <cell r="T11" t="str">
            <v>83.899.526/0001-82</v>
          </cell>
          <cell r="U11" t="str">
            <v>CASAN</v>
          </cell>
          <cell r="V11">
            <v>0.83</v>
          </cell>
          <cell r="W11">
            <v>45580</v>
          </cell>
        </row>
        <row r="12">
          <cell r="B12" t="str">
            <v>H010</v>
          </cell>
          <cell r="C12"/>
          <cell r="D12">
            <v>2297132</v>
          </cell>
          <cell r="E12" t="str">
            <v>H010</v>
          </cell>
          <cell r="F12" t="str">
            <v>Medidor faturado pela UFSC</v>
          </cell>
          <cell r="G12" t="str">
            <v>Setor 01</v>
          </cell>
          <cell r="H12" t="str">
            <v>Prefeitura</v>
          </cell>
          <cell r="I12" t="str">
            <v>Setor 01</v>
          </cell>
          <cell r="J12" t="str">
            <v>SubSetor 01.03</v>
          </cell>
          <cell r="K12" t="str">
            <v>Florianópolis - Trindade</v>
          </cell>
          <cell r="L12" t="str">
            <v>Trindade</v>
          </cell>
          <cell r="M12" t="str">
            <v>PU - Prefeitura Universitária (DPAE, DFO, DMPI)</v>
          </cell>
          <cell r="N12">
            <v>43497</v>
          </cell>
          <cell r="O12" t="str">
            <v>Ativo</v>
          </cell>
          <cell r="P12" t="str">
            <v>Fatura centralizada</v>
          </cell>
          <cell r="Q12" t="str">
            <v>C11C010472</v>
          </cell>
          <cell r="R12" t="str">
            <v>Água e Esgoto</v>
          </cell>
          <cell r="S12" t="str">
            <v>Sim</v>
          </cell>
          <cell r="T12" t="str">
            <v>83.899.526/0001-82</v>
          </cell>
          <cell r="U12" t="str">
            <v>CASAN</v>
          </cell>
          <cell r="V12">
            <v>26.17</v>
          </cell>
          <cell r="W12">
            <v>45580</v>
          </cell>
        </row>
        <row r="13">
          <cell r="B13" t="str">
            <v>H011</v>
          </cell>
          <cell r="C13"/>
          <cell r="D13">
            <v>8149615</v>
          </cell>
          <cell r="E13" t="str">
            <v>H011</v>
          </cell>
          <cell r="F13" t="str">
            <v>Medidor faturado pela UFSC</v>
          </cell>
          <cell r="G13" t="str">
            <v>Setor 01</v>
          </cell>
          <cell r="H13" t="str">
            <v>Prefeitura</v>
          </cell>
          <cell r="I13" t="str">
            <v>Setor 01</v>
          </cell>
          <cell r="J13" t="str">
            <v>SubSetor 01.06</v>
          </cell>
          <cell r="K13" t="str">
            <v>Florianópolis - Trindade</v>
          </cell>
          <cell r="L13" t="str">
            <v>Trindade</v>
          </cell>
          <cell r="M13" t="str">
            <v>CCB - Blocos A, B, C e D - 1 - Córrego Grande</v>
          </cell>
          <cell r="N13">
            <v>43525</v>
          </cell>
          <cell r="O13" t="str">
            <v>Ativo</v>
          </cell>
          <cell r="P13" t="str">
            <v>Fatura centralizada</v>
          </cell>
          <cell r="Q13" t="str">
            <v>C11C005249</v>
          </cell>
          <cell r="R13" t="str">
            <v>Água e Esgoto</v>
          </cell>
          <cell r="S13" t="str">
            <v>Sim</v>
          </cell>
          <cell r="T13" t="str">
            <v>83.899.526/0001-82</v>
          </cell>
          <cell r="U13" t="str">
            <v>CASAN</v>
          </cell>
          <cell r="V13">
            <v>294.83</v>
          </cell>
          <cell r="W13">
            <v>45580</v>
          </cell>
        </row>
        <row r="14">
          <cell r="B14" t="str">
            <v>H012</v>
          </cell>
          <cell r="C14"/>
          <cell r="D14">
            <v>6297854</v>
          </cell>
          <cell r="E14" t="str">
            <v>H012</v>
          </cell>
          <cell r="F14" t="str">
            <v>Medidor não faturado pela UFSC</v>
          </cell>
          <cell r="G14" t="str">
            <v>Setor 01</v>
          </cell>
          <cell r="H14" t="str">
            <v>Prefeitura</v>
          </cell>
          <cell r="I14" t="str">
            <v>Setor 01</v>
          </cell>
          <cell r="J14" t="str">
            <v>SubSetor 01.14</v>
          </cell>
          <cell r="K14" t="str">
            <v>Florianópolis - Trindade</v>
          </cell>
          <cell r="L14" t="str">
            <v>Trindade</v>
          </cell>
          <cell r="M14" t="str">
            <v>SINTUFSC</v>
          </cell>
          <cell r="N14">
            <v>43556</v>
          </cell>
          <cell r="O14" t="str">
            <v>Ativo</v>
          </cell>
          <cell r="P14" t="str">
            <v>Fatura Individual</v>
          </cell>
          <cell r="Q14" t="str">
            <v/>
          </cell>
          <cell r="R14" t="str">
            <v>Água e Esgoto</v>
          </cell>
          <cell r="S14" t="str">
            <v>Sim</v>
          </cell>
          <cell r="T14" t="str">
            <v>Sem informação</v>
          </cell>
          <cell r="U14" t="str">
            <v>CASAN</v>
          </cell>
          <cell r="V14">
            <v>0</v>
          </cell>
          <cell r="W14">
            <v>45580</v>
          </cell>
        </row>
        <row r="15">
          <cell r="B15" t="str">
            <v>H014</v>
          </cell>
          <cell r="C15"/>
          <cell r="D15">
            <v>2296969</v>
          </cell>
          <cell r="E15" t="str">
            <v>H014</v>
          </cell>
          <cell r="F15" t="str">
            <v>Medidor não faturado pela UFSC</v>
          </cell>
          <cell r="G15" t="str">
            <v>Setor 02</v>
          </cell>
          <cell r="H15" t="str">
            <v>Saúde</v>
          </cell>
          <cell r="I15" t="str">
            <v>Setor 02</v>
          </cell>
          <cell r="J15" t="str">
            <v>SubSetor 02.01</v>
          </cell>
          <cell r="K15" t="str">
            <v>Florianópolis  HU</v>
          </cell>
          <cell r="L15" t="str">
            <v>Trindade</v>
          </cell>
          <cell r="M15" t="str">
            <v>Hospital Universitário - EBSERH</v>
          </cell>
          <cell r="N15">
            <v>43586</v>
          </cell>
          <cell r="O15" t="str">
            <v>Ativo</v>
          </cell>
          <cell r="P15" t="str">
            <v>Fatura Individual</v>
          </cell>
          <cell r="Q15" t="str">
            <v>J15AA00002</v>
          </cell>
          <cell r="R15" t="str">
            <v>Água e Esgoto</v>
          </cell>
          <cell r="S15" t="str">
            <v>Sim</v>
          </cell>
          <cell r="T15" t="str">
            <v>15.126.437/0034-01</v>
          </cell>
          <cell r="U15" t="str">
            <v>CASAN</v>
          </cell>
          <cell r="V15">
            <v>6096</v>
          </cell>
          <cell r="W15">
            <v>45580</v>
          </cell>
        </row>
        <row r="16">
          <cell r="B16" t="str">
            <v>H015</v>
          </cell>
          <cell r="C16"/>
          <cell r="D16">
            <v>2296918</v>
          </cell>
          <cell r="E16" t="str">
            <v>H015</v>
          </cell>
          <cell r="F16" t="str">
            <v>Medidor faturado pela UFSC</v>
          </cell>
          <cell r="G16" t="str">
            <v>Setor 06</v>
          </cell>
          <cell r="H16" t="str">
            <v>Econômico-Jurídico</v>
          </cell>
          <cell r="I16" t="str">
            <v>Setor 06</v>
          </cell>
          <cell r="J16" t="str">
            <v>SubSetor 06.01</v>
          </cell>
          <cell r="K16" t="str">
            <v>Florianópolis - Trindade</v>
          </cell>
          <cell r="L16" t="str">
            <v>Trindade</v>
          </cell>
          <cell r="M16" t="str">
            <v>Moradia Estudantil - Casa</v>
          </cell>
          <cell r="N16">
            <v>43617</v>
          </cell>
          <cell r="O16" t="str">
            <v>Ativo</v>
          </cell>
          <cell r="P16" t="str">
            <v>Fatura centralizada</v>
          </cell>
          <cell r="Q16" t="str">
            <v>B10C013878</v>
          </cell>
          <cell r="R16" t="str">
            <v>Água e Esgoto</v>
          </cell>
          <cell r="S16" t="str">
            <v>Sim</v>
          </cell>
          <cell r="T16" t="str">
            <v>83.899.526/0001-82</v>
          </cell>
          <cell r="U16" t="str">
            <v>CASAN</v>
          </cell>
          <cell r="V16">
            <v>0</v>
          </cell>
          <cell r="W16">
            <v>45580</v>
          </cell>
        </row>
        <row r="17">
          <cell r="B17" t="str">
            <v>H017</v>
          </cell>
          <cell r="C17"/>
          <cell r="D17">
            <v>2296950</v>
          </cell>
          <cell r="E17" t="str">
            <v>H017</v>
          </cell>
          <cell r="F17" t="str">
            <v>Medidor faturado pela UFSC</v>
          </cell>
          <cell r="G17" t="str">
            <v>Setor 02</v>
          </cell>
          <cell r="H17" t="str">
            <v>Saúde</v>
          </cell>
          <cell r="I17" t="str">
            <v>Setor 02</v>
          </cell>
          <cell r="J17" t="str">
            <v>SubSetor 02.02</v>
          </cell>
          <cell r="K17" t="str">
            <v>Florianópolis - Trindade</v>
          </cell>
          <cell r="L17" t="str">
            <v>Trindade</v>
          </cell>
          <cell r="M17" t="str">
            <v>CCS - Centro de Ciências da Saúde</v>
          </cell>
          <cell r="N17">
            <v>43647</v>
          </cell>
          <cell r="O17" t="str">
            <v>Ativo</v>
          </cell>
          <cell r="P17" t="str">
            <v>Fatura centralizada</v>
          </cell>
          <cell r="Q17" t="str">
            <v>C11C001906</v>
          </cell>
          <cell r="R17" t="str">
            <v>Água e Esgoto</v>
          </cell>
          <cell r="S17" t="str">
            <v>Sim</v>
          </cell>
          <cell r="T17" t="str">
            <v>83.899.526/0001-82</v>
          </cell>
          <cell r="U17" t="str">
            <v>CASAN</v>
          </cell>
          <cell r="V17">
            <v>469</v>
          </cell>
          <cell r="W17">
            <v>45580</v>
          </cell>
        </row>
        <row r="18">
          <cell r="B18" t="str">
            <v>H018</v>
          </cell>
          <cell r="C18"/>
          <cell r="D18">
            <v>2296640</v>
          </cell>
          <cell r="E18" t="str">
            <v>H018</v>
          </cell>
          <cell r="F18" t="str">
            <v>Medidor faturado pela UFSC</v>
          </cell>
          <cell r="G18" t="str">
            <v>Setor 00</v>
          </cell>
          <cell r="H18" t="str">
            <v>Eixo Central</v>
          </cell>
          <cell r="I18" t="str">
            <v>Setor 00</v>
          </cell>
          <cell r="J18" t="str">
            <v>SubSetor 00.09</v>
          </cell>
          <cell r="K18" t="str">
            <v>Florianópolis - Trindade</v>
          </cell>
          <cell r="L18" t="str">
            <v>Trindade</v>
          </cell>
          <cell r="M18" t="str">
            <v>SSI - Secretaria de Assuntos Institucionais</v>
          </cell>
          <cell r="N18">
            <v>43678</v>
          </cell>
          <cell r="O18" t="str">
            <v>Ativo</v>
          </cell>
          <cell r="P18" t="str">
            <v>Fatura centralizada</v>
          </cell>
          <cell r="Q18" t="str">
            <v>A13C043935</v>
          </cell>
          <cell r="R18" t="str">
            <v>Água e Esgoto</v>
          </cell>
          <cell r="S18" t="str">
            <v>Sim</v>
          </cell>
          <cell r="T18" t="str">
            <v>83.899.526/0001-82</v>
          </cell>
          <cell r="U18" t="str">
            <v>CASAN</v>
          </cell>
          <cell r="V18">
            <v>32.33</v>
          </cell>
          <cell r="W18">
            <v>45580</v>
          </cell>
        </row>
        <row r="19">
          <cell r="B19" t="str">
            <v>H019</v>
          </cell>
          <cell r="C19"/>
          <cell r="D19">
            <v>9097821</v>
          </cell>
          <cell r="E19" t="str">
            <v>H019</v>
          </cell>
          <cell r="F19" t="str">
            <v>Medidor faturado pela UFSC</v>
          </cell>
          <cell r="G19" t="str">
            <v>Setor 06</v>
          </cell>
          <cell r="H19" t="str">
            <v>Econômico-Jurídico</v>
          </cell>
          <cell r="I19" t="str">
            <v>Setor 06</v>
          </cell>
          <cell r="J19" t="str">
            <v>SubSetor 06.07</v>
          </cell>
          <cell r="K19" t="str">
            <v>Florianópolis - Trindade</v>
          </cell>
          <cell r="L19" t="str">
            <v>Trindade</v>
          </cell>
          <cell r="M19" t="str">
            <v>CSE 2 - CSE 9 e 10 (Bl F e G)</v>
          </cell>
          <cell r="N19">
            <v>43709</v>
          </cell>
          <cell r="O19" t="str">
            <v>Ativo</v>
          </cell>
          <cell r="P19" t="str">
            <v>Fatura centralizada</v>
          </cell>
          <cell r="Q19" t="str">
            <v>C11C005250</v>
          </cell>
          <cell r="R19" t="str">
            <v>Água e Esgoto</v>
          </cell>
          <cell r="S19" t="str">
            <v>Sim</v>
          </cell>
          <cell r="T19" t="str">
            <v>83.899.526/0001-82</v>
          </cell>
          <cell r="U19" t="str">
            <v>CASAN</v>
          </cell>
          <cell r="V19">
            <v>113.17</v>
          </cell>
          <cell r="W19">
            <v>45580</v>
          </cell>
        </row>
        <row r="20">
          <cell r="B20" t="str">
            <v>H020</v>
          </cell>
          <cell r="C20"/>
          <cell r="D20">
            <v>2296829</v>
          </cell>
          <cell r="E20" t="str">
            <v>H020</v>
          </cell>
          <cell r="F20" t="str">
            <v>Medidor faturado pela UFSC</v>
          </cell>
          <cell r="G20" t="str">
            <v>Setor 06</v>
          </cell>
          <cell r="H20" t="str">
            <v>Econômico-Jurídico</v>
          </cell>
          <cell r="I20" t="str">
            <v>Setor 06</v>
          </cell>
          <cell r="J20" t="str">
            <v>SubSetor 06.06</v>
          </cell>
          <cell r="K20" t="str">
            <v>Florianópolis - Trindade</v>
          </cell>
          <cell r="L20" t="str">
            <v>Trindade</v>
          </cell>
          <cell r="M20" t="str">
            <v>CSE 1 - CSE 1 ao 4 (Bl A, B, C e D) e CCJ 1 e 2 (Bl E e F)</v>
          </cell>
          <cell r="N20">
            <v>43739</v>
          </cell>
          <cell r="O20" t="str">
            <v>Ativo</v>
          </cell>
          <cell r="P20" t="str">
            <v>Fatura centralizada</v>
          </cell>
          <cell r="Q20" t="str">
            <v>C11C009540</v>
          </cell>
          <cell r="R20" t="str">
            <v>Água e Esgoto</v>
          </cell>
          <cell r="S20" t="str">
            <v>Sim</v>
          </cell>
          <cell r="T20" t="str">
            <v>83.899.526/0001-82</v>
          </cell>
          <cell r="U20" t="str">
            <v>CASAN</v>
          </cell>
          <cell r="V20">
            <v>34.83</v>
          </cell>
          <cell r="W20">
            <v>45580</v>
          </cell>
        </row>
        <row r="21">
          <cell r="B21" t="str">
            <v>H021</v>
          </cell>
          <cell r="C21"/>
          <cell r="D21">
            <v>2296632</v>
          </cell>
          <cell r="E21" t="str">
            <v>H021</v>
          </cell>
          <cell r="F21" t="str">
            <v>Medidor faturado pela UFSC</v>
          </cell>
          <cell r="G21" t="str">
            <v>Setor 00</v>
          </cell>
          <cell r="H21" t="str">
            <v>Eixo Central</v>
          </cell>
          <cell r="I21" t="str">
            <v>Setor 00</v>
          </cell>
          <cell r="J21" t="str">
            <v>SubSetor 00.08</v>
          </cell>
          <cell r="K21" t="str">
            <v>Florianópolis - Trindade</v>
          </cell>
          <cell r="L21" t="str">
            <v>Trindade</v>
          </cell>
          <cell r="M21" t="str">
            <v>Igrejinha UFSC (DAC 01 a 03 e DEX01)</v>
          </cell>
          <cell r="N21">
            <v>43770</v>
          </cell>
          <cell r="O21" t="str">
            <v>Ativo</v>
          </cell>
          <cell r="P21" t="str">
            <v>Fatura centralizada</v>
          </cell>
          <cell r="Q21" t="str">
            <v>B10C001813</v>
          </cell>
          <cell r="R21" t="str">
            <v>Água e Esgoto</v>
          </cell>
          <cell r="S21" t="str">
            <v>Sim</v>
          </cell>
          <cell r="T21" t="str">
            <v>83.899.526/0001-82</v>
          </cell>
          <cell r="U21" t="str">
            <v>CASAN</v>
          </cell>
          <cell r="V21">
            <v>73</v>
          </cell>
          <cell r="W21">
            <v>45580</v>
          </cell>
        </row>
        <row r="22">
          <cell r="B22" t="str">
            <v>H022</v>
          </cell>
          <cell r="C22"/>
          <cell r="D22">
            <v>8862400</v>
          </cell>
          <cell r="E22" t="str">
            <v>H022</v>
          </cell>
          <cell r="F22" t="str">
            <v>Medidor não faturado pela UFSC</v>
          </cell>
          <cell r="G22" t="str">
            <v>Setor 06</v>
          </cell>
          <cell r="H22" t="str">
            <v>Econômico-Jurídico</v>
          </cell>
          <cell r="I22" t="str">
            <v>Setor 06</v>
          </cell>
          <cell r="J22" t="str">
            <v>SubSetor 06.04</v>
          </cell>
          <cell r="K22" t="str">
            <v>Florianópolis - Trindade</v>
          </cell>
          <cell r="L22" t="str">
            <v>Trindade</v>
          </cell>
          <cell r="M22" t="str">
            <v>Fórum</v>
          </cell>
          <cell r="N22">
            <v>43800</v>
          </cell>
          <cell r="O22" t="str">
            <v>Ativo</v>
          </cell>
          <cell r="P22" t="str">
            <v>Fatura Individual</v>
          </cell>
          <cell r="Q22" t="str">
            <v/>
          </cell>
          <cell r="R22" t="str">
            <v>Água e Esgoto</v>
          </cell>
          <cell r="S22" t="str">
            <v>Sim</v>
          </cell>
          <cell r="T22" t="str">
            <v>Sem informação</v>
          </cell>
          <cell r="U22" t="str">
            <v>CASAN</v>
          </cell>
          <cell r="V22">
            <v>0</v>
          </cell>
          <cell r="W22">
            <v>45580</v>
          </cell>
        </row>
        <row r="23">
          <cell r="B23" t="str">
            <v>H023</v>
          </cell>
          <cell r="C23"/>
          <cell r="D23">
            <v>2296934</v>
          </cell>
          <cell r="E23" t="str">
            <v>H023</v>
          </cell>
          <cell r="F23" t="str">
            <v>Medidor faturado pela UFSC</v>
          </cell>
          <cell r="G23" t="str">
            <v>Setor 06</v>
          </cell>
          <cell r="H23" t="str">
            <v>Econômico-Jurídico</v>
          </cell>
          <cell r="I23" t="str">
            <v>Setor 06</v>
          </cell>
          <cell r="J23" t="str">
            <v>SubSetor 06.02</v>
          </cell>
          <cell r="K23" t="str">
            <v>Florianópolis - Trindade</v>
          </cell>
          <cell r="L23" t="str">
            <v>Trindade</v>
          </cell>
          <cell r="M23" t="str">
            <v>Associação Volantes 1</v>
          </cell>
          <cell r="N23">
            <v>43831</v>
          </cell>
          <cell r="O23" t="str">
            <v>Ativo</v>
          </cell>
          <cell r="P23" t="str">
            <v>Fatura centralizada</v>
          </cell>
          <cell r="Q23" t="str">
            <v>B10C010114</v>
          </cell>
          <cell r="R23" t="str">
            <v>Água e Esgoto</v>
          </cell>
          <cell r="S23" t="str">
            <v>Sim</v>
          </cell>
          <cell r="T23" t="str">
            <v>83.899.526/0001-82</v>
          </cell>
          <cell r="U23" t="str">
            <v>CASAN</v>
          </cell>
          <cell r="V23">
            <v>64.83</v>
          </cell>
          <cell r="W23">
            <v>45580</v>
          </cell>
        </row>
        <row r="24">
          <cell r="B24" t="str">
            <v>H024</v>
          </cell>
          <cell r="C24"/>
          <cell r="D24">
            <v>2296926</v>
          </cell>
          <cell r="E24" t="str">
            <v>H024</v>
          </cell>
          <cell r="F24" t="str">
            <v>Medidor faturado pela UFSC</v>
          </cell>
          <cell r="G24" t="str">
            <v>Setor 06</v>
          </cell>
          <cell r="H24" t="str">
            <v>Econômico-Jurídico</v>
          </cell>
          <cell r="I24" t="str">
            <v>Setor 06</v>
          </cell>
          <cell r="J24" t="str">
            <v>SubSetor 06.03</v>
          </cell>
          <cell r="K24" t="str">
            <v>Florianópolis - Trindade</v>
          </cell>
          <cell r="L24" t="str">
            <v>Trindade</v>
          </cell>
          <cell r="M24" t="str">
            <v>Associação Volantes 2</v>
          </cell>
          <cell r="N24">
            <v>43862</v>
          </cell>
          <cell r="O24" t="str">
            <v>Ativo</v>
          </cell>
          <cell r="P24" t="str">
            <v>Fatura centralizada</v>
          </cell>
          <cell r="Q24" t="str">
            <v>A96C161864</v>
          </cell>
          <cell r="R24" t="str">
            <v>Água e Esgoto</v>
          </cell>
          <cell r="S24" t="str">
            <v>Sim</v>
          </cell>
          <cell r="T24" t="str">
            <v>83.899.526/0001-82</v>
          </cell>
          <cell r="U24" t="str">
            <v>CASAN</v>
          </cell>
          <cell r="V24">
            <v>0.17</v>
          </cell>
          <cell r="W24">
            <v>45580</v>
          </cell>
        </row>
        <row r="25">
          <cell r="B25" t="str">
            <v>H025</v>
          </cell>
          <cell r="C25"/>
          <cell r="D25">
            <v>2296900</v>
          </cell>
          <cell r="E25" t="str">
            <v>H025</v>
          </cell>
          <cell r="F25" t="str">
            <v>Medidor faturado pela UFSC</v>
          </cell>
          <cell r="G25" t="str">
            <v>Setor 07</v>
          </cell>
          <cell r="H25" t="str">
            <v>Exatas</v>
          </cell>
          <cell r="I25" t="str">
            <v>Setor 07</v>
          </cell>
          <cell r="J25" t="str">
            <v>SubSetor 07.02</v>
          </cell>
          <cell r="K25" t="str">
            <v>Florianópolis - Trindade</v>
          </cell>
          <cell r="L25" t="str">
            <v>Trindade</v>
          </cell>
          <cell r="M25" t="str">
            <v>CFM  Bloco A</v>
          </cell>
          <cell r="N25">
            <v>43891</v>
          </cell>
          <cell r="O25" t="str">
            <v>Ativo</v>
          </cell>
          <cell r="P25" t="str">
            <v>Fatura centralizada</v>
          </cell>
          <cell r="Q25" t="str">
            <v>C11C001273</v>
          </cell>
          <cell r="R25" t="str">
            <v>Água e Esgoto</v>
          </cell>
          <cell r="S25" t="str">
            <v>Sim</v>
          </cell>
          <cell r="T25" t="str">
            <v>83.899.526/0001-82</v>
          </cell>
          <cell r="U25" t="str">
            <v>CASAN</v>
          </cell>
          <cell r="V25">
            <v>633.16999999999996</v>
          </cell>
          <cell r="W25">
            <v>45580</v>
          </cell>
        </row>
        <row r="26">
          <cell r="B26" t="str">
            <v>H026</v>
          </cell>
          <cell r="C26"/>
          <cell r="D26">
            <v>9912770</v>
          </cell>
          <cell r="E26" t="str">
            <v>H026</v>
          </cell>
          <cell r="F26" t="str">
            <v>Medidor faturado pela UFSC</v>
          </cell>
          <cell r="G26" t="str">
            <v>Setor 07</v>
          </cell>
          <cell r="H26" t="str">
            <v>Exatas</v>
          </cell>
          <cell r="I26" t="str">
            <v>Setor 07</v>
          </cell>
          <cell r="J26" t="str">
            <v>SubSetor 07.01</v>
          </cell>
          <cell r="K26" t="str">
            <v>Florianópolis - Trindade</v>
          </cell>
          <cell r="L26" t="str">
            <v>Trindade</v>
          </cell>
          <cell r="M26" t="str">
            <v>CFM  Bloco B</v>
          </cell>
          <cell r="N26">
            <v>43922</v>
          </cell>
          <cell r="O26" t="str">
            <v>Ativo</v>
          </cell>
          <cell r="P26" t="str">
            <v>Fatura centralizada</v>
          </cell>
          <cell r="Q26" t="str">
            <v>A10C023447</v>
          </cell>
          <cell r="R26" t="str">
            <v>Água e Esgoto</v>
          </cell>
          <cell r="S26" t="str">
            <v>Sim</v>
          </cell>
          <cell r="T26" t="str">
            <v>83.899.526/0001-82</v>
          </cell>
          <cell r="U26" t="str">
            <v>CASAN</v>
          </cell>
          <cell r="V26">
            <v>39.67</v>
          </cell>
          <cell r="W26">
            <v>45580</v>
          </cell>
          <cell r="X26"/>
        </row>
        <row r="27">
          <cell r="B27" t="str">
            <v>H027</v>
          </cell>
          <cell r="C27"/>
          <cell r="D27">
            <v>16701186</v>
          </cell>
          <cell r="E27" t="str">
            <v>H027</v>
          </cell>
          <cell r="F27" t="str">
            <v>Medidor faturado pela UFSC</v>
          </cell>
          <cell r="G27" t="str">
            <v>Setor 08</v>
          </cell>
          <cell r="H27" t="str">
            <v>Colégio de Aplicação</v>
          </cell>
          <cell r="I27" t="str">
            <v>Setor 08</v>
          </cell>
          <cell r="J27" t="str">
            <v>SubSetor 08.01</v>
          </cell>
          <cell r="K27" t="str">
            <v>Florianópolis - Trindade</v>
          </cell>
          <cell r="L27" t="str">
            <v>Trindade</v>
          </cell>
          <cell r="M27" t="str">
            <v>Colégio de Aplicação</v>
          </cell>
          <cell r="N27">
            <v>43952</v>
          </cell>
          <cell r="O27" t="str">
            <v>Ativo</v>
          </cell>
          <cell r="P27" t="str">
            <v>Fatura centralizada</v>
          </cell>
          <cell r="Q27" t="str">
            <v>C11C009484</v>
          </cell>
          <cell r="R27" t="str">
            <v>Água e Esgoto</v>
          </cell>
          <cell r="S27" t="str">
            <v>Sim</v>
          </cell>
          <cell r="T27" t="str">
            <v>83.899.526/0001-82</v>
          </cell>
          <cell r="U27" t="str">
            <v>CASAN</v>
          </cell>
          <cell r="V27">
            <v>410</v>
          </cell>
          <cell r="W27">
            <v>45580</v>
          </cell>
        </row>
        <row r="28">
          <cell r="B28" t="str">
            <v>H028</v>
          </cell>
          <cell r="C28"/>
          <cell r="D28">
            <v>6205615</v>
          </cell>
          <cell r="E28" t="str">
            <v>H028</v>
          </cell>
          <cell r="F28" t="str">
            <v>Medidor faturado pela UFSC</v>
          </cell>
          <cell r="G28" t="str">
            <v>Setor 08</v>
          </cell>
          <cell r="H28" t="str">
            <v>Colégio de Aplicação</v>
          </cell>
          <cell r="I28" t="str">
            <v>Setor 08</v>
          </cell>
          <cell r="J28" t="str">
            <v>SubSetor 08.02</v>
          </cell>
          <cell r="K28" t="str">
            <v>Florianópolis - Trindade</v>
          </cell>
          <cell r="L28" t="str">
            <v>Trindade</v>
          </cell>
          <cell r="M28" t="str">
            <v>Nativas do Horto Botânico</v>
          </cell>
          <cell r="N28">
            <v>43983</v>
          </cell>
          <cell r="O28" t="str">
            <v>Ativo</v>
          </cell>
          <cell r="P28" t="str">
            <v>Fatura centralizada</v>
          </cell>
          <cell r="Q28" t="str">
            <v>B10C017964</v>
          </cell>
          <cell r="R28" t="str">
            <v>Água e Esgoto</v>
          </cell>
          <cell r="S28" t="str">
            <v>Sim</v>
          </cell>
          <cell r="T28" t="str">
            <v>83.899.526/0001-82</v>
          </cell>
          <cell r="U28" t="str">
            <v>CASAN</v>
          </cell>
          <cell r="V28">
            <v>34.67</v>
          </cell>
          <cell r="W28">
            <v>45580</v>
          </cell>
        </row>
        <row r="29">
          <cell r="B29" t="str">
            <v>H029</v>
          </cell>
          <cell r="C29"/>
          <cell r="D29">
            <v>7297220</v>
          </cell>
          <cell r="E29" t="str">
            <v>H029</v>
          </cell>
          <cell r="F29" t="str">
            <v>Medidor faturado pela UFSC</v>
          </cell>
          <cell r="G29" t="str">
            <v>Setor 10</v>
          </cell>
          <cell r="H29" t="str">
            <v>Moradia Estudantil</v>
          </cell>
          <cell r="I29" t="str">
            <v>Setor 10</v>
          </cell>
          <cell r="J29" t="str">
            <v>SubSetor 10.02</v>
          </cell>
          <cell r="K29" t="str">
            <v>Florianópolis - Trindade</v>
          </cell>
          <cell r="L29" t="str">
            <v>Trindade</v>
          </cell>
          <cell r="M29" t="str">
            <v>Moradia Estudantil - Portaria</v>
          </cell>
          <cell r="N29">
            <v>44013</v>
          </cell>
          <cell r="O29" t="str">
            <v>Ativo</v>
          </cell>
          <cell r="P29" t="str">
            <v>Fatura centralizada</v>
          </cell>
          <cell r="Q29" t="str">
            <v>A08X051927</v>
          </cell>
          <cell r="R29" t="str">
            <v>Água e Esgoto</v>
          </cell>
          <cell r="S29" t="str">
            <v>Sim</v>
          </cell>
          <cell r="T29" t="str">
            <v>83.899.526/0001-82</v>
          </cell>
          <cell r="U29" t="str">
            <v>CASAN</v>
          </cell>
          <cell r="V29">
            <v>5.83</v>
          </cell>
          <cell r="W29">
            <v>45580</v>
          </cell>
        </row>
        <row r="30">
          <cell r="B30" t="str">
            <v>H030</v>
          </cell>
          <cell r="C30"/>
          <cell r="D30">
            <v>2296276</v>
          </cell>
          <cell r="E30" t="str">
            <v>H030</v>
          </cell>
          <cell r="F30" t="str">
            <v>Medidor faturado pela UFSC</v>
          </cell>
          <cell r="G30" t="str">
            <v>Setor 10</v>
          </cell>
          <cell r="H30" t="str">
            <v>Moradia Estudantil</v>
          </cell>
          <cell r="I30" t="str">
            <v>Setor 10</v>
          </cell>
          <cell r="J30" t="str">
            <v>SubSetor 10.01</v>
          </cell>
          <cell r="K30" t="str">
            <v>Florianópolis - Trindade</v>
          </cell>
          <cell r="L30" t="str">
            <v>Trindade</v>
          </cell>
          <cell r="M30" t="str">
            <v>Moradia Estudantil</v>
          </cell>
          <cell r="N30">
            <v>44044</v>
          </cell>
          <cell r="O30" t="str">
            <v>Ativo</v>
          </cell>
          <cell r="P30" t="str">
            <v>Fatura centralizada</v>
          </cell>
          <cell r="Q30" t="str">
            <v>E11C000101</v>
          </cell>
          <cell r="R30" t="str">
            <v>Água e Esgoto</v>
          </cell>
          <cell r="S30" t="str">
            <v>Sim</v>
          </cell>
          <cell r="T30" t="str">
            <v>83.899.526/0001-82</v>
          </cell>
          <cell r="U30" t="str">
            <v>CASAN</v>
          </cell>
          <cell r="V30">
            <v>1516.5</v>
          </cell>
          <cell r="W30">
            <v>45580</v>
          </cell>
        </row>
        <row r="31">
          <cell r="B31" t="str">
            <v>H032</v>
          </cell>
          <cell r="C31"/>
          <cell r="D31">
            <v>2296659</v>
          </cell>
          <cell r="E31" t="str">
            <v>H032</v>
          </cell>
          <cell r="F31" t="str">
            <v>Medidor faturado pela UFSC</v>
          </cell>
          <cell r="G31" t="str">
            <v>Setor 00</v>
          </cell>
          <cell r="H31" t="str">
            <v>Eixo Central</v>
          </cell>
          <cell r="I31" t="str">
            <v>Setor 00</v>
          </cell>
          <cell r="J31" t="str">
            <v>SubSetor 00.02</v>
          </cell>
          <cell r="K31" t="str">
            <v>Florianópolis - Trindade</v>
          </cell>
          <cell r="L31" t="str">
            <v>Trindade</v>
          </cell>
          <cell r="M31" t="str">
            <v>Biblioteca Central</v>
          </cell>
          <cell r="N31">
            <v>44075</v>
          </cell>
          <cell r="O31" t="str">
            <v>Ativo</v>
          </cell>
          <cell r="P31" t="str">
            <v>Fatura centralizada</v>
          </cell>
          <cell r="Q31" t="str">
            <v>C11C001576</v>
          </cell>
          <cell r="R31" t="str">
            <v>Água e Esgoto</v>
          </cell>
          <cell r="S31" t="str">
            <v>Sim</v>
          </cell>
          <cell r="T31" t="str">
            <v>83.899.526/0001-82</v>
          </cell>
          <cell r="U31" t="str">
            <v>CASAN</v>
          </cell>
          <cell r="V31">
            <v>233.83</v>
          </cell>
          <cell r="W31">
            <v>45580</v>
          </cell>
        </row>
        <row r="32">
          <cell r="B32" t="str">
            <v>H033</v>
          </cell>
          <cell r="C32"/>
          <cell r="D32">
            <v>2296667</v>
          </cell>
          <cell r="E32" t="str">
            <v>H033</v>
          </cell>
          <cell r="F32" t="str">
            <v>Medidor faturado pela UFSC</v>
          </cell>
          <cell r="G32" t="str">
            <v>Setor 03</v>
          </cell>
          <cell r="H32" t="str">
            <v>Tecnológico</v>
          </cell>
          <cell r="I32" t="str">
            <v>Setor 03</v>
          </cell>
          <cell r="J32" t="str">
            <v>SubSetor 03.04</v>
          </cell>
          <cell r="K32" t="str">
            <v>Florianópolis - Trindade</v>
          </cell>
          <cell r="L32" t="str">
            <v>Trindade</v>
          </cell>
          <cell r="M32" t="str">
            <v xml:space="preserve">CTC - Salas de Aula, Eng. Elétrica, Produção - CTC 1 ao 5, </v>
          </cell>
          <cell r="N32">
            <v>44105</v>
          </cell>
          <cell r="O32" t="str">
            <v>Ativo</v>
          </cell>
          <cell r="P32" t="str">
            <v>Fatura centralizada</v>
          </cell>
          <cell r="Q32" t="str">
            <v>B10C014063</v>
          </cell>
          <cell r="R32" t="str">
            <v>Água e Esgoto</v>
          </cell>
          <cell r="S32" t="str">
            <v>Sim</v>
          </cell>
          <cell r="T32" t="str">
            <v>83.899.526/0001-82</v>
          </cell>
          <cell r="U32" t="str">
            <v>CASAN</v>
          </cell>
          <cell r="V32">
            <v>165.5</v>
          </cell>
          <cell r="W32">
            <v>45580</v>
          </cell>
        </row>
        <row r="33">
          <cell r="B33" t="str">
            <v>H034</v>
          </cell>
          <cell r="C33"/>
          <cell r="D33">
            <v>8416621</v>
          </cell>
          <cell r="E33" t="str">
            <v>H034</v>
          </cell>
          <cell r="F33" t="str">
            <v>Medidor faturado pela UFSC</v>
          </cell>
          <cell r="G33" t="str">
            <v>Setor 03</v>
          </cell>
          <cell r="H33" t="str">
            <v>Tecnológico</v>
          </cell>
          <cell r="I33" t="str">
            <v>Setor 03</v>
          </cell>
          <cell r="J33" t="str">
            <v>SubSetor 03.05</v>
          </cell>
          <cell r="K33" t="str">
            <v>Florianópolis - Trindade</v>
          </cell>
          <cell r="L33" t="str">
            <v>Trindade</v>
          </cell>
          <cell r="M33" t="str">
            <v>CTC - Eng. Sanitária e Amb. - CTC 12 e 37</v>
          </cell>
          <cell r="N33">
            <v>44136</v>
          </cell>
          <cell r="O33" t="str">
            <v>Ativo</v>
          </cell>
          <cell r="P33" t="str">
            <v>Fatura centralizada</v>
          </cell>
          <cell r="Q33" t="str">
            <v>B10C014069</v>
          </cell>
          <cell r="R33" t="str">
            <v>Água e Esgoto</v>
          </cell>
          <cell r="S33" t="str">
            <v>Sim</v>
          </cell>
          <cell r="T33" t="str">
            <v>83.899.526/0001-82</v>
          </cell>
          <cell r="U33" t="str">
            <v>CASAN</v>
          </cell>
          <cell r="V33">
            <v>168.17</v>
          </cell>
          <cell r="W33">
            <v>45580</v>
          </cell>
        </row>
        <row r="34">
          <cell r="B34" t="str">
            <v>H035</v>
          </cell>
          <cell r="C34"/>
          <cell r="D34">
            <v>2296845</v>
          </cell>
          <cell r="E34" t="str">
            <v>H035</v>
          </cell>
          <cell r="F34" t="str">
            <v>Medidor faturado pela UFSC</v>
          </cell>
          <cell r="G34" t="str">
            <v>Setor 03</v>
          </cell>
          <cell r="H34" t="str">
            <v>Tecnológico</v>
          </cell>
          <cell r="I34" t="str">
            <v>Setor 03</v>
          </cell>
          <cell r="J34" t="str">
            <v>SubSetor 03.03</v>
          </cell>
          <cell r="K34" t="str">
            <v>Florianópolis - Trindade</v>
          </cell>
          <cell r="L34" t="str">
            <v>Trindade</v>
          </cell>
          <cell r="M34" t="str">
            <v>CTC - Eng. Elétrica INEP - CTC 06</v>
          </cell>
          <cell r="N34">
            <v>44166</v>
          </cell>
          <cell r="O34" t="str">
            <v>Ativo</v>
          </cell>
          <cell r="P34" t="str">
            <v>Fatura centralizada</v>
          </cell>
          <cell r="Q34" t="str">
            <v>B10C022164</v>
          </cell>
          <cell r="R34" t="str">
            <v>Água e Esgoto</v>
          </cell>
          <cell r="S34" t="str">
            <v>Sim</v>
          </cell>
          <cell r="T34" t="str">
            <v>83.899.526/0001-82</v>
          </cell>
          <cell r="U34" t="str">
            <v>CASAN</v>
          </cell>
          <cell r="V34">
            <v>12.33</v>
          </cell>
          <cell r="W34">
            <v>45580</v>
          </cell>
        </row>
        <row r="35">
          <cell r="B35" t="str">
            <v>H037</v>
          </cell>
          <cell r="C35"/>
          <cell r="D35">
            <v>6435548</v>
          </cell>
          <cell r="E35" t="str">
            <v>H037</v>
          </cell>
          <cell r="F35" t="str">
            <v>Medidor faturado pela UFSC</v>
          </cell>
          <cell r="G35" t="str">
            <v>Setor 03</v>
          </cell>
          <cell r="H35" t="str">
            <v>Tecnológico</v>
          </cell>
          <cell r="I35" t="str">
            <v>Setor 03</v>
          </cell>
          <cell r="J35" t="str">
            <v>SubSetor 03.02</v>
          </cell>
          <cell r="K35" t="str">
            <v>Florianópolis - Trindade</v>
          </cell>
          <cell r="L35" t="str">
            <v>Trindade</v>
          </cell>
          <cell r="M35" t="str">
            <v>CTC - Eng. Mecânica - CTC 9, 10 e 37</v>
          </cell>
          <cell r="N35">
            <v>44197</v>
          </cell>
          <cell r="O35" t="str">
            <v>Ativo</v>
          </cell>
          <cell r="P35" t="str">
            <v>Fatura centralizada</v>
          </cell>
          <cell r="Q35" t="str">
            <v>Y13F347112</v>
          </cell>
          <cell r="R35" t="str">
            <v>Água e Esgoto</v>
          </cell>
          <cell r="S35" t="str">
            <v>Sim</v>
          </cell>
          <cell r="T35" t="str">
            <v>83.899.526/0001-82</v>
          </cell>
          <cell r="U35" t="str">
            <v>CASAN</v>
          </cell>
          <cell r="V35">
            <v>207.17</v>
          </cell>
          <cell r="W35">
            <v>45580</v>
          </cell>
        </row>
        <row r="36">
          <cell r="B36" t="str">
            <v>H038</v>
          </cell>
          <cell r="C36"/>
          <cell r="D36">
            <v>2296683</v>
          </cell>
          <cell r="E36" t="str">
            <v>H038</v>
          </cell>
          <cell r="F36" t="str">
            <v>Medidor faturado pela UFSC</v>
          </cell>
          <cell r="G36" t="str">
            <v>Setor 03</v>
          </cell>
          <cell r="H36" t="str">
            <v>Tecnológico</v>
          </cell>
          <cell r="I36" t="str">
            <v>Setor 03</v>
          </cell>
          <cell r="J36" t="str">
            <v>SubSetor 03.06</v>
          </cell>
          <cell r="K36" t="str">
            <v>Florianópolis - Trindade</v>
          </cell>
          <cell r="L36" t="str">
            <v>Trindade</v>
          </cell>
          <cell r="M36" t="str">
            <v>CTC - Eng. Mecânica CTC 11 Bloco B (Pavilhão) e CTC 31 INE</v>
          </cell>
          <cell r="N36">
            <v>44228</v>
          </cell>
          <cell r="O36" t="str">
            <v>Ativo</v>
          </cell>
          <cell r="P36" t="str">
            <v>Fatura centralizada</v>
          </cell>
          <cell r="Q36" t="str">
            <v>B10C014806</v>
          </cell>
          <cell r="R36" t="str">
            <v>Água e Esgoto</v>
          </cell>
          <cell r="S36" t="str">
            <v>Sim</v>
          </cell>
          <cell r="T36" t="str">
            <v>83.899.526/0001-82</v>
          </cell>
          <cell r="U36" t="str">
            <v>CASAN</v>
          </cell>
          <cell r="V36">
            <v>259.17</v>
          </cell>
          <cell r="W36">
            <v>45580</v>
          </cell>
          <cell r="X36"/>
        </row>
        <row r="37">
          <cell r="B37" t="str">
            <v>H039</v>
          </cell>
          <cell r="C37"/>
          <cell r="D37">
            <v>8400385</v>
          </cell>
          <cell r="E37" t="str">
            <v>H039</v>
          </cell>
          <cell r="F37" t="str">
            <v>Medidor não faturado pela UFSC</v>
          </cell>
          <cell r="G37" t="str">
            <v>Setor 00</v>
          </cell>
          <cell r="H37" t="str">
            <v>Eixo Central</v>
          </cell>
          <cell r="I37" t="str">
            <v>Setor 00</v>
          </cell>
          <cell r="J37" t="str">
            <v>SubSetor 00.03</v>
          </cell>
          <cell r="K37" t="str">
            <v>Florianópolis - Trindade</v>
          </cell>
          <cell r="L37" t="str">
            <v>Trindade</v>
          </cell>
          <cell r="M37" t="str">
            <v>FAPEU</v>
          </cell>
          <cell r="N37">
            <v>44256</v>
          </cell>
          <cell r="O37" t="str">
            <v>Ativo</v>
          </cell>
          <cell r="P37" t="str">
            <v>Fatura Individual</v>
          </cell>
          <cell r="Q37" t="str">
            <v/>
          </cell>
          <cell r="R37" t="str">
            <v>Água e Esgoto</v>
          </cell>
          <cell r="S37" t="str">
            <v>Sim</v>
          </cell>
          <cell r="T37" t="str">
            <v>Sem informação</v>
          </cell>
          <cell r="U37" t="str">
            <v>CASAN</v>
          </cell>
          <cell r="V37">
            <v>0</v>
          </cell>
          <cell r="W37">
            <v>45580</v>
          </cell>
        </row>
        <row r="38">
          <cell r="B38" t="str">
            <v>H040</v>
          </cell>
          <cell r="C38"/>
          <cell r="D38">
            <v>2296691</v>
          </cell>
          <cell r="E38" t="str">
            <v>H040</v>
          </cell>
          <cell r="F38" t="str">
            <v>Medidor faturado pela UFSC</v>
          </cell>
          <cell r="G38" t="str">
            <v>Setor 00</v>
          </cell>
          <cell r="H38" t="str">
            <v>Eixo Central</v>
          </cell>
          <cell r="I38" t="str">
            <v>Setor 00</v>
          </cell>
          <cell r="J38" t="str">
            <v>SubSetor 00.01</v>
          </cell>
          <cell r="K38" t="str">
            <v>Florianópolis - Trindade</v>
          </cell>
          <cell r="L38" t="str">
            <v>Trindade</v>
          </cell>
          <cell r="M38" t="str">
            <v>Reitoria I</v>
          </cell>
          <cell r="N38">
            <v>44287</v>
          </cell>
          <cell r="O38" t="str">
            <v>Ativo</v>
          </cell>
          <cell r="P38" t="str">
            <v>Fatura centralizada</v>
          </cell>
          <cell r="Q38" t="str">
            <v>C11C000642</v>
          </cell>
          <cell r="R38" t="str">
            <v>Água e Esgoto</v>
          </cell>
          <cell r="S38" t="str">
            <v>Sim</v>
          </cell>
          <cell r="T38" t="str">
            <v>83.899.526/0001-82</v>
          </cell>
          <cell r="U38" t="str">
            <v>CASAN</v>
          </cell>
          <cell r="V38">
            <v>115.33</v>
          </cell>
          <cell r="W38">
            <v>45580</v>
          </cell>
        </row>
        <row r="39">
          <cell r="B39" t="str">
            <v>H041</v>
          </cell>
          <cell r="C39"/>
          <cell r="D39">
            <v>2296810</v>
          </cell>
          <cell r="E39" t="str">
            <v>H041</v>
          </cell>
          <cell r="F39" t="str">
            <v>Medidor faturado pela UFSC</v>
          </cell>
          <cell r="G39" t="str">
            <v>Setor 00</v>
          </cell>
          <cell r="H39" t="str">
            <v>Eixo Central</v>
          </cell>
          <cell r="I39" t="str">
            <v>Setor 00</v>
          </cell>
          <cell r="J39" t="str">
            <v>SubSetor 00.04</v>
          </cell>
          <cell r="K39" t="str">
            <v>Florianópolis - Trindade</v>
          </cell>
          <cell r="L39" t="str">
            <v>Trindade</v>
          </cell>
          <cell r="M39" t="str">
            <v>CCE 1  Básico</v>
          </cell>
          <cell r="N39">
            <v>44317</v>
          </cell>
          <cell r="O39" t="str">
            <v>Ativo</v>
          </cell>
          <cell r="P39" t="str">
            <v>Fatura centralizada</v>
          </cell>
          <cell r="Q39" t="str">
            <v>C11C010608</v>
          </cell>
          <cell r="R39" t="str">
            <v>Água e Esgoto</v>
          </cell>
          <cell r="S39" t="str">
            <v>Sim</v>
          </cell>
          <cell r="T39" t="str">
            <v>83.899.526/0001-82</v>
          </cell>
          <cell r="U39" t="str">
            <v>CASAN</v>
          </cell>
          <cell r="V39">
            <v>309.67</v>
          </cell>
          <cell r="W39">
            <v>45580</v>
          </cell>
        </row>
        <row r="40">
          <cell r="B40" t="str">
            <v>H042</v>
          </cell>
          <cell r="C40"/>
          <cell r="D40">
            <v>2296802</v>
          </cell>
          <cell r="E40" t="str">
            <v>H042</v>
          </cell>
          <cell r="F40" t="str">
            <v>Medidor faturado pela UFSC</v>
          </cell>
          <cell r="G40" t="str">
            <v>Setor 00</v>
          </cell>
          <cell r="H40" t="str">
            <v>Eixo Central</v>
          </cell>
          <cell r="I40" t="str">
            <v>Setor 09</v>
          </cell>
          <cell r="J40" t="str">
            <v>SubSetor 09.03</v>
          </cell>
          <cell r="K40" t="str">
            <v>Florianópolis - Trindade</v>
          </cell>
          <cell r="L40" t="str">
            <v>Trindade</v>
          </cell>
          <cell r="M40" t="str">
            <v>CCE 2  R. Eng. Andrey C. Ferreira</v>
          </cell>
          <cell r="N40">
            <v>44348</v>
          </cell>
          <cell r="O40" t="str">
            <v>Ativo</v>
          </cell>
          <cell r="P40" t="str">
            <v>Fatura centralizada</v>
          </cell>
          <cell r="Q40" t="str">
            <v>C11C001909</v>
          </cell>
          <cell r="R40" t="str">
            <v>Água e Esgoto</v>
          </cell>
          <cell r="S40" t="str">
            <v>Sim</v>
          </cell>
          <cell r="T40" t="str">
            <v>83.899.526/0001-82</v>
          </cell>
          <cell r="U40" t="str">
            <v>CASAN</v>
          </cell>
          <cell r="V40">
            <v>479.33</v>
          </cell>
          <cell r="W40">
            <v>45580</v>
          </cell>
        </row>
        <row r="41">
          <cell r="B41" t="str">
            <v>H043</v>
          </cell>
          <cell r="C41"/>
          <cell r="D41">
            <v>6816860</v>
          </cell>
          <cell r="E41" t="str">
            <v>H043</v>
          </cell>
          <cell r="F41" t="str">
            <v>Medidor faturado pela UFSC</v>
          </cell>
          <cell r="G41" t="str">
            <v>Setor 09</v>
          </cell>
          <cell r="H41" t="str">
            <v>Renovação</v>
          </cell>
          <cell r="I41" t="str">
            <v>Setor 09</v>
          </cell>
          <cell r="J41" t="str">
            <v>SubSetor 09.04</v>
          </cell>
          <cell r="K41" t="str">
            <v>Florianópolis - Trindade</v>
          </cell>
          <cell r="L41" t="str">
            <v>Trindade</v>
          </cell>
          <cell r="M41" t="str">
            <v>Casa de Veg.  Depto. de Microbiologia</v>
          </cell>
          <cell r="N41">
            <v>44378</v>
          </cell>
          <cell r="O41" t="str">
            <v>Ativo</v>
          </cell>
          <cell r="P41" t="str">
            <v>Fatura centralizada</v>
          </cell>
          <cell r="Q41" t="str">
            <v>A94S171408</v>
          </cell>
          <cell r="R41" t="str">
            <v>Água e Esgoto</v>
          </cell>
          <cell r="S41" t="str">
            <v>Sim</v>
          </cell>
          <cell r="T41" t="str">
            <v>83.899.526/0001-82</v>
          </cell>
          <cell r="U41" t="str">
            <v>CASAN</v>
          </cell>
          <cell r="V41">
            <v>4.33</v>
          </cell>
          <cell r="W41">
            <v>45580</v>
          </cell>
        </row>
        <row r="42">
          <cell r="B42" t="str">
            <v>H044</v>
          </cell>
          <cell r="C42"/>
          <cell r="D42">
            <v>2296896</v>
          </cell>
          <cell r="E42" t="str">
            <v>H044</v>
          </cell>
          <cell r="F42" t="str">
            <v>Medidor faturado pela UFSC</v>
          </cell>
          <cell r="G42" t="str">
            <v>Setor 09</v>
          </cell>
          <cell r="H42" t="str">
            <v>Renovação</v>
          </cell>
          <cell r="I42" t="str">
            <v>Setor 09</v>
          </cell>
          <cell r="J42" t="str">
            <v>SubSetor 09.01</v>
          </cell>
          <cell r="K42" t="str">
            <v>Florianópolis - Trindade</v>
          </cell>
          <cell r="L42" t="str">
            <v>Trindade</v>
          </cell>
          <cell r="M42" t="str">
            <v>CFM Oceanografia e entorno</v>
          </cell>
          <cell r="N42">
            <v>44409</v>
          </cell>
          <cell r="O42" t="str">
            <v>Ativo</v>
          </cell>
          <cell r="P42" t="str">
            <v>Fatura centralizada</v>
          </cell>
          <cell r="Q42" t="str">
            <v>C11C001908</v>
          </cell>
          <cell r="R42" t="str">
            <v>Água e Esgoto</v>
          </cell>
          <cell r="S42" t="str">
            <v>Sim</v>
          </cell>
          <cell r="T42" t="str">
            <v>83.899.526/0001-82</v>
          </cell>
          <cell r="U42" t="str">
            <v>CASAN</v>
          </cell>
          <cell r="V42">
            <v>73.5</v>
          </cell>
          <cell r="W42">
            <v>45580</v>
          </cell>
        </row>
        <row r="43">
          <cell r="B43" t="str">
            <v>H045</v>
          </cell>
          <cell r="C43"/>
          <cell r="D43">
            <v>2296772</v>
          </cell>
          <cell r="E43" t="str">
            <v>H045</v>
          </cell>
          <cell r="F43" t="str">
            <v>Medidor faturado pela UFSC</v>
          </cell>
          <cell r="G43" t="str">
            <v>Setor 05</v>
          </cell>
          <cell r="H43" t="str">
            <v>Humanidades</v>
          </cell>
          <cell r="I43" t="str">
            <v>Setor 05</v>
          </cell>
          <cell r="J43" t="str">
            <v>SubSetor 05.01</v>
          </cell>
          <cell r="K43" t="str">
            <v>Florianópolis - Trindade</v>
          </cell>
          <cell r="L43" t="str">
            <v>Trindade</v>
          </cell>
          <cell r="M43" t="str">
            <v>Museologia e MArquE (MU01, MU10 e CFH09)</v>
          </cell>
          <cell r="N43">
            <v>44440</v>
          </cell>
          <cell r="O43" t="str">
            <v>Ativo</v>
          </cell>
          <cell r="P43" t="str">
            <v>Fatura centralizada</v>
          </cell>
          <cell r="Q43" t="str">
            <v/>
          </cell>
          <cell r="R43" t="str">
            <v>Água e Esgoto</v>
          </cell>
          <cell r="S43" t="str">
            <v>Sim</v>
          </cell>
          <cell r="T43" t="str">
            <v>83.899.526/0001-82</v>
          </cell>
          <cell r="U43" t="str">
            <v>CASAN</v>
          </cell>
          <cell r="V43">
            <v>309.83</v>
          </cell>
          <cell r="W43">
            <v>45580</v>
          </cell>
        </row>
        <row r="44">
          <cell r="B44" t="str">
            <v>H046</v>
          </cell>
          <cell r="C44"/>
          <cell r="D44">
            <v>2296780</v>
          </cell>
          <cell r="E44" t="str">
            <v>H046</v>
          </cell>
          <cell r="F44" t="str">
            <v>Medidor faturado pela UFSC</v>
          </cell>
          <cell r="G44" t="str">
            <v>Setor 05</v>
          </cell>
          <cell r="H44" t="str">
            <v>Humanidades</v>
          </cell>
          <cell r="I44" t="str">
            <v>Setor 05</v>
          </cell>
          <cell r="J44" t="str">
            <v>SubSetor 05.02</v>
          </cell>
          <cell r="K44" t="str">
            <v>Florianópolis - Trindade</v>
          </cell>
          <cell r="L44" t="str">
            <v>Trindade</v>
          </cell>
          <cell r="M44" t="str">
            <v>CCB Botânica</v>
          </cell>
          <cell r="N44">
            <v>44470</v>
          </cell>
          <cell r="O44" t="str">
            <v>Ativo</v>
          </cell>
          <cell r="P44" t="str">
            <v>Fatura centralizada</v>
          </cell>
          <cell r="Q44" t="str">
            <v>B10C017966</v>
          </cell>
          <cell r="R44" t="str">
            <v>Água e Esgoto</v>
          </cell>
          <cell r="S44" t="str">
            <v>Sim</v>
          </cell>
          <cell r="T44" t="str">
            <v>83.899.526/0001-82</v>
          </cell>
          <cell r="U44" t="str">
            <v>CASAN</v>
          </cell>
          <cell r="V44">
            <v>137.33000000000001</v>
          </cell>
          <cell r="W44">
            <v>45580</v>
          </cell>
        </row>
        <row r="45">
          <cell r="B45" t="str">
            <v>H047</v>
          </cell>
          <cell r="C45"/>
          <cell r="D45">
            <v>2296837</v>
          </cell>
          <cell r="E45" t="str">
            <v>H047</v>
          </cell>
          <cell r="F45" t="str">
            <v>Medidor faturado pela UFSC</v>
          </cell>
          <cell r="G45" t="str">
            <v>Setor 05</v>
          </cell>
          <cell r="H45" t="str">
            <v>Humanidades</v>
          </cell>
          <cell r="I45" t="str">
            <v>Setor 05</v>
          </cell>
          <cell r="J45" t="str">
            <v>SubSetor 05.03</v>
          </cell>
          <cell r="K45" t="str">
            <v>Florianópolis - Trindade</v>
          </cell>
          <cell r="L45" t="str">
            <v>Trindade</v>
          </cell>
          <cell r="M45" t="str">
            <v>NDI e MArquE</v>
          </cell>
          <cell r="N45">
            <v>44501</v>
          </cell>
          <cell r="O45" t="str">
            <v>Ativo</v>
          </cell>
          <cell r="P45" t="str">
            <v>Fatura centralizada</v>
          </cell>
          <cell r="Q45" t="str">
            <v>C11C009598</v>
          </cell>
          <cell r="R45" t="str">
            <v>Água e Esgoto</v>
          </cell>
          <cell r="S45" t="str">
            <v>Sim</v>
          </cell>
          <cell r="T45" t="str">
            <v>83.899.526/0001-82</v>
          </cell>
          <cell r="U45" t="str">
            <v>CASAN</v>
          </cell>
          <cell r="V45">
            <v>66</v>
          </cell>
          <cell r="W45">
            <v>45580</v>
          </cell>
        </row>
        <row r="46">
          <cell r="B46" t="str">
            <v>H048</v>
          </cell>
          <cell r="C46"/>
          <cell r="D46">
            <v>2296764</v>
          </cell>
          <cell r="E46" t="str">
            <v>H048</v>
          </cell>
          <cell r="F46" t="str">
            <v>Medidor faturado pela UFSC</v>
          </cell>
          <cell r="G46" t="str">
            <v>Setor 05</v>
          </cell>
          <cell r="H46" t="str">
            <v>Humanidades</v>
          </cell>
          <cell r="I46" t="str">
            <v>Setor 05</v>
          </cell>
          <cell r="J46" t="str">
            <v>SubSetor 05.04</v>
          </cell>
          <cell r="K46" t="str">
            <v>Florianópolis - Trindade</v>
          </cell>
          <cell r="L46" t="str">
            <v>Trindade</v>
          </cell>
          <cell r="M46" t="str">
            <v>Centro de Filosofia e Humanas 1</v>
          </cell>
          <cell r="N46">
            <v>44531</v>
          </cell>
          <cell r="O46" t="str">
            <v>Ativo</v>
          </cell>
          <cell r="P46" t="str">
            <v>Fatura centralizada</v>
          </cell>
          <cell r="Q46" t="str">
            <v>C11C001910</v>
          </cell>
          <cell r="R46" t="str">
            <v>Água e Esgoto</v>
          </cell>
          <cell r="S46" t="str">
            <v>Sim</v>
          </cell>
          <cell r="T46" t="str">
            <v>83.899.526/0001-82</v>
          </cell>
          <cell r="U46" t="str">
            <v>CASAN</v>
          </cell>
          <cell r="V46">
            <v>621</v>
          </cell>
          <cell r="W46">
            <v>45580</v>
          </cell>
        </row>
        <row r="47">
          <cell r="B47" t="str">
            <v>H049</v>
          </cell>
          <cell r="C47"/>
          <cell r="D47">
            <v>9197478</v>
          </cell>
          <cell r="E47" t="str">
            <v>H049</v>
          </cell>
          <cell r="F47" t="str">
            <v>Medidor faturado pela UFSC</v>
          </cell>
          <cell r="G47" t="str">
            <v>Setor 05</v>
          </cell>
          <cell r="H47" t="str">
            <v>Humanidades</v>
          </cell>
          <cell r="I47" t="str">
            <v>Setor 05</v>
          </cell>
          <cell r="J47" t="str">
            <v>SubSetor 05.05</v>
          </cell>
          <cell r="K47" t="str">
            <v>Florianópolis - Trindade</v>
          </cell>
          <cell r="L47" t="str">
            <v>Trindade</v>
          </cell>
          <cell r="M47" t="str">
            <v>Centro de Educação 1</v>
          </cell>
          <cell r="N47">
            <v>44562</v>
          </cell>
          <cell r="O47" t="str">
            <v>Ativo</v>
          </cell>
          <cell r="P47" t="str">
            <v>Fatura centralizada</v>
          </cell>
          <cell r="Q47" t="str">
            <v>B10C019220</v>
          </cell>
          <cell r="R47" t="str">
            <v>Água e Esgoto</v>
          </cell>
          <cell r="S47" t="str">
            <v>Sim</v>
          </cell>
          <cell r="T47" t="str">
            <v>83.899.526/0001-82</v>
          </cell>
          <cell r="U47" t="str">
            <v>CASAN</v>
          </cell>
          <cell r="V47">
            <v>89.5</v>
          </cell>
          <cell r="W47">
            <v>45580</v>
          </cell>
          <cell r="X47"/>
        </row>
        <row r="48">
          <cell r="B48" t="str">
            <v>H050</v>
          </cell>
          <cell r="C48"/>
          <cell r="D48">
            <v>2296748</v>
          </cell>
          <cell r="E48" t="str">
            <v>H050</v>
          </cell>
          <cell r="F48" t="str">
            <v>Medidor faturado pela UFSC</v>
          </cell>
          <cell r="G48" t="str">
            <v>Setor 05</v>
          </cell>
          <cell r="H48" t="str">
            <v>Humanidades</v>
          </cell>
          <cell r="I48" t="str">
            <v>Setor 05</v>
          </cell>
          <cell r="J48" t="str">
            <v>SubSetor 05.06</v>
          </cell>
          <cell r="K48" t="str">
            <v>Florianópolis - Trindade</v>
          </cell>
          <cell r="L48" t="str">
            <v>Trindade</v>
          </cell>
          <cell r="M48" t="str">
            <v>Centro de Educação 2</v>
          </cell>
          <cell r="N48">
            <v>44593</v>
          </cell>
          <cell r="O48" t="str">
            <v>Ativo</v>
          </cell>
          <cell r="P48" t="str">
            <v>Fatura centralizada</v>
          </cell>
          <cell r="Q48" t="str">
            <v>A13C020929</v>
          </cell>
          <cell r="R48" t="str">
            <v>Água e Esgoto</v>
          </cell>
          <cell r="S48" t="str">
            <v>Sim</v>
          </cell>
          <cell r="T48" t="str">
            <v>83.899.526/0001-82</v>
          </cell>
          <cell r="U48" t="str">
            <v>CASAN</v>
          </cell>
          <cell r="V48">
            <v>259</v>
          </cell>
          <cell r="W48">
            <v>45580</v>
          </cell>
          <cell r="X48"/>
        </row>
        <row r="49">
          <cell r="B49" t="str">
            <v>H051</v>
          </cell>
          <cell r="C49"/>
          <cell r="D49">
            <v>2296756</v>
          </cell>
          <cell r="E49" t="str">
            <v>H051</v>
          </cell>
          <cell r="F49" t="str">
            <v>Medidor faturado pela UFSC</v>
          </cell>
          <cell r="G49" t="str">
            <v>Setor 00</v>
          </cell>
          <cell r="H49" t="str">
            <v>Eixo Central</v>
          </cell>
          <cell r="I49" t="str">
            <v>Setor 00</v>
          </cell>
          <cell r="J49" t="str">
            <v>SubSetor 00.05</v>
          </cell>
          <cell r="K49" t="str">
            <v>Florianópolis - Trindade</v>
          </cell>
          <cell r="L49" t="str">
            <v>Trindade</v>
          </cell>
          <cell r="M49" t="str">
            <v>Centro de Convivência</v>
          </cell>
          <cell r="N49">
            <v>44621</v>
          </cell>
          <cell r="O49" t="str">
            <v>Ativo</v>
          </cell>
          <cell r="P49" t="str">
            <v>Fatura centralizada</v>
          </cell>
          <cell r="Q49" t="str">
            <v>A13C043944</v>
          </cell>
          <cell r="R49" t="str">
            <v>Água e Esgoto</v>
          </cell>
          <cell r="S49" t="str">
            <v>Sim</v>
          </cell>
          <cell r="T49" t="str">
            <v>83.899.526/0001-82</v>
          </cell>
          <cell r="U49" t="str">
            <v>CASAN</v>
          </cell>
          <cell r="V49">
            <v>0</v>
          </cell>
          <cell r="W49">
            <v>45580</v>
          </cell>
        </row>
        <row r="50">
          <cell r="B50" t="str">
            <v>H052</v>
          </cell>
          <cell r="C50"/>
          <cell r="D50">
            <v>2296730</v>
          </cell>
          <cell r="E50" t="str">
            <v>H052</v>
          </cell>
          <cell r="F50" t="str">
            <v>Medidor faturado pela UFSC</v>
          </cell>
          <cell r="G50" t="str">
            <v>Setor 00</v>
          </cell>
          <cell r="H50" t="str">
            <v>Eixo Central</v>
          </cell>
          <cell r="I50" t="str">
            <v>Setor 00</v>
          </cell>
          <cell r="J50" t="str">
            <v>SubSetor 00.06</v>
          </cell>
          <cell r="K50" t="str">
            <v>Florianópolis - Trindade</v>
          </cell>
          <cell r="L50" t="str">
            <v>Trindade</v>
          </cell>
          <cell r="M50" t="str">
            <v>Restaurante Universitário 1</v>
          </cell>
          <cell r="N50">
            <v>44652</v>
          </cell>
          <cell r="O50" t="str">
            <v>Desativado 03/2016</v>
          </cell>
          <cell r="P50" t="str">
            <v>Fatura Individual</v>
          </cell>
          <cell r="Q50" t="str">
            <v>A99S330478</v>
          </cell>
          <cell r="R50" t="str">
            <v>Água e Esgoto</v>
          </cell>
          <cell r="S50" t="str">
            <v>Sim</v>
          </cell>
          <cell r="T50" t="str">
            <v>83.899.526/0001-82</v>
          </cell>
          <cell r="U50" t="str">
            <v>CASAN</v>
          </cell>
          <cell r="V50">
            <v>0</v>
          </cell>
          <cell r="W50">
            <v>45580</v>
          </cell>
        </row>
        <row r="51">
          <cell r="B51" t="str">
            <v>H053</v>
          </cell>
          <cell r="C51"/>
          <cell r="D51">
            <v>2296713</v>
          </cell>
          <cell r="E51" t="str">
            <v>H053</v>
          </cell>
          <cell r="F51" t="str">
            <v>Medidor faturado pela UFSC</v>
          </cell>
          <cell r="G51" t="str">
            <v>Setor 00</v>
          </cell>
          <cell r="H51" t="str">
            <v>Eixo Central</v>
          </cell>
          <cell r="I51" t="str">
            <v>Setor 00</v>
          </cell>
          <cell r="J51" t="str">
            <v>SubSetor 00.07</v>
          </cell>
          <cell r="K51" t="str">
            <v>Florianópolis - Trindade</v>
          </cell>
          <cell r="L51" t="str">
            <v>Trindade</v>
          </cell>
          <cell r="M51" t="str">
            <v>Centro de Eventos, NUMA, Editora UFSC, EGC</v>
          </cell>
          <cell r="N51">
            <v>44682</v>
          </cell>
          <cell r="O51" t="str">
            <v>Ativo</v>
          </cell>
          <cell r="P51" t="str">
            <v>Fatura centralizada</v>
          </cell>
          <cell r="Q51" t="str">
            <v>C11C010440</v>
          </cell>
          <cell r="R51" t="str">
            <v>Água e Esgoto</v>
          </cell>
          <cell r="S51" t="str">
            <v>Sim</v>
          </cell>
          <cell r="T51" t="str">
            <v>83.899.526/0001-82</v>
          </cell>
          <cell r="U51" t="str">
            <v>CASAN</v>
          </cell>
          <cell r="V51">
            <v>331.83</v>
          </cell>
          <cell r="W51">
            <v>45580</v>
          </cell>
        </row>
        <row r="52">
          <cell r="B52" t="str">
            <v>H054</v>
          </cell>
          <cell r="C52"/>
          <cell r="D52">
            <v>6923020</v>
          </cell>
          <cell r="E52" t="str">
            <v>H054</v>
          </cell>
          <cell r="F52" t="str">
            <v>Medidor faturado pela UFSC</v>
          </cell>
          <cell r="G52" t="str">
            <v>Setor 03</v>
          </cell>
          <cell r="H52" t="str">
            <v>Tecnológico</v>
          </cell>
          <cell r="I52" t="str">
            <v>Setor 03</v>
          </cell>
          <cell r="J52" t="str">
            <v>SubSetor 03.07</v>
          </cell>
          <cell r="K52" t="str">
            <v>Florianópolis - Trindade</v>
          </cell>
          <cell r="L52" t="str">
            <v>Trindade</v>
          </cell>
          <cell r="M52" t="str">
            <v>Arquitetura e Urbanismo</v>
          </cell>
          <cell r="N52">
            <v>44713</v>
          </cell>
          <cell r="O52" t="str">
            <v>Ativo</v>
          </cell>
          <cell r="P52" t="str">
            <v>Fatura centralizada</v>
          </cell>
          <cell r="Q52" t="str">
            <v>B17C002561</v>
          </cell>
          <cell r="R52" t="str">
            <v>Água e Esgoto</v>
          </cell>
          <cell r="S52" t="str">
            <v>Sim</v>
          </cell>
          <cell r="T52" t="str">
            <v>83.899.526/0001-82</v>
          </cell>
          <cell r="U52" t="str">
            <v>CASAN</v>
          </cell>
          <cell r="V52">
            <v>276.67</v>
          </cell>
          <cell r="W52">
            <v>45580</v>
          </cell>
        </row>
        <row r="53">
          <cell r="B53" t="str">
            <v>H055</v>
          </cell>
          <cell r="C53"/>
          <cell r="D53">
            <v>2296705</v>
          </cell>
          <cell r="E53" t="str">
            <v>H055</v>
          </cell>
          <cell r="F53" t="str">
            <v>Medidor faturado pela UFSC</v>
          </cell>
          <cell r="G53" t="str">
            <v>Setor 04</v>
          </cell>
          <cell r="H53" t="str">
            <v>Desportivo</v>
          </cell>
          <cell r="I53" t="str">
            <v>Setor 04</v>
          </cell>
          <cell r="J53" t="str">
            <v>SubSetor 04.00</v>
          </cell>
          <cell r="K53" t="str">
            <v>Florianópolis - Trindade</v>
          </cell>
          <cell r="L53" t="str">
            <v>Trindade</v>
          </cell>
          <cell r="M53" t="str">
            <v>Centro de Desportos</v>
          </cell>
          <cell r="N53">
            <v>44743</v>
          </cell>
          <cell r="O53" t="str">
            <v>Ativo</v>
          </cell>
          <cell r="P53" t="str">
            <v>Fatura centralizada</v>
          </cell>
          <cell r="Q53" t="str">
            <v>G15AA00021</v>
          </cell>
          <cell r="R53" t="str">
            <v>Água e Esgoto</v>
          </cell>
          <cell r="S53" t="str">
            <v>Sim</v>
          </cell>
          <cell r="T53" t="str">
            <v>83.899.526/0001-82</v>
          </cell>
          <cell r="U53" t="str">
            <v>CASAN</v>
          </cell>
          <cell r="V53">
            <v>1475.33</v>
          </cell>
          <cell r="W53">
            <v>45580</v>
          </cell>
        </row>
        <row r="54">
          <cell r="B54" t="str">
            <v>H056</v>
          </cell>
          <cell r="C54"/>
          <cell r="D54">
            <v>2296721</v>
          </cell>
          <cell r="E54" t="str">
            <v>H056</v>
          </cell>
          <cell r="F54" t="str">
            <v>Medidor faturado pela UFSC</v>
          </cell>
          <cell r="G54" t="str">
            <v>Setor 00</v>
          </cell>
          <cell r="H54" t="str">
            <v>Eixo Central</v>
          </cell>
          <cell r="I54" t="str">
            <v>Setor 00</v>
          </cell>
          <cell r="J54" t="str">
            <v>SubSetor 00.06</v>
          </cell>
          <cell r="K54" t="str">
            <v>Florianópolis - Trindade</v>
          </cell>
          <cell r="L54" t="str">
            <v>Trindade</v>
          </cell>
          <cell r="M54" t="str">
            <v>Restaurante Universitário 2</v>
          </cell>
          <cell r="N54">
            <v>44774</v>
          </cell>
          <cell r="O54" t="str">
            <v>Ativo</v>
          </cell>
          <cell r="P54" t="str">
            <v>Fatura centralizada</v>
          </cell>
          <cell r="Q54" t="str">
            <v>E11C000742</v>
          </cell>
          <cell r="R54" t="str">
            <v>Água e Esgoto</v>
          </cell>
          <cell r="S54" t="str">
            <v>Sim</v>
          </cell>
          <cell r="T54" t="str">
            <v>83.899.526/0001-82</v>
          </cell>
          <cell r="U54" t="str">
            <v>CASAN</v>
          </cell>
          <cell r="V54">
            <v>2575.33</v>
          </cell>
          <cell r="W54">
            <v>45580</v>
          </cell>
        </row>
        <row r="55">
          <cell r="B55" t="str">
            <v>H057</v>
          </cell>
          <cell r="C55"/>
          <cell r="D55">
            <v>2297108</v>
          </cell>
          <cell r="E55" t="str">
            <v>H057</v>
          </cell>
          <cell r="F55" t="str">
            <v>Medidor faturado pela UFSC</v>
          </cell>
          <cell r="G55" t="str">
            <v>Setor 01</v>
          </cell>
          <cell r="H55" t="str">
            <v>Prefeitura</v>
          </cell>
          <cell r="I55" t="str">
            <v>Setor 01</v>
          </cell>
          <cell r="J55" t="str">
            <v>SubSetor 01.11</v>
          </cell>
          <cell r="K55" t="str">
            <v>Florianópolis - Trindade</v>
          </cell>
          <cell r="L55" t="str">
            <v>Trindade</v>
          </cell>
          <cell r="M55" t="str">
            <v>PU - Prefeitura Universitária - Oficina, Serralheria e Mecânica (PU11)</v>
          </cell>
          <cell r="N55">
            <v>44805</v>
          </cell>
          <cell r="O55" t="str">
            <v>Ativo</v>
          </cell>
          <cell r="P55" t="str">
            <v>Fatura centralizada</v>
          </cell>
          <cell r="Q55" t="str">
            <v>A95L322012</v>
          </cell>
          <cell r="R55" t="str">
            <v>Água e Esgoto</v>
          </cell>
          <cell r="S55" t="str">
            <v>Sim</v>
          </cell>
          <cell r="T55" t="str">
            <v>83.899.526/0001-82</v>
          </cell>
          <cell r="U55" t="str">
            <v>CASAN</v>
          </cell>
          <cell r="V55">
            <v>96.67</v>
          </cell>
          <cell r="W55">
            <v>45580</v>
          </cell>
        </row>
        <row r="56">
          <cell r="B56" t="str">
            <v>H058</v>
          </cell>
          <cell r="C56"/>
          <cell r="D56">
            <v>9611070</v>
          </cell>
          <cell r="E56" t="str">
            <v>H058</v>
          </cell>
          <cell r="F56" t="str">
            <v>Medidor faturado pela UFSC</v>
          </cell>
          <cell r="G56" t="str">
            <v>Setor 01</v>
          </cell>
          <cell r="H56" t="str">
            <v>Prefeitura</v>
          </cell>
          <cell r="I56" t="str">
            <v>Setor 01</v>
          </cell>
          <cell r="J56" t="str">
            <v>SubSetor 01.07</v>
          </cell>
          <cell r="K56" t="str">
            <v>Florianópolis - Trindade</v>
          </cell>
          <cell r="L56" t="str">
            <v>Trindade</v>
          </cell>
          <cell r="M56" t="str">
            <v>CCB - Blocos A, B, C e D - 2 - Córrego Grande</v>
          </cell>
          <cell r="N56">
            <v>44835</v>
          </cell>
          <cell r="O56" t="str">
            <v>Ativo</v>
          </cell>
          <cell r="P56" t="str">
            <v>Fatura centralizada</v>
          </cell>
          <cell r="Q56" t="str">
            <v>C11C005856</v>
          </cell>
          <cell r="R56" t="str">
            <v>Água e Esgoto</v>
          </cell>
          <cell r="S56" t="str">
            <v>Sim</v>
          </cell>
          <cell r="T56" t="str">
            <v>83.899.526/0001-82</v>
          </cell>
          <cell r="U56" t="str">
            <v>CASAN</v>
          </cell>
          <cell r="V56">
            <v>532.33000000000004</v>
          </cell>
          <cell r="W56">
            <v>45580</v>
          </cell>
        </row>
        <row r="57">
          <cell r="B57" t="str">
            <v>H059</v>
          </cell>
          <cell r="C57"/>
          <cell r="D57">
            <v>2296675</v>
          </cell>
          <cell r="E57" t="str">
            <v>H059</v>
          </cell>
          <cell r="F57" t="str">
            <v>Medidor faturado pela UFSC</v>
          </cell>
          <cell r="G57" t="str">
            <v>Setor 03</v>
          </cell>
          <cell r="H57" t="str">
            <v>Tecnológico</v>
          </cell>
          <cell r="I57" t="str">
            <v>Setor 03</v>
          </cell>
          <cell r="J57" t="str">
            <v>SubSetor 03.01</v>
          </cell>
          <cell r="K57" t="str">
            <v>Florianópolis - Trindade</v>
          </cell>
          <cell r="L57" t="str">
            <v>Trindade</v>
          </cell>
          <cell r="M57" t="str">
            <v>CTC - Setic e Almoxarifado (CTC 8 e 14)</v>
          </cell>
          <cell r="N57">
            <v>44866</v>
          </cell>
          <cell r="O57" t="str">
            <v>Ativo</v>
          </cell>
          <cell r="P57" t="str">
            <v>Fatura centralizada</v>
          </cell>
          <cell r="Q57" t="str">
            <v>A13C020930</v>
          </cell>
          <cell r="R57" t="str">
            <v>Água e Esgoto</v>
          </cell>
          <cell r="S57" t="str">
            <v>Sim</v>
          </cell>
          <cell r="T57" t="str">
            <v>83.899.526/0001-82</v>
          </cell>
          <cell r="U57" t="str">
            <v>CASAN</v>
          </cell>
          <cell r="V57">
            <v>9.5</v>
          </cell>
          <cell r="W57">
            <v>45580</v>
          </cell>
        </row>
        <row r="58">
          <cell r="B58" t="str">
            <v>H060</v>
          </cell>
          <cell r="C58"/>
          <cell r="D58">
            <v>5329663</v>
          </cell>
          <cell r="E58" t="str">
            <v>H060</v>
          </cell>
          <cell r="F58" t="str">
            <v>Medidor faturado pela UFSC</v>
          </cell>
          <cell r="G58" t="str">
            <v>Setor 00</v>
          </cell>
          <cell r="H58" t="str">
            <v>Eixo Central</v>
          </cell>
          <cell r="I58" t="str">
            <v>Setor 00</v>
          </cell>
          <cell r="J58" t="str">
            <v>SubSetor 00.10</v>
          </cell>
          <cell r="K58" t="str">
            <v>Florianópolis - Trindade</v>
          </cell>
          <cell r="L58" t="str">
            <v>Trindade</v>
          </cell>
          <cell r="M58" t="str">
            <v>Reitoria II</v>
          </cell>
          <cell r="N58">
            <v>44896</v>
          </cell>
          <cell r="O58" t="str">
            <v>Ativo</v>
          </cell>
          <cell r="P58" t="str">
            <v>Fatura centralizada</v>
          </cell>
          <cell r="Q58" t="str">
            <v>A13C021299</v>
          </cell>
          <cell r="R58" t="str">
            <v>Água e Esgoto</v>
          </cell>
          <cell r="S58" t="str">
            <v>Sim</v>
          </cell>
          <cell r="T58" t="str">
            <v>83.899.526/0001-82</v>
          </cell>
          <cell r="U58" t="str">
            <v>CASAN</v>
          </cell>
          <cell r="V58">
            <v>240.17</v>
          </cell>
          <cell r="W58">
            <v>45580</v>
          </cell>
        </row>
        <row r="59">
          <cell r="B59" t="str">
            <v>H061</v>
          </cell>
          <cell r="C59"/>
          <cell r="D59">
            <v>2296870</v>
          </cell>
          <cell r="E59" t="str">
            <v>H061</v>
          </cell>
          <cell r="F59" t="str">
            <v>Medidor faturado pela UFSC</v>
          </cell>
          <cell r="G59" t="str">
            <v>Setor 09</v>
          </cell>
          <cell r="H59" t="str">
            <v>Renovação</v>
          </cell>
          <cell r="I59" t="str">
            <v>Setor 09</v>
          </cell>
          <cell r="J59" t="str">
            <v>SubSetor 09.02</v>
          </cell>
          <cell r="K59" t="str">
            <v>Florianópolis - Trindade</v>
          </cell>
          <cell r="L59" t="str">
            <v>Trindade</v>
          </cell>
          <cell r="M59" t="str">
            <v>CCB Anatômico</v>
          </cell>
          <cell r="N59">
            <v>44927</v>
          </cell>
          <cell r="O59" t="str">
            <v>Ativo</v>
          </cell>
          <cell r="P59" t="str">
            <v>Fatura centralizada</v>
          </cell>
          <cell r="Q59" t="str">
            <v>B10C013871</v>
          </cell>
          <cell r="R59" t="str">
            <v>Água e Esgoto</v>
          </cell>
          <cell r="S59" t="str">
            <v>Sim</v>
          </cell>
          <cell r="T59" t="str">
            <v>83.899.526/0001-82</v>
          </cell>
          <cell r="U59" t="str">
            <v>CASAN</v>
          </cell>
          <cell r="V59">
            <v>23.33</v>
          </cell>
          <cell r="W59">
            <v>45580</v>
          </cell>
        </row>
        <row r="60">
          <cell r="B60" t="str">
            <v>H062</v>
          </cell>
          <cell r="C60"/>
          <cell r="D60">
            <v>15023672</v>
          </cell>
          <cell r="E60" t="str">
            <v>H062</v>
          </cell>
          <cell r="F60" t="str">
            <v>Medidor faturado pela UFSC</v>
          </cell>
          <cell r="G60" t="str">
            <v>Setor 09</v>
          </cell>
          <cell r="H60" t="str">
            <v>Renovação</v>
          </cell>
          <cell r="I60" t="str">
            <v>Setor 09</v>
          </cell>
          <cell r="J60" t="str">
            <v>SubSetor 09.05</v>
          </cell>
          <cell r="K60" t="str">
            <v>Florianópolis - Trindade</v>
          </cell>
          <cell r="L60" t="str">
            <v>Trindade</v>
          </cell>
          <cell r="M60" t="str">
            <v>CFM  Bloco EFI</v>
          </cell>
          <cell r="N60">
            <v>44958</v>
          </cell>
          <cell r="O60" t="str">
            <v>Ativo</v>
          </cell>
          <cell r="P60" t="str">
            <v>Fatura centralizada</v>
          </cell>
          <cell r="Q60" t="str">
            <v>C11C010415</v>
          </cell>
          <cell r="R60" t="str">
            <v>Água e Esgoto</v>
          </cell>
          <cell r="S60" t="str">
            <v>Sim</v>
          </cell>
          <cell r="T60" t="str">
            <v>83.899.526/0001-82</v>
          </cell>
          <cell r="U60" t="str">
            <v>CASAN</v>
          </cell>
          <cell r="V60">
            <v>506.83</v>
          </cell>
          <cell r="W60">
            <v>45580</v>
          </cell>
        </row>
        <row r="61">
          <cell r="B61" t="str">
            <v>H063</v>
          </cell>
          <cell r="C61"/>
          <cell r="D61">
            <v>8526290</v>
          </cell>
          <cell r="E61" t="str">
            <v>H063</v>
          </cell>
          <cell r="F61" t="str">
            <v>Medidor não faturado pela UFSC</v>
          </cell>
          <cell r="G61" t="str">
            <v>Setor 06</v>
          </cell>
          <cell r="H61" t="str">
            <v>Econômico-Jurídico</v>
          </cell>
          <cell r="I61" t="str">
            <v>Setor 06</v>
          </cell>
          <cell r="J61" t="str">
            <v>SubSetor 06.05</v>
          </cell>
          <cell r="K61" t="str">
            <v>Florianópolis - Trindade</v>
          </cell>
          <cell r="L61" t="str">
            <v>Trindade</v>
          </cell>
          <cell r="M61" t="str">
            <v>FEPESE</v>
          </cell>
          <cell r="N61">
            <v>44986</v>
          </cell>
          <cell r="O61" t="str">
            <v>Ativo</v>
          </cell>
          <cell r="P61" t="str">
            <v>Fatura Individual</v>
          </cell>
          <cell r="Q61" t="str">
            <v/>
          </cell>
          <cell r="R61" t="str">
            <v>Água e Esgoto</v>
          </cell>
          <cell r="S61" t="str">
            <v>Sim</v>
          </cell>
          <cell r="T61" t="str">
            <v>Sem informação</v>
          </cell>
          <cell r="U61" t="str">
            <v>CASAN</v>
          </cell>
          <cell r="V61">
            <v>0</v>
          </cell>
          <cell r="W61">
            <v>45580</v>
          </cell>
        </row>
        <row r="62">
          <cell r="B62" t="str">
            <v>H064</v>
          </cell>
          <cell r="C62"/>
          <cell r="D62">
            <v>0</v>
          </cell>
          <cell r="E62" t="str">
            <v>H064</v>
          </cell>
          <cell r="F62" t="str">
            <v>Medidor não faturado pela UFSC</v>
          </cell>
          <cell r="G62" t="str">
            <v>Setor 03</v>
          </cell>
          <cell r="H62" t="str">
            <v>Tecnológico</v>
          </cell>
          <cell r="I62" t="str">
            <v>Setor 03</v>
          </cell>
          <cell r="J62" t="str">
            <v>SubSetor 03.08</v>
          </cell>
          <cell r="K62" t="str">
            <v>Florianópolis - Trindade</v>
          </cell>
          <cell r="L62" t="str">
            <v>Trindade</v>
          </cell>
          <cell r="M62" t="str">
            <v>Fundação CERTI</v>
          </cell>
          <cell r="N62">
            <v>45017</v>
          </cell>
          <cell r="O62" t="str">
            <v>Ativo</v>
          </cell>
          <cell r="P62" t="str">
            <v>Fatura Individual</v>
          </cell>
          <cell r="Q62" t="str">
            <v/>
          </cell>
          <cell r="R62" t="str">
            <v>Água e Esgoto</v>
          </cell>
          <cell r="S62" t="str">
            <v>Sim</v>
          </cell>
          <cell r="T62" t="str">
            <v>Sem informação</v>
          </cell>
          <cell r="U62" t="str">
            <v>CASAN</v>
          </cell>
          <cell r="V62">
            <v>0</v>
          </cell>
          <cell r="W62">
            <v>45580</v>
          </cell>
        </row>
        <row r="63">
          <cell r="B63" t="str">
            <v>H065</v>
          </cell>
          <cell r="C63"/>
          <cell r="D63">
            <v>12813443</v>
          </cell>
          <cell r="E63" t="str">
            <v>H065</v>
          </cell>
          <cell r="F63" t="str">
            <v>Medidor não faturado pela UFSC</v>
          </cell>
          <cell r="G63" t="str">
            <v>Setor 02</v>
          </cell>
          <cell r="H63" t="str">
            <v>Saúde</v>
          </cell>
          <cell r="I63" t="str">
            <v>Setor 02</v>
          </cell>
          <cell r="J63" t="str">
            <v>SubSetor 02.03</v>
          </cell>
          <cell r="K63" t="str">
            <v>Florianópolis - Trindade</v>
          </cell>
          <cell r="L63" t="str">
            <v>Trindade</v>
          </cell>
          <cell r="M63" t="str">
            <v>CAIXA</v>
          </cell>
          <cell r="N63">
            <v>45047</v>
          </cell>
          <cell r="O63" t="str">
            <v>Ativo</v>
          </cell>
          <cell r="P63" t="str">
            <v>Fatura Individual</v>
          </cell>
          <cell r="Q63" t="str">
            <v/>
          </cell>
          <cell r="R63" t="str">
            <v>Água e Esgoto</v>
          </cell>
          <cell r="S63" t="str">
            <v>Sim</v>
          </cell>
          <cell r="T63" t="str">
            <v>Sem informação</v>
          </cell>
          <cell r="U63" t="str">
            <v>CASAN</v>
          </cell>
          <cell r="V63">
            <v>0</v>
          </cell>
          <cell r="W63">
            <v>45580</v>
          </cell>
          <cell r="X63"/>
        </row>
        <row r="64">
          <cell r="B64" t="str">
            <v>H066</v>
          </cell>
          <cell r="C64"/>
          <cell r="D64">
            <v>17091764</v>
          </cell>
          <cell r="E64" t="str">
            <v>H066</v>
          </cell>
          <cell r="F64" t="str">
            <v>Medidor faturado pela UFSC</v>
          </cell>
          <cell r="G64" t="str">
            <v>Setor 01</v>
          </cell>
          <cell r="H64" t="str">
            <v>Prefeitura</v>
          </cell>
          <cell r="I64" t="str">
            <v>Setor 01</v>
          </cell>
          <cell r="J64" t="str">
            <v>SubSetor01.15</v>
          </cell>
          <cell r="K64" t="str">
            <v>Florianópolis - Trindade</v>
          </cell>
          <cell r="L64" t="str">
            <v>Trindade</v>
          </cell>
          <cell r="M64" t="str">
            <v>CCB - Blocos E, F e G e Biotério (BIC 12)</v>
          </cell>
          <cell r="N64">
            <v>45078</v>
          </cell>
          <cell r="O64" t="str">
            <v>Ativo</v>
          </cell>
          <cell r="P64" t="str">
            <v>Fatura centralizada</v>
          </cell>
          <cell r="Q64" t="str">
            <v>F11C000153</v>
          </cell>
          <cell r="R64" t="str">
            <v>Água e Esgoto</v>
          </cell>
          <cell r="S64" t="str">
            <v>Sim</v>
          </cell>
          <cell r="T64" t="str">
            <v>83.899.526/0001-82</v>
          </cell>
          <cell r="U64" t="str">
            <v>CASAN</v>
          </cell>
          <cell r="V64">
            <v>344.67</v>
          </cell>
          <cell r="W64">
            <v>45580</v>
          </cell>
        </row>
        <row r="65">
          <cell r="B65" t="str">
            <v>H072</v>
          </cell>
          <cell r="C65"/>
          <cell r="D65">
            <v>2297167</v>
          </cell>
          <cell r="E65" t="str">
            <v>H072</v>
          </cell>
          <cell r="F65" t="str">
            <v>Medidor faturado pela UFSC</v>
          </cell>
          <cell r="G65" t="str">
            <v>Florianópolis - Outros</v>
          </cell>
          <cell r="H65" t="str">
            <v>CCA - Itacorubi</v>
          </cell>
          <cell r="I65" t="str">
            <v>Setor 11</v>
          </cell>
          <cell r="J65" t="str">
            <v>SubSetor 11.01</v>
          </cell>
          <cell r="K65" t="str">
            <v>Florianópolis - Outros</v>
          </cell>
          <cell r="L65" t="str">
            <v>CCA - Itacorubi</v>
          </cell>
          <cell r="M65" t="str">
            <v>CCA 1</v>
          </cell>
          <cell r="N65">
            <v>45108</v>
          </cell>
          <cell r="O65" t="str">
            <v>Ativo</v>
          </cell>
          <cell r="P65" t="str">
            <v>Fatura centralizada</v>
          </cell>
          <cell r="Q65" t="str">
            <v>B10C017343</v>
          </cell>
          <cell r="R65" t="str">
            <v>Água</v>
          </cell>
          <cell r="S65" t="str">
            <v>Não</v>
          </cell>
          <cell r="T65" t="str">
            <v>83.899.526/0001-82</v>
          </cell>
          <cell r="U65" t="str">
            <v>CASAN</v>
          </cell>
          <cell r="V65">
            <v>717.67</v>
          </cell>
          <cell r="W65">
            <v>45580</v>
          </cell>
        </row>
        <row r="66">
          <cell r="B66" t="str">
            <v>H073</v>
          </cell>
          <cell r="C66"/>
          <cell r="D66">
            <v>2297175</v>
          </cell>
          <cell r="E66" t="str">
            <v>H073</v>
          </cell>
          <cell r="F66" t="str">
            <v>Medidor faturado pela UFSC</v>
          </cell>
          <cell r="G66" t="str">
            <v>Florianópolis - Outros</v>
          </cell>
          <cell r="H66" t="str">
            <v>CCA - Itacorubi</v>
          </cell>
          <cell r="I66" t="str">
            <v>Setor 11</v>
          </cell>
          <cell r="J66" t="str">
            <v>SubSetor 11.02</v>
          </cell>
          <cell r="K66" t="str">
            <v>Florianópolis - Outros</v>
          </cell>
          <cell r="L66" t="str">
            <v>CCA - Itacorubi</v>
          </cell>
          <cell r="M66" t="str">
            <v>CCA  Estação Experimental de Aquicultura</v>
          </cell>
          <cell r="N66">
            <v>45139</v>
          </cell>
          <cell r="O66" t="str">
            <v>Ativo</v>
          </cell>
          <cell r="P66" t="str">
            <v>Fatura centralizada</v>
          </cell>
          <cell r="Q66" t="str">
            <v>A05S578217</v>
          </cell>
          <cell r="R66" t="str">
            <v>Água</v>
          </cell>
          <cell r="S66" t="str">
            <v>Não</v>
          </cell>
          <cell r="T66" t="str">
            <v>83.899.526/0001-82</v>
          </cell>
          <cell r="U66" t="str">
            <v>CASAN</v>
          </cell>
          <cell r="V66">
            <v>102.33</v>
          </cell>
          <cell r="W66">
            <v>45580</v>
          </cell>
        </row>
        <row r="67">
          <cell r="B67" t="str">
            <v>H074</v>
          </cell>
          <cell r="C67"/>
          <cell r="D67">
            <v>2297183</v>
          </cell>
          <cell r="E67" t="str">
            <v>H074</v>
          </cell>
          <cell r="F67" t="str">
            <v>Medidor faturado pela UFSC</v>
          </cell>
          <cell r="G67" t="str">
            <v>Florianópolis - Outros</v>
          </cell>
          <cell r="H67" t="str">
            <v>CCA - Itacorubi</v>
          </cell>
          <cell r="I67" t="str">
            <v>Setor 11</v>
          </cell>
          <cell r="J67" t="str">
            <v>SubSetor 11.01</v>
          </cell>
          <cell r="K67" t="str">
            <v>Florianópolis - Outros</v>
          </cell>
          <cell r="L67" t="str">
            <v>CCA - Itacorubi</v>
          </cell>
          <cell r="M67" t="str">
            <v>CCA 2</v>
          </cell>
          <cell r="N67">
            <v>45170</v>
          </cell>
          <cell r="O67" t="str">
            <v>Ativo</v>
          </cell>
          <cell r="P67" t="str">
            <v>Fatura centralizada</v>
          </cell>
          <cell r="Q67" t="str">
            <v>C11C010252</v>
          </cell>
          <cell r="R67" t="str">
            <v>Água</v>
          </cell>
          <cell r="S67" t="str">
            <v>Não</v>
          </cell>
          <cell r="T67" t="str">
            <v>83.899.526/0001-82</v>
          </cell>
          <cell r="U67" t="str">
            <v>CASAN</v>
          </cell>
          <cell r="V67">
            <v>750</v>
          </cell>
          <cell r="W67">
            <v>45580</v>
          </cell>
        </row>
        <row r="68">
          <cell r="B68" t="str">
            <v>H076</v>
          </cell>
          <cell r="C68"/>
          <cell r="D68">
            <v>2297361</v>
          </cell>
          <cell r="E68" t="str">
            <v>H076</v>
          </cell>
          <cell r="F68" t="str">
            <v>Medidor faturado pela UFSC</v>
          </cell>
          <cell r="G68" t="str">
            <v>Florianópolis - Outros</v>
          </cell>
          <cell r="H68" t="str">
            <v xml:space="preserve">CCA - Cidade das Abelhas </v>
          </cell>
          <cell r="I68" t="str">
            <v>Setor 16</v>
          </cell>
          <cell r="J68" t="str">
            <v>SubSetor 16.00</v>
          </cell>
          <cell r="K68" t="str">
            <v>Florianópolis - Outros</v>
          </cell>
          <cell r="L68" t="str">
            <v xml:space="preserve">CCA - Cidade das Abelhas </v>
          </cell>
          <cell r="M68" t="str">
            <v>Cidade das Abelhas  Rod. Virgílio Várzea, 2600</v>
          </cell>
          <cell r="N68">
            <v>45200</v>
          </cell>
          <cell r="O68" t="str">
            <v>Ativo</v>
          </cell>
          <cell r="P68" t="str">
            <v>Fatura centralizada</v>
          </cell>
          <cell r="Q68" t="str">
            <v>A10C001421</v>
          </cell>
          <cell r="R68" t="str">
            <v>Água</v>
          </cell>
          <cell r="S68" t="str">
            <v>Não</v>
          </cell>
          <cell r="T68" t="str">
            <v>83.899.526/0001-82</v>
          </cell>
          <cell r="U68" t="str">
            <v>CASAN</v>
          </cell>
          <cell r="V68">
            <v>30.33</v>
          </cell>
          <cell r="W68">
            <v>45580</v>
          </cell>
        </row>
        <row r="69">
          <cell r="B69" t="str">
            <v>H081</v>
          </cell>
          <cell r="C69"/>
          <cell r="D69">
            <v>2295652</v>
          </cell>
          <cell r="E69" t="str">
            <v>H081</v>
          </cell>
          <cell r="F69" t="str">
            <v>Medidor faturado pela UFSC</v>
          </cell>
          <cell r="G69" t="str">
            <v>Florianópolis - Outros</v>
          </cell>
          <cell r="H69" t="str">
            <v>SEAD - TV UFSC</v>
          </cell>
          <cell r="I69" t="str">
            <v>Setor 13</v>
          </cell>
          <cell r="J69" t="str">
            <v>SubSetor 13.01</v>
          </cell>
          <cell r="K69" t="str">
            <v>Florianópolis - Outros</v>
          </cell>
          <cell r="L69" t="str">
            <v>SEAD - TV UFSC</v>
          </cell>
          <cell r="M69" t="str">
            <v>Rua Presidente Coutinho</v>
          </cell>
          <cell r="N69">
            <v>45231</v>
          </cell>
          <cell r="O69" t="str">
            <v>Ativo</v>
          </cell>
          <cell r="P69" t="str">
            <v>Fatura centralizada</v>
          </cell>
          <cell r="Q69" t="str">
            <v>B17C002628</v>
          </cell>
          <cell r="R69" t="str">
            <v>Água e Esgoto</v>
          </cell>
          <cell r="S69" t="str">
            <v>Sim</v>
          </cell>
          <cell r="T69" t="str">
            <v>83.899.526/0001-82</v>
          </cell>
          <cell r="U69" t="str">
            <v>CASAN</v>
          </cell>
          <cell r="V69">
            <v>59.83</v>
          </cell>
          <cell r="W69">
            <v>45580</v>
          </cell>
        </row>
        <row r="70">
          <cell r="B70" t="str">
            <v>H082</v>
          </cell>
          <cell r="C70"/>
          <cell r="D70">
            <v>5716594</v>
          </cell>
          <cell r="E70" t="str">
            <v>H082</v>
          </cell>
          <cell r="F70" t="str">
            <v>Medidor faturado pela UFSC</v>
          </cell>
          <cell r="G70" t="str">
            <v>Florianópolis - Outros</v>
          </cell>
          <cell r="H70" t="str">
            <v>CCA - Tapera</v>
          </cell>
          <cell r="I70" t="str">
            <v>Setor 18</v>
          </cell>
          <cell r="J70" t="str">
            <v>SubSetor 18.00</v>
          </cell>
          <cell r="K70" t="str">
            <v>Florianópolis - Outros</v>
          </cell>
          <cell r="L70" t="str">
            <v>CCA - Tapera</v>
          </cell>
          <cell r="M70" t="str">
            <v>CCA Tapera - Fazenda Experimental da Ressacada</v>
          </cell>
          <cell r="N70">
            <v>45261</v>
          </cell>
          <cell r="O70" t="str">
            <v>Ativo</v>
          </cell>
          <cell r="P70" t="str">
            <v>Fatura centralizada</v>
          </cell>
          <cell r="Q70" t="str">
            <v>C11C010040</v>
          </cell>
          <cell r="R70" t="str">
            <v>Água</v>
          </cell>
          <cell r="S70" t="str">
            <v>Não</v>
          </cell>
          <cell r="T70" t="str">
            <v>83.899.526/0001-82</v>
          </cell>
          <cell r="U70" t="str">
            <v>CASAN</v>
          </cell>
          <cell r="V70">
            <v>460.83</v>
          </cell>
          <cell r="W70">
            <v>45580</v>
          </cell>
        </row>
        <row r="71">
          <cell r="B71" t="str">
            <v>H083</v>
          </cell>
          <cell r="C71"/>
          <cell r="D71">
            <v>6997937</v>
          </cell>
          <cell r="E71" t="str">
            <v>H083</v>
          </cell>
          <cell r="F71" t="str">
            <v>Medidor faturado pela UFSC</v>
          </cell>
          <cell r="G71" t="str">
            <v>Florianópolis - Outros</v>
          </cell>
          <cell r="H71" t="str">
            <v>Casa da Arte</v>
          </cell>
          <cell r="I71" t="str">
            <v>Setor 13</v>
          </cell>
          <cell r="J71" t="str">
            <v>SubSetor 13.03</v>
          </cell>
          <cell r="K71" t="str">
            <v>Florianópolis - Outros</v>
          </cell>
          <cell r="L71" t="str">
            <v>Casa da Arte</v>
          </cell>
          <cell r="M71" t="str">
            <v>Casa da Arte</v>
          </cell>
          <cell r="N71">
            <v>45292</v>
          </cell>
          <cell r="O71" t="str">
            <v>Ativo</v>
          </cell>
          <cell r="P71" t="str">
            <v>Fatura centralizada</v>
          </cell>
          <cell r="Q71" t="str">
            <v>A16S368708</v>
          </cell>
          <cell r="R71" t="str">
            <v>Água e Esgoto</v>
          </cell>
          <cell r="S71" t="str">
            <v>Sim</v>
          </cell>
          <cell r="T71" t="str">
            <v>83.899.526/0001-82</v>
          </cell>
          <cell r="U71" t="str">
            <v>CASAN</v>
          </cell>
          <cell r="V71">
            <v>4.5</v>
          </cell>
          <cell r="W71">
            <v>45580</v>
          </cell>
          <cell r="X71"/>
        </row>
        <row r="72">
          <cell r="B72" t="str">
            <v>H084</v>
          </cell>
          <cell r="C72"/>
          <cell r="D72">
            <v>9197419</v>
          </cell>
          <cell r="E72" t="str">
            <v>H084</v>
          </cell>
          <cell r="F72" t="str">
            <v>Medidor faturado pela UFSC</v>
          </cell>
          <cell r="G72" t="str">
            <v>Florianópolis - Outros</v>
          </cell>
          <cell r="H72" t="str">
            <v>CCA - Barra da Lagoa - EMEB-AQI</v>
          </cell>
          <cell r="I72" t="str">
            <v>Setor 12</v>
          </cell>
          <cell r="J72" t="str">
            <v>SubSetor 12.00</v>
          </cell>
          <cell r="K72" t="str">
            <v>Florianópolis - Outros</v>
          </cell>
          <cell r="L72" t="str">
            <v>CCA - Barra da Lagoa - EMEB-AQI</v>
          </cell>
          <cell r="M72" t="str">
            <v>LMM Área de produção</v>
          </cell>
          <cell r="N72">
            <v>45323</v>
          </cell>
          <cell r="O72" t="str">
            <v>Ativo</v>
          </cell>
          <cell r="P72" t="str">
            <v>Fatura centralizada</v>
          </cell>
          <cell r="Q72" t="str">
            <v>B11C024230</v>
          </cell>
          <cell r="R72" t="str">
            <v>Água e Esgoto</v>
          </cell>
          <cell r="S72" t="str">
            <v>Sim</v>
          </cell>
          <cell r="T72" t="str">
            <v>83.899.526/0001-82</v>
          </cell>
          <cell r="U72" t="str">
            <v>CASAN</v>
          </cell>
          <cell r="V72">
            <v>330.67</v>
          </cell>
          <cell r="W72">
            <v>45580</v>
          </cell>
          <cell r="X72"/>
        </row>
        <row r="73">
          <cell r="B73" t="str">
            <v>H085</v>
          </cell>
          <cell r="C73"/>
          <cell r="D73">
            <v>12791172</v>
          </cell>
          <cell r="E73" t="str">
            <v>H085</v>
          </cell>
          <cell r="F73" t="str">
            <v>Medidor faturado pela UFSC</v>
          </cell>
          <cell r="G73" t="str">
            <v>Florianópolis - Outros</v>
          </cell>
          <cell r="H73" t="str">
            <v>SECARTE - Praia do Forte</v>
          </cell>
          <cell r="I73" t="str">
            <v>Setor 17</v>
          </cell>
          <cell r="J73" t="str">
            <v>SubSetor 17.00</v>
          </cell>
          <cell r="K73" t="str">
            <v>Florianópolis - Outros</v>
          </cell>
          <cell r="L73" t="str">
            <v>SECARTE - Praia do Forte</v>
          </cell>
          <cell r="M73" t="str">
            <v>Fortaleza de São José da Ponta Grossa</v>
          </cell>
          <cell r="N73">
            <v>45352</v>
          </cell>
          <cell r="O73" t="str">
            <v>Ativo</v>
          </cell>
          <cell r="P73" t="str">
            <v>Fatura centralizada</v>
          </cell>
          <cell r="Q73" t="str">
            <v>Y11C048501</v>
          </cell>
          <cell r="R73" t="str">
            <v>Água</v>
          </cell>
          <cell r="S73" t="str">
            <v>Não</v>
          </cell>
          <cell r="T73" t="str">
            <v>83.899.526/0001-82</v>
          </cell>
          <cell r="U73" t="str">
            <v>CASAN</v>
          </cell>
          <cell r="V73">
            <v>25.33</v>
          </cell>
          <cell r="W73">
            <v>45580</v>
          </cell>
          <cell r="X73"/>
        </row>
        <row r="74">
          <cell r="B74" t="str">
            <v>H086</v>
          </cell>
          <cell r="C74"/>
          <cell r="D74">
            <v>12799408</v>
          </cell>
          <cell r="E74" t="str">
            <v>H086</v>
          </cell>
          <cell r="F74" t="str">
            <v>Medidor faturado pela UFSC</v>
          </cell>
          <cell r="G74" t="str">
            <v>Florianópolis - Outros</v>
          </cell>
          <cell r="H74" t="str">
            <v>UFSC  Jurerê</v>
          </cell>
          <cell r="I74" t="str">
            <v>Setor 14</v>
          </cell>
          <cell r="J74" t="str">
            <v>SubSetor 14.00</v>
          </cell>
          <cell r="K74" t="str">
            <v>Florianópolis - Outros</v>
          </cell>
          <cell r="L74" t="str">
            <v>UFSC  Jurerê</v>
          </cell>
          <cell r="M74" t="str">
            <v>UFSC  Jurerê</v>
          </cell>
          <cell r="N74">
            <v>45383</v>
          </cell>
          <cell r="O74" t="str">
            <v>Ativo</v>
          </cell>
          <cell r="P74" t="str">
            <v>Fatura centralizada</v>
          </cell>
          <cell r="Q74" t="str">
            <v>Y11C056745</v>
          </cell>
          <cell r="R74" t="str">
            <v>Água</v>
          </cell>
          <cell r="S74" t="str">
            <v>Não</v>
          </cell>
          <cell r="T74" t="str">
            <v>83.899.526/0001-82</v>
          </cell>
          <cell r="U74" t="str">
            <v>CASAN</v>
          </cell>
          <cell r="V74">
            <v>1.17</v>
          </cell>
          <cell r="W74">
            <v>45580</v>
          </cell>
          <cell r="X74"/>
        </row>
        <row r="75">
          <cell r="B75" t="str">
            <v>H087</v>
          </cell>
          <cell r="C75"/>
          <cell r="D75">
            <v>13018540</v>
          </cell>
          <cell r="E75" t="str">
            <v>H087</v>
          </cell>
          <cell r="F75" t="str">
            <v>Medidor faturado pela UFSC</v>
          </cell>
          <cell r="G75" t="str">
            <v>Florianópolis - Outros</v>
          </cell>
          <cell r="H75" t="str">
            <v>UFSC  Sambaqui</v>
          </cell>
          <cell r="I75" t="str">
            <v>Setor 15</v>
          </cell>
          <cell r="J75" t="str">
            <v>SubSetor 15.00</v>
          </cell>
          <cell r="K75" t="str">
            <v>Florianópolis - Outros</v>
          </cell>
          <cell r="L75" t="str">
            <v>UFSC  Sambaqui</v>
          </cell>
          <cell r="M75" t="str">
            <v>UFSC  Sambaqui</v>
          </cell>
          <cell r="N75">
            <v>45413</v>
          </cell>
          <cell r="O75" t="str">
            <v>Ativo</v>
          </cell>
          <cell r="P75" t="str">
            <v>Fatura centralizada</v>
          </cell>
          <cell r="Q75" t="str">
            <v>A06S080329</v>
          </cell>
          <cell r="R75" t="str">
            <v>Água</v>
          </cell>
          <cell r="S75" t="str">
            <v>Não</v>
          </cell>
          <cell r="T75" t="str">
            <v>83.899.526/0001-82</v>
          </cell>
          <cell r="U75" t="str">
            <v>CASAN</v>
          </cell>
          <cell r="V75">
            <v>53.17</v>
          </cell>
          <cell r="W75">
            <v>45580</v>
          </cell>
          <cell r="X75"/>
        </row>
        <row r="76">
          <cell r="B76" t="str">
            <v>H088</v>
          </cell>
          <cell r="C76"/>
          <cell r="D76">
            <v>2294605</v>
          </cell>
          <cell r="E76" t="str">
            <v>H088</v>
          </cell>
          <cell r="F76" t="str">
            <v>Medidor faturado pela UFSC</v>
          </cell>
          <cell r="G76" t="str">
            <v>Florianópolis - Outros</v>
          </cell>
          <cell r="H76" t="str">
            <v>Casa Vida e Saúde</v>
          </cell>
          <cell r="I76" t="str">
            <v>Setor 13</v>
          </cell>
          <cell r="J76" t="str">
            <v>SubSetor 13.02</v>
          </cell>
          <cell r="K76" t="str">
            <v>Florianópolis - Outros</v>
          </cell>
          <cell r="L76" t="str">
            <v>Casa Vida e Saúde</v>
          </cell>
          <cell r="M76" t="str">
            <v>Casa Vida e Saúde</v>
          </cell>
          <cell r="N76">
            <v>45444</v>
          </cell>
          <cell r="O76" t="str">
            <v>Ativo</v>
          </cell>
          <cell r="P76" t="str">
            <v>Fatura centralizada</v>
          </cell>
          <cell r="Q76" t="str">
            <v>Y11C073654</v>
          </cell>
          <cell r="R76" t="str">
            <v>Água e Esgoto</v>
          </cell>
          <cell r="S76" t="str">
            <v>Sim</v>
          </cell>
          <cell r="T76" t="str">
            <v>83.899.526/0001-82</v>
          </cell>
          <cell r="U76" t="str">
            <v>CASAN</v>
          </cell>
          <cell r="V76">
            <v>2.17</v>
          </cell>
          <cell r="W76">
            <v>45580</v>
          </cell>
          <cell r="X76"/>
        </row>
        <row r="77">
          <cell r="B77" t="str">
            <v>H089</v>
          </cell>
          <cell r="C77"/>
          <cell r="D77">
            <v>2347660</v>
          </cell>
          <cell r="E77" t="str">
            <v>H089</v>
          </cell>
          <cell r="F77" t="str">
            <v>Medidor faturado pela UFSC</v>
          </cell>
          <cell r="G77" t="str">
            <v>Florianópolis - Outros</v>
          </cell>
          <cell r="H77" t="str">
            <v>CCA - Barra da Lagoa - EMEB-AQI</v>
          </cell>
          <cell r="I77" t="str">
            <v>Setor 12</v>
          </cell>
          <cell r="J77" t="str">
            <v>SubSetor 12.00</v>
          </cell>
          <cell r="K77" t="str">
            <v>Florianópolis - Outros</v>
          </cell>
          <cell r="L77" t="str">
            <v>CCA - Barra da Lagoa - EMEB-AQI</v>
          </cell>
          <cell r="M77" t="str">
            <v>LAPOM, LAPMAR, LCM, LCA</v>
          </cell>
          <cell r="N77">
            <v>45474</v>
          </cell>
          <cell r="O77" t="str">
            <v>Ativo</v>
          </cell>
          <cell r="P77" t="str">
            <v>Fatura centralizada</v>
          </cell>
          <cell r="Q77" t="str">
            <v>B17C007633</v>
          </cell>
          <cell r="R77" t="str">
            <v>Água e Esgoto</v>
          </cell>
          <cell r="S77" t="str">
            <v>Sim</v>
          </cell>
          <cell r="T77" t="str">
            <v>83.899.526/0001-82</v>
          </cell>
          <cell r="U77" t="str">
            <v>CASAN</v>
          </cell>
          <cell r="V77">
            <v>311.67</v>
          </cell>
          <cell r="W77">
            <v>45580</v>
          </cell>
          <cell r="X77"/>
        </row>
        <row r="78">
          <cell r="B78" t="str">
            <v>H090</v>
          </cell>
          <cell r="C78"/>
          <cell r="D78">
            <v>2347679</v>
          </cell>
          <cell r="E78" t="str">
            <v>H090</v>
          </cell>
          <cell r="F78" t="str">
            <v>Medidor faturado pela UFSC</v>
          </cell>
          <cell r="G78" t="str">
            <v>Florianópolis - Outros</v>
          </cell>
          <cell r="H78" t="str">
            <v>CCA - Barra da Lagoa - EMEB-AQI</v>
          </cell>
          <cell r="I78" t="str">
            <v>Setor 12</v>
          </cell>
          <cell r="J78" t="str">
            <v>SubSetor 12.00</v>
          </cell>
          <cell r="K78" t="str">
            <v>Florianópolis - Outros</v>
          </cell>
          <cell r="L78" t="str">
            <v>CCA - Barra da Lagoa - EMEB-AQI</v>
          </cell>
          <cell r="M78" t="str">
            <v>LMM - Guarita, convivência, oficina e escritórios</v>
          </cell>
          <cell r="N78">
            <v>45505</v>
          </cell>
          <cell r="O78" t="str">
            <v>Ativo</v>
          </cell>
          <cell r="P78" t="str">
            <v>Fatura centralizada</v>
          </cell>
          <cell r="Q78" t="str">
            <v>A15C030480</v>
          </cell>
          <cell r="R78" t="str">
            <v>Água e Esgoto</v>
          </cell>
          <cell r="S78" t="str">
            <v>Sim</v>
          </cell>
          <cell r="T78" t="str">
            <v>83.899.526/0001-82</v>
          </cell>
          <cell r="U78" t="str">
            <v>CASAN</v>
          </cell>
          <cell r="V78">
            <v>37.67</v>
          </cell>
          <cell r="W78">
            <v>45580</v>
          </cell>
          <cell r="X78"/>
        </row>
        <row r="79">
          <cell r="B79" t="str">
            <v>H100</v>
          </cell>
          <cell r="C79"/>
          <cell r="D79">
            <v>2134608</v>
          </cell>
          <cell r="E79" t="str">
            <v>H100</v>
          </cell>
          <cell r="F79" t="str">
            <v>Medidor faturado pela UFSC</v>
          </cell>
          <cell r="G79" t="str">
            <v>Joinville</v>
          </cell>
          <cell r="H79" t="str">
            <v>Joinville</v>
          </cell>
          <cell r="I79" t="str">
            <v>Setor 23</v>
          </cell>
          <cell r="J79" t="str">
            <v>SubSetor 23.01</v>
          </cell>
          <cell r="K79" t="str">
            <v>Joinville</v>
          </cell>
          <cell r="L79" t="str">
            <v>Joinville</v>
          </cell>
          <cell r="M79" t="str">
            <v>ÁGUAS DE JOINVILLE  R. Pres. Prud. De Moraes  Joinville</v>
          </cell>
          <cell r="N79">
            <v>45536</v>
          </cell>
          <cell r="O79" t="str">
            <v>Desativado 03/2018</v>
          </cell>
          <cell r="P79" t="str">
            <v>Fatura Individual</v>
          </cell>
          <cell r="Q79" t="str">
            <v/>
          </cell>
          <cell r="R79" t="str">
            <v>Água e Esgoto</v>
          </cell>
          <cell r="S79" t="str">
            <v>Sim</v>
          </cell>
          <cell r="T79" t="str">
            <v>83.899.526/0001-82</v>
          </cell>
          <cell r="U79" t="str">
            <v>ÁGUAS DE JOINVILLE</v>
          </cell>
          <cell r="V79">
            <v>0</v>
          </cell>
          <cell r="W79">
            <v>45580</v>
          </cell>
          <cell r="X79"/>
        </row>
        <row r="80">
          <cell r="B80" t="str">
            <v>H101</v>
          </cell>
          <cell r="C80"/>
          <cell r="D80">
            <v>2141582</v>
          </cell>
          <cell r="E80" t="str">
            <v>H101</v>
          </cell>
          <cell r="F80" t="str">
            <v>Medidor faturado pela UFSC</v>
          </cell>
          <cell r="G80" t="str">
            <v>Joinville</v>
          </cell>
          <cell r="H80" t="str">
            <v>Joinville</v>
          </cell>
          <cell r="I80" t="str">
            <v>Setor 23</v>
          </cell>
          <cell r="J80" t="str">
            <v>SubSetor 23.02</v>
          </cell>
          <cell r="K80" t="str">
            <v>Joinville</v>
          </cell>
          <cell r="L80" t="str">
            <v>Joinville</v>
          </cell>
          <cell r="M80" t="str">
            <v>ÁGUAS DE JOINVILLE  R. João Vogelsanger, 108  Joinville</v>
          </cell>
          <cell r="N80">
            <v>45566</v>
          </cell>
          <cell r="O80" t="str">
            <v>Desativado 03/2018</v>
          </cell>
          <cell r="P80" t="str">
            <v>Fatura Individual</v>
          </cell>
          <cell r="Q80" t="str">
            <v/>
          </cell>
          <cell r="R80" t="str">
            <v>Água e Esgoto</v>
          </cell>
          <cell r="S80" t="str">
            <v>Sim</v>
          </cell>
          <cell r="T80" t="str">
            <v>83.899.526/0001-82</v>
          </cell>
          <cell r="U80" t="str">
            <v>ÁGUAS DE JOINVILLE</v>
          </cell>
          <cell r="V80">
            <v>0</v>
          </cell>
          <cell r="W80">
            <v>45580</v>
          </cell>
          <cell r="X80"/>
        </row>
        <row r="81">
          <cell r="B81" t="str">
            <v>H102</v>
          </cell>
          <cell r="C81"/>
          <cell r="D81">
            <v>2278022</v>
          </cell>
          <cell r="E81" t="str">
            <v>H102</v>
          </cell>
          <cell r="F81" t="str">
            <v>Medidor faturado pela UFSC</v>
          </cell>
          <cell r="G81" t="str">
            <v>Joinville</v>
          </cell>
          <cell r="H81" t="str">
            <v>Joinville</v>
          </cell>
          <cell r="I81" t="str">
            <v>Setor 23</v>
          </cell>
          <cell r="J81" t="str">
            <v>SubSetor 23.03</v>
          </cell>
          <cell r="K81" t="str">
            <v>Joinville</v>
          </cell>
          <cell r="L81" t="str">
            <v>Joinville</v>
          </cell>
          <cell r="M81" t="str">
            <v>ÁGUAS DE JOINVILLE  R. João Colin (1)  Joinville</v>
          </cell>
          <cell r="N81">
            <v>45597</v>
          </cell>
          <cell r="O81" t="str">
            <v>Desativado 03/2018</v>
          </cell>
          <cell r="P81" t="str">
            <v>Fatura Individual</v>
          </cell>
          <cell r="Q81" t="str">
            <v/>
          </cell>
          <cell r="R81" t="str">
            <v>Água e Esgoto</v>
          </cell>
          <cell r="S81" t="str">
            <v>Sim</v>
          </cell>
          <cell r="T81" t="str">
            <v>83.899.526/0001-82</v>
          </cell>
          <cell r="U81" t="str">
            <v>ÁGUAS DE JOINVILLE</v>
          </cell>
          <cell r="V81">
            <v>0</v>
          </cell>
          <cell r="W81">
            <v>45580</v>
          </cell>
          <cell r="X81"/>
        </row>
        <row r="82">
          <cell r="B82" t="str">
            <v>H103</v>
          </cell>
          <cell r="C82"/>
          <cell r="D82">
            <v>7039336</v>
          </cell>
          <cell r="E82" t="str">
            <v>H103</v>
          </cell>
          <cell r="F82" t="str">
            <v>Medidor faturado pela UFSC</v>
          </cell>
          <cell r="G82" t="str">
            <v>Joinville</v>
          </cell>
          <cell r="H82" t="str">
            <v>Joinville</v>
          </cell>
          <cell r="I82" t="str">
            <v>Setor 23</v>
          </cell>
          <cell r="J82" t="str">
            <v>SubSetor 23.02</v>
          </cell>
          <cell r="K82" t="str">
            <v>Joinville</v>
          </cell>
          <cell r="L82" t="str">
            <v>Joinville</v>
          </cell>
          <cell r="M82" t="str">
            <v>ÁGUAS DE JOINVILLE  R. João Vogelsanger, 181 - Joinville</v>
          </cell>
          <cell r="N82">
            <v>45627</v>
          </cell>
          <cell r="O82" t="str">
            <v>Desativado 03/2016</v>
          </cell>
          <cell r="P82" t="str">
            <v>Fatura Individual</v>
          </cell>
          <cell r="Q82" t="str">
            <v>A12G079417</v>
          </cell>
          <cell r="R82" t="str">
            <v>Água e Esgoto</v>
          </cell>
          <cell r="S82" t="str">
            <v>Sim</v>
          </cell>
          <cell r="T82" t="str">
            <v>83.899.526/0001-82</v>
          </cell>
          <cell r="U82" t="str">
            <v>ÁGUAS DE JOINVILLE</v>
          </cell>
          <cell r="V82">
            <v>0</v>
          </cell>
          <cell r="W82">
            <v>45580</v>
          </cell>
          <cell r="X82"/>
        </row>
        <row r="83">
          <cell r="B83" t="str">
            <v>H104</v>
          </cell>
          <cell r="C83"/>
          <cell r="D83">
            <v>7876009</v>
          </cell>
          <cell r="E83" t="str">
            <v>H104</v>
          </cell>
          <cell r="F83" t="str">
            <v>Medidor faturado pela UFSC</v>
          </cell>
          <cell r="G83" t="str">
            <v>Joinville</v>
          </cell>
          <cell r="H83" t="str">
            <v>Joinville</v>
          </cell>
          <cell r="I83" t="str">
            <v>Setor 23</v>
          </cell>
          <cell r="J83" t="str">
            <v>SubSetor 23.04</v>
          </cell>
          <cell r="K83" t="str">
            <v>Joinville</v>
          </cell>
          <cell r="L83" t="str">
            <v>Joinville</v>
          </cell>
          <cell r="M83" t="str">
            <v>ÁGUAS DE JOINVILLE  R. João Vogelsanger, 200  Joinville</v>
          </cell>
          <cell r="N83">
            <v>45658</v>
          </cell>
          <cell r="O83" t="str">
            <v>Desativado 03/2018</v>
          </cell>
          <cell r="P83" t="str">
            <v>Fatura Individual</v>
          </cell>
          <cell r="Q83" t="str">
            <v/>
          </cell>
          <cell r="R83" t="str">
            <v>Água e Esgoto</v>
          </cell>
          <cell r="S83" t="str">
            <v>Sim</v>
          </cell>
          <cell r="T83" t="str">
            <v>83.899.526/0001-82</v>
          </cell>
          <cell r="U83" t="str">
            <v>ÁGUAS DE JOINVILLE</v>
          </cell>
          <cell r="V83">
            <v>0</v>
          </cell>
          <cell r="W83">
            <v>45580</v>
          </cell>
          <cell r="X83"/>
        </row>
        <row r="84">
          <cell r="B84" t="str">
            <v>H105</v>
          </cell>
          <cell r="C84"/>
          <cell r="D84">
            <v>8686432</v>
          </cell>
          <cell r="E84" t="str">
            <v>H105</v>
          </cell>
          <cell r="F84" t="str">
            <v>Medidor faturado pela UFSC</v>
          </cell>
          <cell r="G84" t="str">
            <v>Joinville</v>
          </cell>
          <cell r="H84" t="str">
            <v>Joinville</v>
          </cell>
          <cell r="I84" t="str">
            <v>Setor 23</v>
          </cell>
          <cell r="J84" t="str">
            <v>SubSetor 23.05</v>
          </cell>
          <cell r="K84" t="str">
            <v>Joinville</v>
          </cell>
          <cell r="L84" t="str">
            <v>Joinville</v>
          </cell>
          <cell r="M84" t="str">
            <v>ÁGUAS DE JOINVILLE  R. João Colin (2)  Joinville</v>
          </cell>
          <cell r="N84">
            <v>45689</v>
          </cell>
          <cell r="O84" t="str">
            <v>Desativado 03/2018</v>
          </cell>
          <cell r="P84" t="str">
            <v>Fatura Individual</v>
          </cell>
          <cell r="Q84" t="str">
            <v/>
          </cell>
          <cell r="R84" t="str">
            <v>Água e Esgoto</v>
          </cell>
          <cell r="S84" t="str">
            <v>Sim</v>
          </cell>
          <cell r="T84" t="str">
            <v>83.899.526/0001-82</v>
          </cell>
          <cell r="U84" t="str">
            <v>ÁGUAS DE JOINVILLE</v>
          </cell>
          <cell r="V84">
            <v>0</v>
          </cell>
          <cell r="W84">
            <v>45580</v>
          </cell>
          <cell r="X84"/>
        </row>
        <row r="85">
          <cell r="B85" t="str">
            <v>H106</v>
          </cell>
          <cell r="C85"/>
          <cell r="D85">
            <v>14948508</v>
          </cell>
          <cell r="E85" t="str">
            <v>H106</v>
          </cell>
          <cell r="F85" t="str">
            <v>Medidor faturado pela UFSC</v>
          </cell>
          <cell r="G85" t="str">
            <v>Araquari</v>
          </cell>
          <cell r="H85" t="str">
            <v>CCA - Araquari - Barra do Sul</v>
          </cell>
          <cell r="I85" t="str">
            <v>Setor 21</v>
          </cell>
          <cell r="J85" t="str">
            <v>SubSetor 21.00</v>
          </cell>
          <cell r="K85" t="str">
            <v>Araquari</v>
          </cell>
          <cell r="L85" t="str">
            <v>CCA - Araquari - Barra do Sul</v>
          </cell>
          <cell r="M85" t="str">
            <v>Fazenda UFSC/Yakult - Lab. de Camarões Marinhos</v>
          </cell>
          <cell r="N85">
            <v>45717</v>
          </cell>
          <cell r="O85" t="str">
            <v>Ativo</v>
          </cell>
          <cell r="P85" t="str">
            <v>Fatura centralizada</v>
          </cell>
          <cell r="Q85" t="str">
            <v>B11C061116</v>
          </cell>
          <cell r="R85" t="str">
            <v>Água</v>
          </cell>
          <cell r="S85" t="str">
            <v>Não</v>
          </cell>
          <cell r="T85" t="str">
            <v>83.899.526/0001-82</v>
          </cell>
          <cell r="U85" t="str">
            <v>CASAN</v>
          </cell>
          <cell r="V85">
            <v>17</v>
          </cell>
          <cell r="W85">
            <v>45580</v>
          </cell>
          <cell r="X85"/>
        </row>
        <row r="86">
          <cell r="B86" t="str">
            <v>H107</v>
          </cell>
          <cell r="C86"/>
          <cell r="D86">
            <v>2131650</v>
          </cell>
          <cell r="E86" t="str">
            <v>H107</v>
          </cell>
          <cell r="F86" t="str">
            <v>Medidor faturado pela UFSC</v>
          </cell>
          <cell r="G86" t="str">
            <v>Joinville</v>
          </cell>
          <cell r="H86" t="str">
            <v>Joinville</v>
          </cell>
          <cell r="I86" t="str">
            <v>Setor 23</v>
          </cell>
          <cell r="J86" t="str">
            <v>SubSetor 23.06</v>
          </cell>
          <cell r="K86" t="str">
            <v>Joinville</v>
          </cell>
          <cell r="L86" t="str">
            <v>Joinville - João Colin</v>
          </cell>
          <cell r="M86" t="str">
            <v>ÁGUAS DE JOINVILLE  R. João Colin, 2728  Joinville</v>
          </cell>
          <cell r="N86">
            <v>45748</v>
          </cell>
          <cell r="O86" t="str">
            <v>Desativado 03/2018</v>
          </cell>
          <cell r="P86" t="str">
            <v>Fatura Individual</v>
          </cell>
          <cell r="Q86" t="str">
            <v/>
          </cell>
          <cell r="R86" t="str">
            <v>Água e Esgoto</v>
          </cell>
          <cell r="S86" t="str">
            <v>Sim</v>
          </cell>
          <cell r="T86" t="str">
            <v>83.899.526/0001-82</v>
          </cell>
          <cell r="U86" t="str">
            <v>ÁGUAS DE JOINVILLE</v>
          </cell>
          <cell r="V86">
            <v>0</v>
          </cell>
          <cell r="W86">
            <v>45580</v>
          </cell>
          <cell r="X86"/>
        </row>
        <row r="87">
          <cell r="B87" t="str">
            <v>H108</v>
          </cell>
          <cell r="C87"/>
          <cell r="D87">
            <v>0</v>
          </cell>
          <cell r="E87" t="str">
            <v>H108</v>
          </cell>
          <cell r="F87" t="str">
            <v>Medidor faturado pela UFSC</v>
          </cell>
          <cell r="G87" t="str">
            <v>Joinville</v>
          </cell>
          <cell r="H87" t="str">
            <v>Joinville - Perini B. P.</v>
          </cell>
          <cell r="I87" t="str">
            <v>Setor 23</v>
          </cell>
          <cell r="J87" t="str">
            <v>SubSetor 23.00</v>
          </cell>
          <cell r="K87" t="str">
            <v>Joinville</v>
          </cell>
          <cell r="L87" t="str">
            <v>Joinville - Perini B. P.</v>
          </cell>
          <cell r="M87" t="str">
            <v>Bloco U - RU LAV</v>
          </cell>
          <cell r="N87">
            <v>45778</v>
          </cell>
          <cell r="O87" t="str">
            <v>Ativo</v>
          </cell>
          <cell r="P87" t="str">
            <v>Condomínio Perini</v>
          </cell>
          <cell r="Q87" t="str">
            <v>A15B040774</v>
          </cell>
          <cell r="R87" t="str">
            <v>Água e Esgoto</v>
          </cell>
          <cell r="S87" t="str">
            <v>Sim</v>
          </cell>
          <cell r="T87" t="str">
            <v>SPA Interessado: Condomínio Perini Business Park</v>
          </cell>
          <cell r="U87" t="str">
            <v>Condomínio Perini</v>
          </cell>
          <cell r="V87">
            <v>58.65</v>
          </cell>
          <cell r="W87">
            <v>45580</v>
          </cell>
        </row>
        <row r="88">
          <cell r="B88" t="str">
            <v>H109</v>
          </cell>
          <cell r="C88"/>
          <cell r="D88">
            <v>0</v>
          </cell>
          <cell r="E88" t="str">
            <v>H109</v>
          </cell>
          <cell r="F88" t="str">
            <v>Medidor faturado pela UFSC</v>
          </cell>
          <cell r="G88" t="str">
            <v>Joinville</v>
          </cell>
          <cell r="H88" t="str">
            <v>Joinville - Perini B. P.</v>
          </cell>
          <cell r="I88" t="str">
            <v>Setor 23</v>
          </cell>
          <cell r="J88" t="str">
            <v>SubSetor 23.00</v>
          </cell>
          <cell r="K88" t="str">
            <v>Joinville</v>
          </cell>
          <cell r="L88" t="str">
            <v>Joinville - Perini B. P.</v>
          </cell>
          <cell r="M88" t="str">
            <v>Bloco O - O1</v>
          </cell>
          <cell r="N88">
            <v>45809</v>
          </cell>
          <cell r="O88" t="str">
            <v>Ativo</v>
          </cell>
          <cell r="P88" t="str">
            <v>Condomínio Perini</v>
          </cell>
          <cell r="Q88" t="str">
            <v>F17B900021</v>
          </cell>
          <cell r="R88" t="str">
            <v>Água e Esgoto</v>
          </cell>
          <cell r="S88" t="str">
            <v>Sim</v>
          </cell>
          <cell r="T88" t="str">
            <v>SPA Interessado: Condomínio Perini Business Park</v>
          </cell>
          <cell r="U88" t="str">
            <v>Condomínio Perini</v>
          </cell>
          <cell r="V88">
            <v>77.13</v>
          </cell>
          <cell r="W88">
            <v>45580</v>
          </cell>
          <cell r="X88"/>
        </row>
        <row r="89">
          <cell r="B89" t="str">
            <v>H110</v>
          </cell>
          <cell r="C89"/>
          <cell r="D89">
            <v>0</v>
          </cell>
          <cell r="E89" t="str">
            <v>H110</v>
          </cell>
          <cell r="F89" t="str">
            <v>Medidor faturado pela UFSC</v>
          </cell>
          <cell r="G89" t="str">
            <v>Joinville</v>
          </cell>
          <cell r="H89" t="str">
            <v>Joinville - Perini B. P.</v>
          </cell>
          <cell r="I89" t="str">
            <v>Setor 23</v>
          </cell>
          <cell r="J89" t="str">
            <v>SubSetor 23.00</v>
          </cell>
          <cell r="K89" t="str">
            <v>Joinville</v>
          </cell>
          <cell r="L89" t="str">
            <v>Joinville - Perini B. P.</v>
          </cell>
          <cell r="M89" t="str">
            <v>Bloco U - RU</v>
          </cell>
          <cell r="N89">
            <v>45839</v>
          </cell>
          <cell r="O89" t="str">
            <v>Ativo</v>
          </cell>
          <cell r="P89" t="str">
            <v>Condomínio Perini</v>
          </cell>
          <cell r="Q89" t="str">
            <v>F17B900028</v>
          </cell>
          <cell r="R89" t="str">
            <v>Água e Esgoto</v>
          </cell>
          <cell r="S89" t="str">
            <v>Sim</v>
          </cell>
          <cell r="T89" t="str">
            <v>SPA Interessado: Condomínio Perini Business Park</v>
          </cell>
          <cell r="U89" t="str">
            <v>Condomínio Perini</v>
          </cell>
          <cell r="V89">
            <v>112.01</v>
          </cell>
          <cell r="W89">
            <v>45580</v>
          </cell>
        </row>
        <row r="90">
          <cell r="B90" t="str">
            <v>H111</v>
          </cell>
          <cell r="C90"/>
          <cell r="D90">
            <v>0</v>
          </cell>
          <cell r="E90" t="str">
            <v>H111</v>
          </cell>
          <cell r="F90" t="str">
            <v>Medidor faturado pela UFSC</v>
          </cell>
          <cell r="G90" t="str">
            <v>Joinville</v>
          </cell>
          <cell r="H90" t="str">
            <v>Joinville - Perini B. P.</v>
          </cell>
          <cell r="I90" t="str">
            <v>Setor 23</v>
          </cell>
          <cell r="J90" t="str">
            <v>SubSetor 23.00</v>
          </cell>
          <cell r="K90" t="str">
            <v>Joinville</v>
          </cell>
          <cell r="L90" t="str">
            <v>Joinville - Perini B. P.</v>
          </cell>
          <cell r="M90" t="str">
            <v>Bloco U - U</v>
          </cell>
          <cell r="N90">
            <v>45870</v>
          </cell>
          <cell r="O90" t="str">
            <v>Ativo</v>
          </cell>
          <cell r="P90" t="str">
            <v>Condomínio Perini</v>
          </cell>
          <cell r="Q90" t="str">
            <v>C16UB020205</v>
          </cell>
          <cell r="R90" t="str">
            <v>Água e Esgoto</v>
          </cell>
          <cell r="S90" t="str">
            <v>Sim</v>
          </cell>
          <cell r="T90" t="str">
            <v>SPA Interessado: Condomínio Perini Business Park</v>
          </cell>
          <cell r="U90" t="str">
            <v>Condomínio Perini</v>
          </cell>
          <cell r="V90">
            <v>160.75</v>
          </cell>
          <cell r="W90">
            <v>45580</v>
          </cell>
        </row>
        <row r="91">
          <cell r="B91" t="str">
            <v>H112</v>
          </cell>
          <cell r="C91"/>
          <cell r="D91">
            <v>0</v>
          </cell>
          <cell r="E91" t="str">
            <v>H112</v>
          </cell>
          <cell r="F91" t="str">
            <v>Medidor faturado pela UFSC</v>
          </cell>
          <cell r="G91" t="str">
            <v>Joinville</v>
          </cell>
          <cell r="H91" t="str">
            <v>Joinville - Perini B. P.</v>
          </cell>
          <cell r="I91" t="str">
            <v>Setor 24</v>
          </cell>
          <cell r="J91" t="str">
            <v>SubSetor 23.01</v>
          </cell>
          <cell r="K91" t="str">
            <v>Joinville</v>
          </cell>
          <cell r="L91" t="str">
            <v>Joinville - Perini B. P.</v>
          </cell>
          <cell r="M91" t="str">
            <v>Tunel de Vento - LAB 01</v>
          </cell>
          <cell r="N91">
            <v>45901</v>
          </cell>
          <cell r="O91" t="str">
            <v>Ativo</v>
          </cell>
          <cell r="P91" t="str">
            <v>Condomínio Perini</v>
          </cell>
          <cell r="Q91" t="str">
            <v/>
          </cell>
          <cell r="R91" t="str">
            <v>Água e Esgoto</v>
          </cell>
          <cell r="S91" t="str">
            <v>Sim</v>
          </cell>
          <cell r="T91" t="str">
            <v>SPA Interessado: Condomínio Perini Business Park</v>
          </cell>
          <cell r="U91" t="str">
            <v>Condomínio Perini</v>
          </cell>
          <cell r="V91">
            <v>2.7</v>
          </cell>
          <cell r="W91">
            <v>45580</v>
          </cell>
        </row>
        <row r="92">
          <cell r="B92" t="str">
            <v>H113</v>
          </cell>
          <cell r="C92"/>
          <cell r="D92">
            <v>0</v>
          </cell>
          <cell r="E92" t="str">
            <v>H113</v>
          </cell>
          <cell r="F92" t="str">
            <v>Medidor faturado pela UFSC</v>
          </cell>
          <cell r="G92" t="str">
            <v>Joinville</v>
          </cell>
          <cell r="H92" t="str">
            <v>Joinville - Perini B. P.</v>
          </cell>
          <cell r="I92" t="str">
            <v>Setor 24</v>
          </cell>
          <cell r="J92" t="str">
            <v>SubSetor 23.01</v>
          </cell>
          <cell r="K92" t="str">
            <v>Joinville</v>
          </cell>
          <cell r="L92" t="str">
            <v>Joinville - Perini B. P.</v>
          </cell>
          <cell r="M92" t="str">
            <v>Bloco U - U LAB</v>
          </cell>
          <cell r="N92">
            <v>45931</v>
          </cell>
          <cell r="O92" t="str">
            <v>Ativo</v>
          </cell>
          <cell r="P92" t="str">
            <v>Condomínio Perini</v>
          </cell>
          <cell r="Q92" t="str">
            <v/>
          </cell>
          <cell r="R92" t="str">
            <v>Água e Esgoto</v>
          </cell>
          <cell r="S92" t="str">
            <v>Sim</v>
          </cell>
          <cell r="T92" t="str">
            <v>SPA Interessado: Condomínio Perini Business Park</v>
          </cell>
          <cell r="U92" t="str">
            <v>Condomínio Perini</v>
          </cell>
          <cell r="V92">
            <v>0</v>
          </cell>
          <cell r="W92">
            <v>45580</v>
          </cell>
        </row>
        <row r="93">
          <cell r="B93" t="str">
            <v>H130</v>
          </cell>
          <cell r="C93"/>
          <cell r="D93">
            <v>0</v>
          </cell>
          <cell r="E93" t="str">
            <v>H130</v>
          </cell>
          <cell r="F93" t="str">
            <v>Medidor faturado pela UFSC</v>
          </cell>
          <cell r="G93" t="str">
            <v>Florianópolis - Outros</v>
          </cell>
          <cell r="H93" t="str">
            <v>Sapiens Park</v>
          </cell>
          <cell r="I93" t="str">
            <v>Setor 24</v>
          </cell>
          <cell r="J93" t="str">
            <v>SubSetor 24.01</v>
          </cell>
          <cell r="K93" t="str">
            <v>Florianópolis - Outros</v>
          </cell>
          <cell r="L93" t="str">
            <v>Sapiens Park</v>
          </cell>
          <cell r="M93" t="str">
            <v>Sapiens Park - INPETRO</v>
          </cell>
          <cell r="N93">
            <v>45962</v>
          </cell>
          <cell r="O93" t="str">
            <v>Ativo</v>
          </cell>
          <cell r="P93" t="str">
            <v>Condomínio Sapiens Park</v>
          </cell>
          <cell r="Q93" t="str">
            <v/>
          </cell>
          <cell r="R93" t="str">
            <v>Água e Esgoto</v>
          </cell>
          <cell r="S93" t="str">
            <v>Sim</v>
          </cell>
          <cell r="T93" t="str">
            <v>SPA Assunto: Sapiens Park</v>
          </cell>
          <cell r="U93" t="str">
            <v>Condomínio Sapiens Park</v>
          </cell>
          <cell r="V93">
            <v>0</v>
          </cell>
          <cell r="W93">
            <v>45580</v>
          </cell>
          <cell r="X93"/>
        </row>
        <row r="94">
          <cell r="B94" t="str">
            <v>H131</v>
          </cell>
          <cell r="C94"/>
          <cell r="D94">
            <v>0</v>
          </cell>
          <cell r="E94" t="str">
            <v>H131</v>
          </cell>
          <cell r="F94" t="str">
            <v>Medidor faturado pela UFSC</v>
          </cell>
          <cell r="G94" t="str">
            <v>Florianópolis - Outros</v>
          </cell>
          <cell r="H94" t="str">
            <v>Sapiens Park</v>
          </cell>
          <cell r="I94" t="str">
            <v>Setor 24</v>
          </cell>
          <cell r="J94" t="str">
            <v>SubSetor 24.02</v>
          </cell>
          <cell r="K94" t="str">
            <v>Florianópolis - Outros</v>
          </cell>
          <cell r="L94" t="str">
            <v>Sapiens Park</v>
          </cell>
          <cell r="M94" t="str">
            <v>Sapiens Park - Fotovoltaica</v>
          </cell>
          <cell r="N94">
            <v>45992</v>
          </cell>
          <cell r="O94" t="str">
            <v>Ativo</v>
          </cell>
          <cell r="P94" t="str">
            <v>Condomínio Sapiens Park</v>
          </cell>
          <cell r="Q94" t="str">
            <v/>
          </cell>
          <cell r="R94" t="str">
            <v>Água e Esgoto</v>
          </cell>
          <cell r="S94" t="str">
            <v>Sim</v>
          </cell>
          <cell r="T94" t="str">
            <v>SPA Assunto: Sapiens Park</v>
          </cell>
          <cell r="U94" t="str">
            <v>Condomínio Sapiens Park</v>
          </cell>
          <cell r="V94">
            <v>0</v>
          </cell>
          <cell r="W94">
            <v>45580</v>
          </cell>
        </row>
        <row r="95">
          <cell r="B95" t="str">
            <v>H200</v>
          </cell>
          <cell r="C95"/>
          <cell r="D95">
            <v>15431797</v>
          </cell>
          <cell r="E95" t="str">
            <v>H200</v>
          </cell>
          <cell r="F95" t="str">
            <v>Medidor faturado pela UFSC</v>
          </cell>
          <cell r="G95" t="str">
            <v>Curitibanos</v>
          </cell>
          <cell r="H95" t="str">
            <v>Centro</v>
          </cell>
          <cell r="I95" t="str">
            <v>Setor 19</v>
          </cell>
          <cell r="J95" t="str">
            <v>SubSetor 19.01</v>
          </cell>
          <cell r="K95" t="str">
            <v>Curitibanos</v>
          </cell>
          <cell r="L95" t="str">
            <v>Centro</v>
          </cell>
          <cell r="M95" t="str">
            <v>Curitibanos CEDUP</v>
          </cell>
          <cell r="N95">
            <v>46023</v>
          </cell>
          <cell r="O95" t="str">
            <v>Ativo</v>
          </cell>
          <cell r="P95" t="str">
            <v>Fatura Individual</v>
          </cell>
          <cell r="Q95" t="str">
            <v>B17C003784</v>
          </cell>
          <cell r="R95" t="str">
            <v>Água</v>
          </cell>
          <cell r="S95" t="str">
            <v>Não</v>
          </cell>
          <cell r="T95" t="str">
            <v>83.899.526/0001-82</v>
          </cell>
          <cell r="U95" t="str">
            <v>CASAN</v>
          </cell>
          <cell r="V95">
            <v>103.5</v>
          </cell>
          <cell r="W95">
            <v>45580</v>
          </cell>
        </row>
        <row r="96">
          <cell r="B96" t="str">
            <v>H201</v>
          </cell>
          <cell r="C96"/>
          <cell r="D96">
            <v>0</v>
          </cell>
          <cell r="E96" t="str">
            <v>H201</v>
          </cell>
          <cell r="F96" t="str">
            <v>Medidor não instalado</v>
          </cell>
          <cell r="G96" t="str">
            <v>Curitibanos</v>
          </cell>
          <cell r="H96" t="str">
            <v>Área Sede</v>
          </cell>
          <cell r="I96" t="str">
            <v>Setor 19</v>
          </cell>
          <cell r="J96" t="str">
            <v>SubSetor 19.02</v>
          </cell>
          <cell r="K96" t="str">
            <v>Curitibanos</v>
          </cell>
          <cell r="L96" t="str">
            <v>Área Sede</v>
          </cell>
          <cell r="M96" t="str">
            <v>Curitibanos SEDE - Água Subterrânea</v>
          </cell>
          <cell r="N96">
            <v>46054</v>
          </cell>
          <cell r="O96" t="str">
            <v>Interno</v>
          </cell>
          <cell r="P96" t="str">
            <v>Não faturado</v>
          </cell>
          <cell r="Q96" t="str">
            <v/>
          </cell>
          <cell r="R96" t="str">
            <v>Sem cobrança</v>
          </cell>
          <cell r="S96" t="str">
            <v>Não</v>
          </cell>
          <cell r="T96" t="str">
            <v>83.899.526/0001-82</v>
          </cell>
          <cell r="U96" t="str">
            <v>Interno</v>
          </cell>
          <cell r="V96">
            <v>0</v>
          </cell>
          <cell r="W96">
            <v>45580</v>
          </cell>
        </row>
        <row r="97">
          <cell r="B97" t="str">
            <v>H202</v>
          </cell>
          <cell r="C97"/>
          <cell r="D97">
            <v>0</v>
          </cell>
          <cell r="E97" t="str">
            <v>H202</v>
          </cell>
          <cell r="F97" t="str">
            <v>Medidor não instalado</v>
          </cell>
          <cell r="G97" t="str">
            <v>Curitibanos</v>
          </cell>
          <cell r="H97" t="str">
            <v>Área Sede</v>
          </cell>
          <cell r="I97" t="str">
            <v>Setor 19</v>
          </cell>
          <cell r="J97" t="str">
            <v>SubSetor 19.02</v>
          </cell>
          <cell r="K97" t="str">
            <v>Curitibanos</v>
          </cell>
          <cell r="L97" t="str">
            <v>Área Sede</v>
          </cell>
          <cell r="M97" t="str">
            <v>Curitibanos SEDE - ETE</v>
          </cell>
          <cell r="N97">
            <v>46082</v>
          </cell>
          <cell r="O97" t="str">
            <v>Interno</v>
          </cell>
          <cell r="P97" t="str">
            <v>Não faturado</v>
          </cell>
          <cell r="Q97" t="str">
            <v/>
          </cell>
          <cell r="R97" t="str">
            <v>Sem cobrança</v>
          </cell>
          <cell r="S97" t="str">
            <v>Não</v>
          </cell>
          <cell r="T97" t="str">
            <v>83.899.526/0001-82</v>
          </cell>
          <cell r="U97" t="str">
            <v>Interno</v>
          </cell>
          <cell r="V97">
            <v>0</v>
          </cell>
          <cell r="W97">
            <v>45580</v>
          </cell>
        </row>
        <row r="98">
          <cell r="B98" t="str">
            <v>H300</v>
          </cell>
          <cell r="C98"/>
          <cell r="D98">
            <v>196916</v>
          </cell>
          <cell r="E98" t="str">
            <v>H300</v>
          </cell>
          <cell r="F98" t="str">
            <v>Medidor faturado pela UFSC</v>
          </cell>
          <cell r="G98" t="str">
            <v>Araranguá</v>
          </cell>
          <cell r="H98" t="str">
            <v>Araranguá</v>
          </cell>
          <cell r="I98" t="str">
            <v>Setor 20</v>
          </cell>
          <cell r="J98" t="str">
            <v>SubSetor 20.02</v>
          </cell>
          <cell r="K98" t="str">
            <v>Araranguá</v>
          </cell>
          <cell r="L98" t="str">
            <v>Araranguá</v>
          </cell>
          <cell r="M98" t="str">
            <v>SAMAE Araranguá  Mato Alto</v>
          </cell>
          <cell r="N98">
            <v>46113</v>
          </cell>
          <cell r="O98" t="str">
            <v>Ativo</v>
          </cell>
          <cell r="P98" t="str">
            <v>Fatura Individual</v>
          </cell>
          <cell r="Q98" t="str">
            <v>A15L279126</v>
          </cell>
          <cell r="R98" t="str">
            <v>Água</v>
          </cell>
          <cell r="S98" t="str">
            <v>Não</v>
          </cell>
          <cell r="T98" t="str">
            <v>83.899.526/0001-82</v>
          </cell>
          <cell r="U98" t="str">
            <v>SAMAE ARARANGUÁ</v>
          </cell>
          <cell r="V98">
            <v>33.5</v>
          </cell>
          <cell r="W98">
            <v>45580</v>
          </cell>
          <cell r="X98"/>
        </row>
        <row r="99">
          <cell r="B99" t="str">
            <v>H301</v>
          </cell>
          <cell r="C99"/>
          <cell r="D99">
            <v>104043</v>
          </cell>
          <cell r="E99" t="str">
            <v>H301</v>
          </cell>
          <cell r="F99" t="str">
            <v>Medidor faturado pela UFSC</v>
          </cell>
          <cell r="G99" t="str">
            <v>Araranguá</v>
          </cell>
          <cell r="H99" t="str">
            <v>Araranguá</v>
          </cell>
          <cell r="I99" t="str">
            <v>Setor 20</v>
          </cell>
          <cell r="J99" t="str">
            <v>SubSetor 20.01</v>
          </cell>
          <cell r="K99" t="str">
            <v>Araranguá</v>
          </cell>
          <cell r="L99" t="str">
            <v>Araranguá</v>
          </cell>
          <cell r="M99" t="str">
            <v>SAMAE Araranguá  Campo de Futebol</v>
          </cell>
          <cell r="N99">
            <v>46143</v>
          </cell>
          <cell r="O99" t="str">
            <v>Desativado</v>
          </cell>
          <cell r="P99" t="str">
            <v>Fatura Individual</v>
          </cell>
          <cell r="Q99" t="str">
            <v>A14S540581</v>
          </cell>
          <cell r="R99" t="str">
            <v>Água</v>
          </cell>
          <cell r="S99" t="str">
            <v>Não</v>
          </cell>
          <cell r="T99" t="str">
            <v>83.899.526/0001-82</v>
          </cell>
          <cell r="U99" t="str">
            <v>SAMAE ARARANGUÁ</v>
          </cell>
          <cell r="V99">
            <v>0</v>
          </cell>
          <cell r="W99">
            <v>45580</v>
          </cell>
          <cell r="X99"/>
        </row>
        <row r="100">
          <cell r="B100" t="str">
            <v>H302</v>
          </cell>
          <cell r="C100"/>
          <cell r="D100">
            <v>107568</v>
          </cell>
          <cell r="E100" t="str">
            <v>H302</v>
          </cell>
          <cell r="F100" t="str">
            <v>Medidor faturado pela UFSC</v>
          </cell>
          <cell r="G100" t="str">
            <v>Araranguá</v>
          </cell>
          <cell r="H100" t="str">
            <v>Araranguá</v>
          </cell>
          <cell r="I100" t="str">
            <v>Setor 20</v>
          </cell>
          <cell r="J100" t="str">
            <v>SubSetor 20.01</v>
          </cell>
          <cell r="K100" t="str">
            <v>Araranguá</v>
          </cell>
          <cell r="L100" t="str">
            <v>Araranguá</v>
          </cell>
          <cell r="M100" t="str">
            <v>SAMAE Araranguá  R. Pedro M. Pacheco (Medicina)</v>
          </cell>
          <cell r="N100">
            <v>46174</v>
          </cell>
          <cell r="O100" t="str">
            <v>Ativo</v>
          </cell>
          <cell r="P100" t="str">
            <v>Fatura Individual</v>
          </cell>
          <cell r="Q100" t="str">
            <v>A22LN0055338</v>
          </cell>
          <cell r="R100" t="str">
            <v>Água e Esgoto</v>
          </cell>
          <cell r="S100" t="str">
            <v>Sim</v>
          </cell>
          <cell r="T100" t="str">
            <v>83.899.526/0001-82</v>
          </cell>
          <cell r="U100" t="str">
            <v>SAMAE ARARANGUÁ</v>
          </cell>
          <cell r="V100">
            <v>10.5</v>
          </cell>
          <cell r="W100">
            <v>45580</v>
          </cell>
        </row>
        <row r="101">
          <cell r="B101" t="str">
            <v>H400</v>
          </cell>
          <cell r="C101"/>
          <cell r="D101">
            <v>89548</v>
          </cell>
          <cell r="E101" t="str">
            <v>H400</v>
          </cell>
          <cell r="F101" t="str">
            <v>Medidor faturado pela UFSC</v>
          </cell>
          <cell r="G101" t="str">
            <v>Blumenau</v>
          </cell>
          <cell r="H101" t="str">
            <v>Blumenau</v>
          </cell>
          <cell r="I101" t="str">
            <v>Setor 22</v>
          </cell>
          <cell r="J101" t="str">
            <v>SubSetor 22.03</v>
          </cell>
          <cell r="K101" t="str">
            <v>Blumenau</v>
          </cell>
          <cell r="L101" t="str">
            <v>Blumenau</v>
          </cell>
          <cell r="M101" t="str">
            <v>R. Pomerode, 710 - Blumenau</v>
          </cell>
          <cell r="N101">
            <v>46204</v>
          </cell>
          <cell r="O101" t="str">
            <v>Desativado 04/2018</v>
          </cell>
          <cell r="P101" t="str">
            <v>Fatura Individual</v>
          </cell>
          <cell r="Q101" t="str">
            <v/>
          </cell>
          <cell r="R101" t="str">
            <v>Água e Esgoto</v>
          </cell>
          <cell r="S101" t="str">
            <v>Sim</v>
          </cell>
          <cell r="T101" t="str">
            <v>Matrícula: 89548</v>
          </cell>
          <cell r="U101" t="str">
            <v>SAMAE BLUMENAU</v>
          </cell>
          <cell r="V101">
            <v>0</v>
          </cell>
          <cell r="W101">
            <v>45580</v>
          </cell>
          <cell r="X101"/>
        </row>
        <row r="102">
          <cell r="B102" t="str">
            <v>H401</v>
          </cell>
          <cell r="C102"/>
          <cell r="D102">
            <v>38988</v>
          </cell>
          <cell r="E102" t="str">
            <v>H401</v>
          </cell>
          <cell r="F102" t="str">
            <v>Medidor faturado pela UFSC</v>
          </cell>
          <cell r="G102" t="str">
            <v>Blumenau</v>
          </cell>
          <cell r="H102" t="str">
            <v>Blumenau</v>
          </cell>
          <cell r="I102" t="str">
            <v>Setor 22</v>
          </cell>
          <cell r="J102" t="str">
            <v>SubSetor 22.01</v>
          </cell>
          <cell r="K102" t="str">
            <v>Blumenau</v>
          </cell>
          <cell r="L102" t="str">
            <v>Blumenau</v>
          </cell>
          <cell r="M102" t="str">
            <v>SAMAE Blumenau  Rua João Pessoa, 2750</v>
          </cell>
          <cell r="N102">
            <v>46235</v>
          </cell>
          <cell r="O102" t="str">
            <v>Desativado 02/2025</v>
          </cell>
          <cell r="P102" t="str">
            <v>Fatura Individual</v>
          </cell>
          <cell r="Q102" t="str">
            <v>A12S141289</v>
          </cell>
          <cell r="R102" t="str">
            <v>Água e Esgoto</v>
          </cell>
          <cell r="S102" t="str">
            <v>Sim</v>
          </cell>
          <cell r="T102" t="str">
            <v>Matrícula: 38988</v>
          </cell>
          <cell r="U102" t="str">
            <v>SAMAE BLUMENAU</v>
          </cell>
          <cell r="V102">
            <v>67.17</v>
          </cell>
          <cell r="W102">
            <v>45580</v>
          </cell>
          <cell r="X102"/>
        </row>
        <row r="103">
          <cell r="B103" t="str">
            <v>H402</v>
          </cell>
          <cell r="C103"/>
          <cell r="D103">
            <v>55308</v>
          </cell>
          <cell r="E103" t="str">
            <v>H402</v>
          </cell>
          <cell r="F103" t="str">
            <v>Medidor faturado pela UFSC</v>
          </cell>
          <cell r="G103" t="str">
            <v>Blumenau</v>
          </cell>
          <cell r="H103" t="str">
            <v>Blumenau</v>
          </cell>
          <cell r="I103" t="str">
            <v>Setor 22</v>
          </cell>
          <cell r="J103" t="str">
            <v>SubSetor 22.02</v>
          </cell>
          <cell r="K103" t="str">
            <v>Blumenau</v>
          </cell>
          <cell r="L103" t="str">
            <v>Blumenau</v>
          </cell>
          <cell r="M103" t="str">
            <v>SAMAE Blumenau  Rua João Pessoa, 2514</v>
          </cell>
          <cell r="N103">
            <v>46266</v>
          </cell>
          <cell r="O103" t="str">
            <v>Desativado 02/2026</v>
          </cell>
          <cell r="P103" t="str">
            <v>Fatura Individual</v>
          </cell>
          <cell r="Q103" t="str">
            <v>Y17AA00025980</v>
          </cell>
          <cell r="R103" t="str">
            <v>Água e Esgoto</v>
          </cell>
          <cell r="S103" t="str">
            <v>Sim</v>
          </cell>
          <cell r="T103" t="str">
            <v>Matrícula: 55308</v>
          </cell>
          <cell r="U103" t="str">
            <v>SAMAE BLUMENAU</v>
          </cell>
          <cell r="V103">
            <v>20.67</v>
          </cell>
          <cell r="W103">
            <v>45580</v>
          </cell>
          <cell r="X103"/>
        </row>
        <row r="104">
          <cell r="B104" t="str">
            <v>M002</v>
          </cell>
          <cell r="C104"/>
          <cell r="D104">
            <v>0</v>
          </cell>
          <cell r="E104" t="str">
            <v>M002</v>
          </cell>
          <cell r="F104" t="str">
            <v>Medidor Interno</v>
          </cell>
          <cell r="G104" t="str">
            <v>Setor 02</v>
          </cell>
          <cell r="H104" t="str">
            <v>Saúde</v>
          </cell>
          <cell r="I104" t="str">
            <v>Setor 02</v>
          </cell>
          <cell r="J104" t="str">
            <v>SubSetor 02</v>
          </cell>
          <cell r="K104" t="str">
            <v>Florianópolis - Trindade</v>
          </cell>
          <cell r="L104" t="str">
            <v>Trindade</v>
          </cell>
          <cell r="M104" t="str">
            <v>Caldeiras do HU</v>
          </cell>
          <cell r="N104">
            <v>46296</v>
          </cell>
          <cell r="O104" t="str">
            <v>Interno</v>
          </cell>
          <cell r="P104" t="str">
            <v>Sem faturamento</v>
          </cell>
          <cell r="Q104" t="str">
            <v/>
          </cell>
          <cell r="R104" t="str">
            <v>Sem cobrança</v>
          </cell>
          <cell r="S104" t="str">
            <v>Sim</v>
          </cell>
          <cell r="T104" t="str">
            <v>Medidor interno</v>
          </cell>
          <cell r="U104" t="str">
            <v>UFSC</v>
          </cell>
          <cell r="V104">
            <v>0</v>
          </cell>
          <cell r="W104">
            <v>45580</v>
          </cell>
          <cell r="X104"/>
        </row>
        <row r="105">
          <cell r="B105" t="str">
            <v>M004</v>
          </cell>
          <cell r="C105"/>
          <cell r="D105">
            <v>0</v>
          </cell>
          <cell r="E105" t="str">
            <v>M004</v>
          </cell>
          <cell r="F105" t="str">
            <v>Medidor Interno</v>
          </cell>
          <cell r="G105" t="str">
            <v>Setor 02</v>
          </cell>
          <cell r="H105" t="str">
            <v>Saúde</v>
          </cell>
          <cell r="I105" t="str">
            <v>Setor 02</v>
          </cell>
          <cell r="J105" t="str">
            <v>SubSetor 02</v>
          </cell>
          <cell r="K105" t="str">
            <v>Florianópolis - Trindade</v>
          </cell>
          <cell r="L105" t="str">
            <v>Trindade</v>
          </cell>
          <cell r="M105" t="str">
            <v>Instituto de Engenharia Biomédica</v>
          </cell>
          <cell r="N105">
            <v>46327</v>
          </cell>
          <cell r="O105" t="str">
            <v>Interno</v>
          </cell>
          <cell r="P105" t="str">
            <v>Sem faturamento</v>
          </cell>
          <cell r="Q105" t="str">
            <v/>
          </cell>
          <cell r="R105" t="str">
            <v>Sem cobrança</v>
          </cell>
          <cell r="S105" t="str">
            <v>Sim</v>
          </cell>
          <cell r="T105" t="str">
            <v>Medidor interno</v>
          </cell>
          <cell r="U105" t="str">
            <v>UFSC</v>
          </cell>
          <cell r="V105">
            <v>0</v>
          </cell>
          <cell r="W105">
            <v>45580</v>
          </cell>
        </row>
        <row r="106">
          <cell r="B106" t="str">
            <v>M005</v>
          </cell>
          <cell r="C106"/>
          <cell r="D106">
            <v>0</v>
          </cell>
          <cell r="E106" t="str">
            <v>M005</v>
          </cell>
          <cell r="F106" t="str">
            <v>Medidor Interno</v>
          </cell>
          <cell r="G106" t="str">
            <v>Setor 02</v>
          </cell>
          <cell r="H106" t="str">
            <v>Saúde</v>
          </cell>
          <cell r="I106" t="str">
            <v>Setor 02</v>
          </cell>
          <cell r="J106" t="str">
            <v>SubSetor 02</v>
          </cell>
          <cell r="K106" t="str">
            <v>Florianópolis - Trindade</v>
          </cell>
          <cell r="L106" t="str">
            <v>Trindade</v>
          </cell>
          <cell r="M106" t="str">
            <v>Medidor interno HU</v>
          </cell>
          <cell r="N106">
            <v>46357</v>
          </cell>
          <cell r="O106" t="str">
            <v>Interno</v>
          </cell>
          <cell r="P106" t="str">
            <v>Sem faturamento</v>
          </cell>
          <cell r="Q106" t="str">
            <v/>
          </cell>
          <cell r="R106" t="str">
            <v>Sem cobrança</v>
          </cell>
          <cell r="S106" t="str">
            <v>Sim</v>
          </cell>
          <cell r="T106" t="str">
            <v>Medidor interno</v>
          </cell>
          <cell r="U106" t="str">
            <v>UFSC</v>
          </cell>
          <cell r="V106">
            <v>0</v>
          </cell>
          <cell r="W106">
            <v>45580</v>
          </cell>
          <cell r="X106"/>
        </row>
        <row r="107">
          <cell r="B107" t="str">
            <v>M006</v>
          </cell>
          <cell r="C107"/>
          <cell r="D107">
            <v>0</v>
          </cell>
          <cell r="E107" t="str">
            <v>M006</v>
          </cell>
          <cell r="F107" t="str">
            <v>Medidor Interno</v>
          </cell>
          <cell r="G107" t="str">
            <v>Setor 02</v>
          </cell>
          <cell r="H107" t="str">
            <v>Saúde</v>
          </cell>
          <cell r="I107" t="str">
            <v>Setor 02</v>
          </cell>
          <cell r="J107" t="str">
            <v>SubSetor 02</v>
          </cell>
          <cell r="K107" t="str">
            <v>Florianópolis - Trindade</v>
          </cell>
          <cell r="L107" t="str">
            <v>Trindade</v>
          </cell>
          <cell r="M107" t="str">
            <v>Medidor interno HU</v>
          </cell>
          <cell r="N107">
            <v>46388</v>
          </cell>
          <cell r="O107" t="str">
            <v>Interno</v>
          </cell>
          <cell r="P107" t="str">
            <v>Sem faturamento</v>
          </cell>
          <cell r="Q107" t="str">
            <v/>
          </cell>
          <cell r="R107" t="str">
            <v>Sem cobrança</v>
          </cell>
          <cell r="S107" t="str">
            <v>Sim</v>
          </cell>
          <cell r="T107" t="str">
            <v>Medidor interno</v>
          </cell>
          <cell r="U107" t="str">
            <v>UFSC</v>
          </cell>
          <cell r="V107">
            <v>0</v>
          </cell>
          <cell r="W107">
            <v>45580</v>
          </cell>
          <cell r="X107"/>
        </row>
        <row r="108">
          <cell r="B108" t="str">
            <v>M007</v>
          </cell>
          <cell r="C108"/>
          <cell r="D108">
            <v>0</v>
          </cell>
          <cell r="E108" t="str">
            <v>M007</v>
          </cell>
          <cell r="F108" t="str">
            <v>Medidor Interno</v>
          </cell>
          <cell r="G108" t="str">
            <v>Setor 00</v>
          </cell>
          <cell r="H108" t="str">
            <v>Eixo Central</v>
          </cell>
          <cell r="I108" t="str">
            <v>Setor 00</v>
          </cell>
          <cell r="J108" t="str">
            <v>SubSetor 00</v>
          </cell>
          <cell r="K108" t="str">
            <v>Florianópolis - Trindade</v>
          </cell>
          <cell r="L108" t="str">
            <v>Trindade</v>
          </cell>
          <cell r="M108" t="str">
            <v>Restaurante Universitário</v>
          </cell>
          <cell r="N108">
            <v>46419</v>
          </cell>
          <cell r="O108" t="str">
            <v>Interno</v>
          </cell>
          <cell r="P108" t="str">
            <v>Sem faturamento</v>
          </cell>
          <cell r="Q108" t="str">
            <v/>
          </cell>
          <cell r="R108" t="str">
            <v>Sem cobrança</v>
          </cell>
          <cell r="S108" t="str">
            <v>Sim</v>
          </cell>
          <cell r="T108" t="str">
            <v>Medidor interno</v>
          </cell>
          <cell r="U108" t="str">
            <v>UFSC</v>
          </cell>
          <cell r="V108">
            <v>0</v>
          </cell>
          <cell r="W108">
            <v>45580</v>
          </cell>
        </row>
        <row r="109">
          <cell r="B109" t="str">
            <v>H403</v>
          </cell>
          <cell r="C109"/>
          <cell r="D109">
            <v>13390</v>
          </cell>
          <cell r="E109" t="str">
            <v>H403</v>
          </cell>
          <cell r="F109" t="str">
            <v>Medidor faturado pela UFSC</v>
          </cell>
          <cell r="G109" t="str">
            <v>Blumenau</v>
          </cell>
          <cell r="H109" t="str">
            <v>Blumenau</v>
          </cell>
          <cell r="I109" t="str">
            <v>Setor 22</v>
          </cell>
          <cell r="J109" t="str">
            <v>SubSetor 22.04</v>
          </cell>
          <cell r="K109" t="str">
            <v>Blumenau</v>
          </cell>
          <cell r="L109" t="str">
            <v>Blumenau</v>
          </cell>
          <cell r="M109" t="str">
            <v>SAMAE Blumenau   Rua Marechal Rondon, 880</v>
          </cell>
          <cell r="N109">
            <v>46419</v>
          </cell>
          <cell r="O109" t="str">
            <v>Ativo em 02/2025</v>
          </cell>
          <cell r="P109" t="str">
            <v>Fatura Individual</v>
          </cell>
          <cell r="Q109">
            <v>0</v>
          </cell>
          <cell r="R109" t="str">
            <v>Água</v>
          </cell>
          <cell r="S109" t="str">
            <v>Não</v>
          </cell>
          <cell r="T109" t="str">
            <v>Matrícula: 13390</v>
          </cell>
          <cell r="U109" t="str">
            <v>SAMAE BLUMENAU</v>
          </cell>
          <cell r="V109">
            <v>0</v>
          </cell>
          <cell r="W109">
            <v>45728</v>
          </cell>
        </row>
        <row r="110">
          <cell r="Q110"/>
          <cell r="W110"/>
        </row>
        <row r="111">
          <cell r="Q111"/>
          <cell r="W111"/>
        </row>
        <row r="112">
          <cell r="Q112"/>
          <cell r="W112"/>
        </row>
        <row r="113">
          <cell r="Q113"/>
          <cell r="W113"/>
        </row>
        <row r="114"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  <cell r="T114"/>
          <cell r="U114"/>
          <cell r="V114"/>
          <cell r="W114"/>
          <cell r="X114"/>
        </row>
        <row r="115">
          <cell r="Q115"/>
          <cell r="W115"/>
        </row>
        <row r="116">
          <cell r="Q116"/>
          <cell r="W116"/>
        </row>
        <row r="117">
          <cell r="Q117"/>
          <cell r="W117"/>
        </row>
        <row r="118">
          <cell r="Q118"/>
          <cell r="W118"/>
        </row>
        <row r="119">
          <cell r="Q119"/>
          <cell r="W119"/>
        </row>
        <row r="120">
          <cell r="Q120"/>
          <cell r="W120"/>
        </row>
        <row r="121">
          <cell r="Q121"/>
          <cell r="W121"/>
        </row>
        <row r="122">
          <cell r="Q122"/>
          <cell r="W122"/>
        </row>
        <row r="123">
          <cell r="Q123"/>
          <cell r="W123"/>
        </row>
        <row r="124">
          <cell r="Q124"/>
          <cell r="W124"/>
        </row>
        <row r="125">
          <cell r="Q125"/>
          <cell r="W125"/>
        </row>
        <row r="126">
          <cell r="Q126"/>
          <cell r="W126"/>
        </row>
        <row r="127">
          <cell r="Q127"/>
          <cell r="W127"/>
        </row>
        <row r="128">
          <cell r="Q128"/>
          <cell r="W128"/>
        </row>
        <row r="129"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/>
          <cell r="U129"/>
          <cell r="V129"/>
          <cell r="W129"/>
          <cell r="X129"/>
        </row>
        <row r="130">
          <cell r="Q130"/>
          <cell r="W130"/>
        </row>
        <row r="131">
          <cell r="Q131"/>
          <cell r="W131"/>
        </row>
        <row r="132">
          <cell r="Q132"/>
          <cell r="W132"/>
        </row>
        <row r="133">
          <cell r="Q133"/>
          <cell r="W133"/>
        </row>
        <row r="134">
          <cell r="Q134"/>
          <cell r="W134"/>
        </row>
        <row r="135">
          <cell r="Q135"/>
          <cell r="W135"/>
        </row>
        <row r="136">
          <cell r="Q136"/>
          <cell r="W136"/>
        </row>
        <row r="137">
          <cell r="Q137"/>
          <cell r="W137"/>
        </row>
        <row r="138">
          <cell r="Q138"/>
          <cell r="W138"/>
        </row>
        <row r="139">
          <cell r="Q139"/>
          <cell r="W139"/>
        </row>
        <row r="140">
          <cell r="Q140"/>
          <cell r="W140"/>
        </row>
        <row r="141">
          <cell r="Q141"/>
          <cell r="W141"/>
        </row>
        <row r="142"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</row>
        <row r="143">
          <cell r="Q143"/>
          <cell r="W143"/>
        </row>
        <row r="144">
          <cell r="Q144"/>
          <cell r="W144"/>
        </row>
        <row r="145">
          <cell r="Q145"/>
          <cell r="W145"/>
        </row>
        <row r="146">
          <cell r="Q146"/>
          <cell r="W146"/>
        </row>
        <row r="147">
          <cell r="Q147"/>
          <cell r="W147"/>
        </row>
        <row r="148">
          <cell r="Q148"/>
          <cell r="W148"/>
        </row>
        <row r="149">
          <cell r="Q149"/>
          <cell r="W149"/>
        </row>
        <row r="150">
          <cell r="Q150"/>
          <cell r="W150"/>
        </row>
        <row r="151">
          <cell r="Q151"/>
          <cell r="W151"/>
        </row>
        <row r="152">
          <cell r="Q152"/>
          <cell r="W152"/>
        </row>
        <row r="153"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  <cell r="T153"/>
          <cell r="U153"/>
          <cell r="V153"/>
          <cell r="W153"/>
          <cell r="X153"/>
        </row>
        <row r="154"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</row>
        <row r="155"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  <cell r="T155"/>
          <cell r="U155"/>
          <cell r="V155"/>
          <cell r="W155"/>
          <cell r="X155"/>
        </row>
        <row r="156">
          <cell r="Q156"/>
          <cell r="W156"/>
        </row>
        <row r="157">
          <cell r="Q157"/>
          <cell r="W157"/>
        </row>
        <row r="158">
          <cell r="Q158"/>
          <cell r="W158"/>
        </row>
        <row r="159">
          <cell r="Q159"/>
          <cell r="W159"/>
        </row>
        <row r="160">
          <cell r="Q160"/>
          <cell r="W160"/>
        </row>
        <row r="161">
          <cell r="Q161"/>
          <cell r="W161"/>
        </row>
        <row r="162">
          <cell r="Q162"/>
          <cell r="W162"/>
        </row>
        <row r="163">
          <cell r="Q163"/>
          <cell r="W163"/>
        </row>
        <row r="164">
          <cell r="Q164"/>
          <cell r="W164"/>
        </row>
        <row r="165">
          <cell r="Q165"/>
          <cell r="W165"/>
        </row>
        <row r="166">
          <cell r="Q166"/>
          <cell r="W166"/>
        </row>
        <row r="167">
          <cell r="Q167"/>
          <cell r="W167"/>
        </row>
        <row r="168">
          <cell r="Q168"/>
          <cell r="W168"/>
        </row>
        <row r="169">
          <cell r="Q169"/>
          <cell r="W169"/>
        </row>
        <row r="170">
          <cell r="Q170"/>
          <cell r="W170"/>
        </row>
        <row r="171">
          <cell r="Q171"/>
          <cell r="W171"/>
        </row>
        <row r="172"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  <cell r="T172"/>
          <cell r="U172"/>
          <cell r="V172"/>
          <cell r="W172"/>
          <cell r="X172"/>
        </row>
        <row r="173"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  <cell r="T173"/>
          <cell r="U173"/>
          <cell r="V173"/>
          <cell r="W173"/>
          <cell r="X173"/>
        </row>
        <row r="174"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</row>
        <row r="175"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/>
          <cell r="W175"/>
          <cell r="X175"/>
        </row>
        <row r="176"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/>
          <cell r="V176"/>
          <cell r="W176"/>
          <cell r="X176"/>
        </row>
        <row r="177">
          <cell r="Q177"/>
          <cell r="W177"/>
        </row>
        <row r="178"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  <cell r="V178"/>
          <cell r="W178"/>
          <cell r="X178"/>
        </row>
        <row r="179">
          <cell r="Q179"/>
          <cell r="W179"/>
        </row>
        <row r="180">
          <cell r="Q180"/>
          <cell r="W180"/>
        </row>
        <row r="181">
          <cell r="Q181"/>
          <cell r="W181"/>
        </row>
        <row r="182">
          <cell r="Q182"/>
          <cell r="W182"/>
        </row>
        <row r="183">
          <cell r="Q183"/>
          <cell r="W183"/>
        </row>
        <row r="184">
          <cell r="Q184"/>
          <cell r="W184"/>
        </row>
        <row r="185"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</row>
        <row r="186"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  <cell r="T186"/>
          <cell r="U186"/>
          <cell r="V186"/>
          <cell r="W186"/>
          <cell r="X186"/>
        </row>
        <row r="187">
          <cell r="Q187"/>
          <cell r="W187"/>
        </row>
        <row r="188">
          <cell r="Q188"/>
          <cell r="W188"/>
        </row>
        <row r="189">
          <cell r="Q189"/>
          <cell r="W189"/>
        </row>
        <row r="190">
          <cell r="Q190"/>
          <cell r="W190"/>
        </row>
        <row r="191"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  <cell r="V191"/>
          <cell r="W191"/>
          <cell r="X191"/>
        </row>
        <row r="192">
          <cell r="Q192"/>
          <cell r="W192"/>
        </row>
        <row r="193"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S193"/>
          <cell r="T193"/>
          <cell r="U193"/>
          <cell r="V193"/>
          <cell r="W193"/>
          <cell r="X193"/>
        </row>
        <row r="194"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/>
          <cell r="T194"/>
          <cell r="U194"/>
          <cell r="V194"/>
          <cell r="W194"/>
          <cell r="X194"/>
        </row>
        <row r="195">
          <cell r="Q195"/>
          <cell r="W195"/>
        </row>
        <row r="196">
          <cell r="Q196"/>
          <cell r="W196"/>
        </row>
        <row r="197">
          <cell r="Q197"/>
          <cell r="W197"/>
        </row>
        <row r="198">
          <cell r="Q198"/>
          <cell r="W198"/>
        </row>
        <row r="199">
          <cell r="Q199"/>
          <cell r="W199"/>
        </row>
        <row r="200">
          <cell r="Q200"/>
          <cell r="W200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"/>
      <sheetName val="Tarifas"/>
      <sheetName val="2025_12"/>
      <sheetName val="2025_11"/>
      <sheetName val="2025_10"/>
      <sheetName val="2025_09"/>
      <sheetName val="2025_08"/>
      <sheetName val="2025_07"/>
      <sheetName val="2025_06"/>
      <sheetName val="2025_05"/>
      <sheetName val="2025_04"/>
      <sheetName val="2025_03"/>
      <sheetName val="2025_02"/>
      <sheetName val="2025_01"/>
      <sheetName val="2024_12"/>
      <sheetName val="2024_11"/>
      <sheetName val="2024_10"/>
      <sheetName val="2024_09"/>
      <sheetName val="2024_08"/>
      <sheetName val="2024_07"/>
      <sheetName val="2024_06"/>
      <sheetName val="2024_05"/>
      <sheetName val="2024_04"/>
      <sheetName val="2024_03"/>
      <sheetName val="2024_02"/>
      <sheetName val="2024_01"/>
      <sheetName val="2023_12"/>
      <sheetName val="2023_11"/>
      <sheetName val="2023_10"/>
      <sheetName val="2023_09"/>
      <sheetName val="2023_08"/>
      <sheetName val="2023_07"/>
      <sheetName val="2023_06"/>
      <sheetName val="2023_05"/>
      <sheetName val="2023_04"/>
      <sheetName val="2023_03"/>
      <sheetName val="2023_02"/>
      <sheetName val="2023_01"/>
      <sheetName val="2022_12"/>
      <sheetName val="2022_11"/>
      <sheetName val="2022_10"/>
      <sheetName val="2022_09"/>
      <sheetName val="2022_08"/>
      <sheetName val="2022_07"/>
      <sheetName val="2022_06"/>
      <sheetName val="2022_05"/>
      <sheetName val="2022_04"/>
      <sheetName val="2022_03"/>
      <sheetName val="2022_02"/>
      <sheetName val="2022_01"/>
      <sheetName val="2021_12"/>
      <sheetName val="2021_11"/>
      <sheetName val="2021_10"/>
      <sheetName val="2021_09"/>
      <sheetName val="2021_08 (2)"/>
      <sheetName val="2021_08"/>
      <sheetName val="2021_07"/>
      <sheetName val="2021_06"/>
      <sheetName val="2021_05"/>
      <sheetName val="2021_04"/>
      <sheetName val="2021_03"/>
      <sheetName val="2021_02"/>
      <sheetName val="2021_01"/>
      <sheetName val="2020_12"/>
      <sheetName val="2020_11"/>
      <sheetName val="2020_10"/>
      <sheetName val="2020_09"/>
      <sheetName val="2020_08"/>
      <sheetName val="2020_07"/>
      <sheetName val="2020_06"/>
      <sheetName val="2020_05"/>
      <sheetName val="2020_04 - cobrança anterior"/>
      <sheetName val="2020_04"/>
      <sheetName val="2020_03"/>
      <sheetName val="2020_02"/>
      <sheetName val="2020_01"/>
      <sheetName val="2019_12"/>
      <sheetName val="2019_11"/>
      <sheetName val="2019_10"/>
      <sheetName val="2019_09"/>
      <sheetName val="2019_08"/>
      <sheetName val="2019_07"/>
      <sheetName val="2019_06"/>
      <sheetName val="2019_05"/>
      <sheetName val="2019_04"/>
      <sheetName val="2019_03"/>
      <sheetName val="2019_02"/>
      <sheetName val="2019_01"/>
      <sheetName val="2018_12"/>
      <sheetName val="2018_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</row>
        <row r="2">
          <cell r="D2"/>
          <cell r="E2"/>
          <cell r="F2"/>
          <cell r="G2"/>
          <cell r="H2">
            <v>2</v>
          </cell>
          <cell r="I2">
            <v>3</v>
          </cell>
          <cell r="J2">
            <v>4</v>
          </cell>
          <cell r="K2">
            <v>5</v>
          </cell>
          <cell r="L2">
            <v>6</v>
          </cell>
          <cell r="M2">
            <v>7</v>
          </cell>
          <cell r="N2"/>
          <cell r="O2"/>
          <cell r="P2"/>
          <cell r="Q2"/>
          <cell r="R2"/>
          <cell r="S2"/>
          <cell r="T2"/>
          <cell r="U2"/>
          <cell r="V2"/>
          <cell r="W2"/>
          <cell r="X2"/>
          <cell r="Y2"/>
          <cell r="Z2"/>
          <cell r="AA2"/>
          <cell r="AB2"/>
          <cell r="AC2"/>
          <cell r="AD2"/>
        </row>
        <row r="3">
          <cell r="D3" t="str">
            <v>Ano</v>
          </cell>
          <cell r="E3" t="str">
            <v>Companhia</v>
          </cell>
          <cell r="F3" t="str">
            <v>Categoria</v>
          </cell>
          <cell r="G3" t="str">
            <v>Categoria</v>
          </cell>
          <cell r="H3" t="str">
            <v>Faixa 0</v>
          </cell>
          <cell r="I3" t="str">
            <v>Faixa 1</v>
          </cell>
          <cell r="J3" t="str">
            <v>Faixa 2</v>
          </cell>
          <cell r="K3" t="str">
            <v>Faixa 3</v>
          </cell>
          <cell r="L3" t="str">
            <v>Faixa 4</v>
          </cell>
          <cell r="M3" t="str">
            <v>Faixa 5</v>
          </cell>
          <cell r="N3"/>
          <cell r="O3" t="str">
            <v>Companhia</v>
          </cell>
          <cell r="P3" t="str">
            <v>TR</v>
          </cell>
          <cell r="Q3"/>
          <cell r="R3"/>
          <cell r="S3"/>
          <cell r="T3"/>
          <cell r="U3"/>
          <cell r="V3"/>
          <cell r="W3"/>
          <cell r="X3"/>
          <cell r="Y3"/>
          <cell r="Z3"/>
          <cell r="AA3"/>
          <cell r="AB3"/>
          <cell r="AC3"/>
          <cell r="AD3"/>
        </row>
        <row r="4">
          <cell r="D4">
            <v>2025</v>
          </cell>
          <cell r="E4" t="str">
            <v>Casan</v>
          </cell>
          <cell r="F4" t="str">
            <v>Pública</v>
          </cell>
          <cell r="G4" t="str">
            <v>2025 Casan Pública</v>
          </cell>
          <cell r="H4">
            <v>45.72</v>
          </cell>
          <cell r="I4">
            <v>6.72</v>
          </cell>
          <cell r="J4">
            <v>18.88</v>
          </cell>
          <cell r="K4">
            <v>18.88</v>
          </cell>
          <cell r="L4">
            <v>18.88</v>
          </cell>
          <cell r="M4">
            <v>0</v>
          </cell>
          <cell r="N4"/>
          <cell r="O4" t="str">
            <v>Casan</v>
          </cell>
          <cell r="P4">
            <v>1</v>
          </cell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</row>
        <row r="5">
          <cell r="D5">
            <v>2025</v>
          </cell>
          <cell r="E5" t="str">
            <v>Casan</v>
          </cell>
          <cell r="F5" t="str">
            <v>Residencial B</v>
          </cell>
          <cell r="G5" t="str">
            <v>2025 Casan Residencial B</v>
          </cell>
          <cell r="H5">
            <v>45.72</v>
          </cell>
          <cell r="I5">
            <v>3.04</v>
          </cell>
          <cell r="J5">
            <v>14.12</v>
          </cell>
          <cell r="K5">
            <v>18.88</v>
          </cell>
          <cell r="L5">
            <v>23.76</v>
          </cell>
          <cell r="M5">
            <v>0</v>
          </cell>
          <cell r="N5"/>
          <cell r="O5" t="str">
            <v>Blumenau</v>
          </cell>
          <cell r="P5">
            <v>1.0941904434513579</v>
          </cell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</row>
        <row r="6">
          <cell r="D6">
            <v>2025</v>
          </cell>
          <cell r="E6" t="str">
            <v>Casan</v>
          </cell>
          <cell r="F6" t="str">
            <v>Comercial</v>
          </cell>
          <cell r="G6" t="str">
            <v>2025 Casan Comercial</v>
          </cell>
          <cell r="H6">
            <v>45.72</v>
          </cell>
          <cell r="I6">
            <v>6.72</v>
          </cell>
          <cell r="J6">
            <v>18.88</v>
          </cell>
          <cell r="K6">
            <v>18.88</v>
          </cell>
          <cell r="L6">
            <v>23.76</v>
          </cell>
          <cell r="M6">
            <v>0</v>
          </cell>
          <cell r="N6"/>
          <cell r="O6" t="str">
            <v>Araranguá</v>
          </cell>
          <cell r="P6">
            <v>0.73399999999999999</v>
          </cell>
          <cell r="Q6"/>
          <cell r="R6"/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</row>
        <row r="7">
          <cell r="D7">
            <v>2025</v>
          </cell>
          <cell r="E7" t="str">
            <v>Casan</v>
          </cell>
          <cell r="F7" t="str">
            <v>Industrial</v>
          </cell>
          <cell r="G7" t="str">
            <v>2025 Casan Industrial</v>
          </cell>
          <cell r="H7">
            <v>45.72</v>
          </cell>
          <cell r="I7">
            <v>6.72</v>
          </cell>
          <cell r="J7">
            <v>18.88</v>
          </cell>
          <cell r="K7">
            <v>18.88</v>
          </cell>
          <cell r="L7">
            <v>18.88</v>
          </cell>
          <cell r="M7">
            <v>0</v>
          </cell>
          <cell r="N7"/>
          <cell r="O7" t="str">
            <v>Joinville</v>
          </cell>
          <cell r="P7">
            <v>0.8</v>
          </cell>
          <cell r="Q7"/>
          <cell r="R7"/>
          <cell r="S7"/>
          <cell r="T7"/>
          <cell r="U7"/>
          <cell r="V7"/>
          <cell r="W7"/>
          <cell r="X7"/>
          <cell r="Y7"/>
          <cell r="Z7"/>
          <cell r="AA7"/>
          <cell r="AB7"/>
          <cell r="AC7"/>
          <cell r="AD7"/>
        </row>
        <row r="8"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 t="str">
            <v>Sapiens</v>
          </cell>
          <cell r="P8">
            <v>1</v>
          </cell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</row>
        <row r="9">
          <cell r="D9">
            <v>2025</v>
          </cell>
          <cell r="E9" t="str">
            <v>SAMAE BNU - Água</v>
          </cell>
          <cell r="F9" t="str">
            <v>Pública</v>
          </cell>
          <cell r="G9" t="str">
            <v>2025 SAMAE BNU - Água Pública</v>
          </cell>
          <cell r="H9">
            <v>0</v>
          </cell>
          <cell r="I9">
            <v>4.4400000000000004</v>
          </cell>
          <cell r="J9">
            <v>8.56</v>
          </cell>
          <cell r="K9">
            <v>8.56</v>
          </cell>
          <cell r="L9">
            <v>0</v>
          </cell>
          <cell r="M9">
            <v>0</v>
          </cell>
          <cell r="N9"/>
          <cell r="O9"/>
          <cell r="P9"/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</row>
        <row r="10">
          <cell r="D10">
            <v>2024</v>
          </cell>
          <cell r="E10" t="str">
            <v>Sapiens</v>
          </cell>
          <cell r="F10" t="str">
            <v>Comercial</v>
          </cell>
          <cell r="G10" t="str">
            <v>2024 Sapiens Comercial</v>
          </cell>
          <cell r="H10">
            <v>0</v>
          </cell>
          <cell r="I10">
            <v>20.79</v>
          </cell>
          <cell r="J10">
            <v>20.79</v>
          </cell>
          <cell r="K10">
            <v>20.79</v>
          </cell>
          <cell r="L10">
            <v>20.79</v>
          </cell>
          <cell r="M10">
            <v>0</v>
          </cell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</row>
        <row r="11"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</row>
        <row r="12">
          <cell r="D12">
            <v>2023</v>
          </cell>
          <cell r="E12" t="str">
            <v>Samae ARA - Água</v>
          </cell>
          <cell r="F12" t="str">
            <v>Pública</v>
          </cell>
          <cell r="G12" t="str">
            <v>2023 Samae ARA - Água Pública</v>
          </cell>
          <cell r="H12">
            <v>0</v>
          </cell>
          <cell r="I12">
            <v>9.6809999999999992</v>
          </cell>
          <cell r="J12">
            <v>12.53</v>
          </cell>
          <cell r="K12">
            <v>13.8</v>
          </cell>
          <cell r="L12">
            <v>15.18</v>
          </cell>
          <cell r="M12">
            <v>16.72</v>
          </cell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</row>
        <row r="13">
          <cell r="D13">
            <v>2024</v>
          </cell>
          <cell r="E13" t="str">
            <v>SAMAE BNU - Esgoto BRK</v>
          </cell>
          <cell r="F13" t="str">
            <v>Pública</v>
          </cell>
          <cell r="G13" t="str">
            <v>2024 SAMAE BNU - Esgoto BRK Pública</v>
          </cell>
          <cell r="H13">
            <v>0</v>
          </cell>
          <cell r="I13">
            <v>4.83</v>
          </cell>
          <cell r="J13">
            <v>9.3789999999999996</v>
          </cell>
          <cell r="K13">
            <v>16.905000000000001</v>
          </cell>
          <cell r="L13">
            <v>0</v>
          </cell>
          <cell r="M13">
            <v>0</v>
          </cell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</row>
        <row r="14">
          <cell r="D14">
            <v>2023</v>
          </cell>
          <cell r="E14" t="str">
            <v>SAMAE BNU - Esgoto BRK</v>
          </cell>
          <cell r="F14" t="str">
            <v>Pública</v>
          </cell>
          <cell r="G14" t="str">
            <v>2023 SAMAE BNU - Esgoto BRK Pública</v>
          </cell>
          <cell r="H14">
            <v>0</v>
          </cell>
          <cell r="I14">
            <v>4.6239999999999997</v>
          </cell>
          <cell r="J14">
            <v>8.9789999999999992</v>
          </cell>
          <cell r="K14">
            <v>16.183</v>
          </cell>
          <cell r="L14">
            <v>0</v>
          </cell>
          <cell r="M14">
            <v>0</v>
          </cell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</row>
        <row r="15">
          <cell r="D15">
            <v>2024</v>
          </cell>
          <cell r="E15" t="str">
            <v>Joinville Perini</v>
          </cell>
          <cell r="F15" t="str">
            <v>Comercial</v>
          </cell>
          <cell r="G15" t="str">
            <v>2024 Joinville Perini Comercial</v>
          </cell>
          <cell r="H15">
            <v>0</v>
          </cell>
          <cell r="I15">
            <v>11.9</v>
          </cell>
          <cell r="J15">
            <v>11.9</v>
          </cell>
          <cell r="K15">
            <v>11.9</v>
          </cell>
          <cell r="L15">
            <v>11.9</v>
          </cell>
          <cell r="M15">
            <v>0</v>
          </cell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</row>
        <row r="16"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</row>
        <row r="17"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</row>
        <row r="18"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</row>
        <row r="19">
          <cell r="D19">
            <v>1</v>
          </cell>
          <cell r="E19">
            <v>2</v>
          </cell>
          <cell r="F19">
            <v>3</v>
          </cell>
          <cell r="G19">
            <v>4</v>
          </cell>
          <cell r="H19">
            <v>5</v>
          </cell>
          <cell r="I19">
            <v>6</v>
          </cell>
          <cell r="J19">
            <v>7</v>
          </cell>
          <cell r="K19">
            <v>8</v>
          </cell>
          <cell r="L19">
            <v>9</v>
          </cell>
          <cell r="M19">
            <v>10</v>
          </cell>
          <cell r="N19">
            <v>11</v>
          </cell>
          <cell r="O19">
            <v>12</v>
          </cell>
          <cell r="P19">
            <v>13</v>
          </cell>
          <cell r="Q19">
            <v>14</v>
          </cell>
          <cell r="R19">
            <v>15</v>
          </cell>
          <cell r="S19">
            <v>16</v>
          </cell>
          <cell r="T19">
            <v>17</v>
          </cell>
          <cell r="U19">
            <v>18</v>
          </cell>
          <cell r="V19">
            <v>19</v>
          </cell>
          <cell r="W19">
            <v>20</v>
          </cell>
          <cell r="X19">
            <v>21</v>
          </cell>
          <cell r="Y19">
            <v>22</v>
          </cell>
          <cell r="Z19">
            <v>23</v>
          </cell>
          <cell r="AA19">
            <v>24</v>
          </cell>
          <cell r="AB19">
            <v>25</v>
          </cell>
          <cell r="AC19">
            <v>26</v>
          </cell>
          <cell r="AD19">
            <v>27</v>
          </cell>
        </row>
        <row r="20">
          <cell r="D20"/>
          <cell r="E20" t="str">
            <v>COMPANHIA CATARINENSE DE ÁGUAS E SANEAMENTO                                                                                                                             FATURA CENTRALIZADA DETALHADA
EMÍLIO BLUM, 83  CENTRO C.N.P.J. 82.508.433/000117</v>
          </cell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</row>
        <row r="21">
          <cell r="D21"/>
          <cell r="E21" t="str">
            <v>ÓRGÃO CENTRAL: U.F.S.C. UNIV.FEDERAL DE SC                                                                                                                                                          SEQÜENCIAL: 216340701807</v>
          </cell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 t="str">
            <v>Economias</v>
          </cell>
          <cell r="Y21"/>
          <cell r="Z21"/>
          <cell r="AA21"/>
          <cell r="AB21"/>
          <cell r="AC21"/>
          <cell r="AD21"/>
        </row>
        <row r="22">
          <cell r="D22" t="str">
            <v>Codigo</v>
          </cell>
          <cell r="E22" t="str">
            <v>Matricula</v>
          </cell>
          <cell r="F22" t="str">
            <v>Mês referencia</v>
          </cell>
          <cell r="G22" t="str">
            <v>Cliente</v>
          </cell>
          <cell r="H22" t="str">
            <v>Economias</v>
          </cell>
          <cell r="I22" t="str">
            <v>Leitura Anterior</v>
          </cell>
          <cell r="J22" t="str">
            <v>Atual</v>
          </cell>
          <cell r="K22" t="str">
            <v>Cons. m3</v>
          </cell>
          <cell r="L22" t="str">
            <v>Valor água (R$)</v>
          </cell>
          <cell r="M22" t="str">
            <v>Valor esgoto (R$)</v>
          </cell>
          <cell r="N22" t="str">
            <v>Valor serviço(R$)</v>
          </cell>
          <cell r="O22" t="str">
            <v>Valor bônus(R$)</v>
          </cell>
          <cell r="P22" t="str">
            <v>Multa/ Juros/ Atual. Monet.</v>
          </cell>
          <cell r="Q22" t="str">
            <v>Valor total(R$)</v>
          </cell>
          <cell r="R22"/>
          <cell r="S22" t="str">
            <v>Situação</v>
          </cell>
          <cell r="T22" t="str">
            <v>Ocorrência</v>
          </cell>
          <cell r="U22" t="str">
            <v>Anormalidade</v>
          </cell>
          <cell r="V22" t="str">
            <v>Matrículas mês anterior</v>
          </cell>
          <cell r="W22" t="str">
            <v>Matrícula</v>
          </cell>
          <cell r="X22" t="str">
            <v>Informação das faturas</v>
          </cell>
          <cell r="Y22" t="str">
            <v>Informado e total anterior =?</v>
          </cell>
          <cell r="Z22" t="str">
            <v>Público</v>
          </cell>
          <cell r="AA22" t="str">
            <v>Residencial</v>
          </cell>
          <cell r="AB22" t="str">
            <v>Comercial</v>
          </cell>
          <cell r="AC22" t="str">
            <v>Industrial</v>
          </cell>
          <cell r="AD22" t="str">
            <v>Total</v>
          </cell>
        </row>
        <row r="23">
          <cell r="D23" t="str">
            <v>H001</v>
          </cell>
          <cell r="E23">
            <v>2297094</v>
          </cell>
          <cell r="F23">
            <v>45717</v>
          </cell>
          <cell r="G23" t="str">
            <v>UNIVERSIDADE FEDERAL DE SANTA CATARINA</v>
          </cell>
          <cell r="H23">
            <v>1</v>
          </cell>
          <cell r="I23">
            <v>1504</v>
          </cell>
          <cell r="J23">
            <v>1543</v>
          </cell>
          <cell r="K23">
            <v>39</v>
          </cell>
          <cell r="L23">
            <v>660.44</v>
          </cell>
          <cell r="M23">
            <v>660.44</v>
          </cell>
          <cell r="N23">
            <v>-124.83</v>
          </cell>
          <cell r="O23">
            <v>0</v>
          </cell>
          <cell r="P23">
            <v>0</v>
          </cell>
          <cell r="Q23">
            <v>1196.0500000000002</v>
          </cell>
          <cell r="R23">
            <v>0</v>
          </cell>
          <cell r="S23" t="str">
            <v>ok</v>
          </cell>
          <cell r="T23" t="str">
            <v>LIDO</v>
          </cell>
          <cell r="U23" t="str">
            <v>Alto Consumo</v>
          </cell>
          <cell r="V23">
            <v>2297094</v>
          </cell>
          <cell r="W23" t="str">
            <v>ok</v>
          </cell>
          <cell r="X23">
            <v>1</v>
          </cell>
          <cell r="Y23" t="str">
            <v>sim</v>
          </cell>
          <cell r="Z23">
            <v>1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</row>
        <row r="24">
          <cell r="D24" t="str">
            <v>H002</v>
          </cell>
          <cell r="E24">
            <v>2297116</v>
          </cell>
          <cell r="F24">
            <v>45717</v>
          </cell>
          <cell r="G24" t="str">
            <v>UNIVERSIDADE FEDERAL DE SANTA CATARINA</v>
          </cell>
          <cell r="H24">
            <v>2</v>
          </cell>
          <cell r="I24">
            <v>3241</v>
          </cell>
          <cell r="J24">
            <v>3285</v>
          </cell>
          <cell r="K24">
            <v>44</v>
          </cell>
          <cell r="L24">
            <v>678.96</v>
          </cell>
          <cell r="M24">
            <v>678.96</v>
          </cell>
          <cell r="N24">
            <v>-128.33000000000001</v>
          </cell>
          <cell r="O24">
            <v>0</v>
          </cell>
          <cell r="P24">
            <v>0</v>
          </cell>
          <cell r="Q24">
            <v>1229.5900000000001</v>
          </cell>
          <cell r="R24">
            <v>0</v>
          </cell>
          <cell r="S24" t="str">
            <v>ok</v>
          </cell>
          <cell r="T24" t="str">
            <v>LIDO</v>
          </cell>
          <cell r="U24" t="str">
            <v>Sem ocorrência</v>
          </cell>
          <cell r="V24">
            <v>2297116</v>
          </cell>
          <cell r="W24" t="str">
            <v>ok</v>
          </cell>
          <cell r="X24">
            <v>2</v>
          </cell>
          <cell r="Y24" t="str">
            <v>sim</v>
          </cell>
          <cell r="Z24">
            <v>2</v>
          </cell>
          <cell r="AA24">
            <v>0</v>
          </cell>
          <cell r="AB24">
            <v>0</v>
          </cell>
          <cell r="AC24">
            <v>0</v>
          </cell>
          <cell r="AD24">
            <v>2</v>
          </cell>
        </row>
        <row r="25">
          <cell r="D25" t="str">
            <v>H003</v>
          </cell>
          <cell r="E25">
            <v>2297124</v>
          </cell>
          <cell r="F25">
            <v>45717</v>
          </cell>
          <cell r="G25" t="str">
            <v>BIOTERIO CENTRAL ALMOXARIFADO</v>
          </cell>
          <cell r="H25">
            <v>1</v>
          </cell>
          <cell r="I25">
            <v>12210</v>
          </cell>
          <cell r="J25">
            <v>12434</v>
          </cell>
          <cell r="K25">
            <v>224</v>
          </cell>
          <cell r="L25">
            <v>4153.24</v>
          </cell>
          <cell r="M25">
            <v>4153.24</v>
          </cell>
          <cell r="N25">
            <v>-784.95</v>
          </cell>
          <cell r="O25">
            <v>0</v>
          </cell>
          <cell r="P25">
            <v>0</v>
          </cell>
          <cell r="Q25">
            <v>7521.53</v>
          </cell>
          <cell r="R25">
            <v>0</v>
          </cell>
          <cell r="S25" t="str">
            <v>ok</v>
          </cell>
          <cell r="T25" t="str">
            <v>LIDO</v>
          </cell>
          <cell r="U25" t="str">
            <v>Sem ocorrência</v>
          </cell>
          <cell r="V25">
            <v>2297124</v>
          </cell>
          <cell r="W25" t="str">
            <v>ok</v>
          </cell>
          <cell r="X25">
            <v>1</v>
          </cell>
          <cell r="Y25" t="str">
            <v>sim</v>
          </cell>
          <cell r="Z25">
            <v>1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</row>
        <row r="26">
          <cell r="D26" t="str">
            <v>H004</v>
          </cell>
          <cell r="E26">
            <v>2297086</v>
          </cell>
          <cell r="F26">
            <v>45717</v>
          </cell>
          <cell r="G26" t="str">
            <v>CENTRO DE CIENCIAS FISICAS E MATEMATICA</v>
          </cell>
          <cell r="H26">
            <v>1</v>
          </cell>
          <cell r="I26">
            <v>3139</v>
          </cell>
          <cell r="J26">
            <v>3240</v>
          </cell>
          <cell r="K26">
            <v>101</v>
          </cell>
          <cell r="L26">
            <v>1831</v>
          </cell>
          <cell r="M26">
            <v>1831</v>
          </cell>
          <cell r="N26">
            <v>-346.06</v>
          </cell>
          <cell r="O26">
            <v>0</v>
          </cell>
          <cell r="P26">
            <v>0</v>
          </cell>
          <cell r="Q26">
            <v>3315.94</v>
          </cell>
          <cell r="R26">
            <v>0</v>
          </cell>
          <cell r="S26" t="str">
            <v>ok</v>
          </cell>
          <cell r="T26" t="str">
            <v>LIDO</v>
          </cell>
          <cell r="U26" t="str">
            <v>Sem ocorrência</v>
          </cell>
          <cell r="V26">
            <v>2297086</v>
          </cell>
          <cell r="W26" t="str">
            <v>ok</v>
          </cell>
          <cell r="X26">
            <v>1</v>
          </cell>
          <cell r="Y26" t="str">
            <v>sim</v>
          </cell>
          <cell r="Z26">
            <v>1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</row>
        <row r="27">
          <cell r="D27" t="str">
            <v>H005</v>
          </cell>
          <cell r="E27">
            <v>2297078</v>
          </cell>
          <cell r="F27">
            <v>45717</v>
          </cell>
          <cell r="G27" t="str">
            <v>CENTRO DE CIENCIAS FISICAS E MATEMATICA</v>
          </cell>
          <cell r="H27">
            <v>1</v>
          </cell>
          <cell r="I27">
            <v>1715</v>
          </cell>
          <cell r="J27">
            <v>1868</v>
          </cell>
          <cell r="K27">
            <v>153</v>
          </cell>
          <cell r="L27">
            <v>2812.76</v>
          </cell>
          <cell r="M27">
            <v>2812.76</v>
          </cell>
          <cell r="N27">
            <v>-531.62</v>
          </cell>
          <cell r="O27">
            <v>0</v>
          </cell>
          <cell r="P27">
            <v>0</v>
          </cell>
          <cell r="Q27">
            <v>5093.9000000000005</v>
          </cell>
          <cell r="R27">
            <v>0</v>
          </cell>
          <cell r="S27" t="str">
            <v>ok</v>
          </cell>
          <cell r="T27" t="str">
            <v>LIDO/REVISÃO</v>
          </cell>
          <cell r="U27" t="str">
            <v>Média</v>
          </cell>
          <cell r="V27">
            <v>2297078</v>
          </cell>
          <cell r="W27" t="str">
            <v>ok</v>
          </cell>
          <cell r="X27">
            <v>1</v>
          </cell>
          <cell r="Y27" t="str">
            <v>sim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</row>
        <row r="28">
          <cell r="D28" t="str">
            <v>H006</v>
          </cell>
          <cell r="E28">
            <v>9185569</v>
          </cell>
          <cell r="F28">
            <v>45717</v>
          </cell>
          <cell r="G28" t="str">
            <v>ENGENHARIA CIVIL BL T</v>
          </cell>
          <cell r="H28">
            <v>1</v>
          </cell>
          <cell r="I28">
            <v>278</v>
          </cell>
          <cell r="J28">
            <v>284</v>
          </cell>
          <cell r="K28">
            <v>6</v>
          </cell>
          <cell r="L28">
            <v>86.04</v>
          </cell>
          <cell r="M28">
            <v>86.04</v>
          </cell>
          <cell r="N28">
            <v>-16.260000000000002</v>
          </cell>
          <cell r="O28">
            <v>0</v>
          </cell>
          <cell r="P28">
            <v>0</v>
          </cell>
          <cell r="Q28">
            <v>155.82000000000002</v>
          </cell>
          <cell r="R28">
            <v>0</v>
          </cell>
          <cell r="S28" t="str">
            <v>ok</v>
          </cell>
          <cell r="T28" t="str">
            <v>LIDO/REVISÃO</v>
          </cell>
          <cell r="U28" t="str">
            <v>Média</v>
          </cell>
          <cell r="V28">
            <v>9185569</v>
          </cell>
          <cell r="W28" t="str">
            <v>ok</v>
          </cell>
          <cell r="X28">
            <v>1</v>
          </cell>
          <cell r="Y28" t="str">
            <v>sim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1</v>
          </cell>
        </row>
        <row r="29">
          <cell r="D29" t="str">
            <v>H007</v>
          </cell>
          <cell r="E29">
            <v>9185550</v>
          </cell>
          <cell r="F29">
            <v>45717</v>
          </cell>
          <cell r="G29" t="str">
            <v>ENGENHARIA CIVIL BL V</v>
          </cell>
          <cell r="H29">
            <v>1</v>
          </cell>
          <cell r="I29">
            <v>7319</v>
          </cell>
          <cell r="J29">
            <v>7404</v>
          </cell>
          <cell r="K29">
            <v>85</v>
          </cell>
          <cell r="L29">
            <v>1528.92</v>
          </cell>
          <cell r="M29">
            <v>1528.92</v>
          </cell>
          <cell r="N29">
            <v>-288.98</v>
          </cell>
          <cell r="O29">
            <v>0</v>
          </cell>
          <cell r="P29">
            <v>0</v>
          </cell>
          <cell r="Q29">
            <v>2768.86</v>
          </cell>
          <cell r="R29">
            <v>0</v>
          </cell>
          <cell r="S29" t="str">
            <v>ok</v>
          </cell>
          <cell r="T29" t="str">
            <v>LIDO</v>
          </cell>
          <cell r="U29" t="str">
            <v>Alto Consumo</v>
          </cell>
          <cell r="V29">
            <v>9185550</v>
          </cell>
          <cell r="W29" t="str">
            <v>ok</v>
          </cell>
          <cell r="X29">
            <v>1</v>
          </cell>
          <cell r="Y29" t="str">
            <v>sim</v>
          </cell>
          <cell r="Z29">
            <v>1</v>
          </cell>
          <cell r="AA29">
            <v>0</v>
          </cell>
          <cell r="AB29">
            <v>0</v>
          </cell>
          <cell r="AC29">
            <v>0</v>
          </cell>
          <cell r="AD29">
            <v>1</v>
          </cell>
        </row>
        <row r="30">
          <cell r="D30" t="str">
            <v>H008</v>
          </cell>
          <cell r="E30">
            <v>2297159</v>
          </cell>
          <cell r="F30">
            <v>45717</v>
          </cell>
          <cell r="G30" t="str">
            <v>UNIVERSIDADE FEDERAL DE SANTA CATARINA</v>
          </cell>
          <cell r="H30">
            <v>1</v>
          </cell>
          <cell r="I30">
            <v>4531</v>
          </cell>
          <cell r="J30">
            <v>4835</v>
          </cell>
          <cell r="K30">
            <v>304</v>
          </cell>
          <cell r="L30">
            <v>5663.64</v>
          </cell>
          <cell r="M30">
            <v>5663.64</v>
          </cell>
          <cell r="N30">
            <v>-1070.43</v>
          </cell>
          <cell r="O30">
            <v>0</v>
          </cell>
          <cell r="P30">
            <v>0</v>
          </cell>
          <cell r="Q30">
            <v>10256.85</v>
          </cell>
          <cell r="R30">
            <v>0</v>
          </cell>
          <cell r="S30" t="str">
            <v>ok</v>
          </cell>
          <cell r="T30" t="str">
            <v>LIDO/REVISÃO</v>
          </cell>
          <cell r="U30" t="str">
            <v>Média</v>
          </cell>
          <cell r="V30">
            <v>2297159</v>
          </cell>
          <cell r="W30" t="str">
            <v>ok</v>
          </cell>
          <cell r="X30">
            <v>1</v>
          </cell>
          <cell r="Y30" t="str">
            <v>sim</v>
          </cell>
          <cell r="Z30">
            <v>1</v>
          </cell>
          <cell r="AA30">
            <v>0</v>
          </cell>
          <cell r="AB30">
            <v>0</v>
          </cell>
          <cell r="AC30">
            <v>0</v>
          </cell>
          <cell r="AD30">
            <v>1</v>
          </cell>
        </row>
        <row r="31">
          <cell r="D31" t="str">
            <v>H009</v>
          </cell>
          <cell r="E31">
            <v>2297140</v>
          </cell>
          <cell r="F31">
            <v>45717</v>
          </cell>
          <cell r="G31" t="str">
            <v>UNIVERSIDADE FEDERAL DE SANTA CATARINA</v>
          </cell>
          <cell r="H31">
            <v>1</v>
          </cell>
          <cell r="I31">
            <v>29</v>
          </cell>
          <cell r="J31">
            <v>30</v>
          </cell>
          <cell r="K31">
            <v>1</v>
          </cell>
          <cell r="L31">
            <v>52.44</v>
          </cell>
          <cell r="M31">
            <v>52.44</v>
          </cell>
          <cell r="N31">
            <v>-9.91</v>
          </cell>
          <cell r="O31">
            <v>0</v>
          </cell>
          <cell r="P31">
            <v>0</v>
          </cell>
          <cell r="Q31">
            <v>94.97</v>
          </cell>
          <cell r="R31">
            <v>0</v>
          </cell>
          <cell r="S31" t="str">
            <v>ok</v>
          </cell>
          <cell r="T31" t="str">
            <v>LIDO</v>
          </cell>
          <cell r="U31" t="str">
            <v>Alto Consumo</v>
          </cell>
          <cell r="V31">
            <v>2297140</v>
          </cell>
          <cell r="W31" t="str">
            <v>ok</v>
          </cell>
          <cell r="X31">
            <v>1</v>
          </cell>
          <cell r="Y31" t="str">
            <v>sim</v>
          </cell>
          <cell r="Z31">
            <v>1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</row>
        <row r="32">
          <cell r="D32" t="str">
            <v>H010</v>
          </cell>
          <cell r="E32">
            <v>2297132</v>
          </cell>
          <cell r="F32">
            <v>45717</v>
          </cell>
          <cell r="G32" t="str">
            <v>NUCLEO DE INSTRUÇÃO MODELO</v>
          </cell>
          <cell r="H32">
            <v>1</v>
          </cell>
          <cell r="I32">
            <v>2820</v>
          </cell>
          <cell r="J32">
            <v>2842</v>
          </cell>
          <cell r="K32">
            <v>22</v>
          </cell>
          <cell r="L32">
            <v>339.48</v>
          </cell>
          <cell r="M32">
            <v>339.48</v>
          </cell>
          <cell r="N32">
            <v>-64.16</v>
          </cell>
          <cell r="O32">
            <v>0</v>
          </cell>
          <cell r="P32">
            <v>0</v>
          </cell>
          <cell r="Q32">
            <v>614.80000000000007</v>
          </cell>
          <cell r="R32">
            <v>0</v>
          </cell>
          <cell r="S32" t="str">
            <v>ok</v>
          </cell>
          <cell r="T32" t="str">
            <v>MÉDIO</v>
          </cell>
          <cell r="U32" t="str">
            <v>HIDROMETRO INVERTIDO</v>
          </cell>
          <cell r="V32">
            <v>2297132</v>
          </cell>
          <cell r="W32" t="str">
            <v>ok</v>
          </cell>
          <cell r="X32">
            <v>1</v>
          </cell>
          <cell r="Y32" t="str">
            <v>sim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1</v>
          </cell>
        </row>
        <row r="33">
          <cell r="D33" t="str">
            <v>H011</v>
          </cell>
          <cell r="E33">
            <v>8149615</v>
          </cell>
          <cell r="F33">
            <v>45717</v>
          </cell>
          <cell r="G33" t="str">
            <v>DEPTO MICROBIOLOGIA UFSC</v>
          </cell>
          <cell r="H33">
            <v>1</v>
          </cell>
          <cell r="I33">
            <v>46409</v>
          </cell>
          <cell r="J33">
            <v>46433</v>
          </cell>
          <cell r="K33">
            <v>24</v>
          </cell>
          <cell r="L33">
            <v>377.24</v>
          </cell>
          <cell r="M33">
            <v>377.24</v>
          </cell>
          <cell r="N33">
            <v>-71.290000000000006</v>
          </cell>
          <cell r="O33">
            <v>0</v>
          </cell>
          <cell r="P33">
            <v>0</v>
          </cell>
          <cell r="Q33">
            <v>683.19</v>
          </cell>
          <cell r="R33">
            <v>0</v>
          </cell>
          <cell r="S33" t="str">
            <v>ok</v>
          </cell>
          <cell r="T33" t="str">
            <v>LIDO/REVISÃO</v>
          </cell>
          <cell r="U33" t="str">
            <v>CONFIRMACAO LEITURA</v>
          </cell>
          <cell r="V33">
            <v>8149615</v>
          </cell>
          <cell r="W33" t="str">
            <v>ok</v>
          </cell>
          <cell r="X33">
            <v>1</v>
          </cell>
          <cell r="Y33" t="str">
            <v>sim</v>
          </cell>
          <cell r="Z33">
            <v>1</v>
          </cell>
          <cell r="AA33">
            <v>0</v>
          </cell>
          <cell r="AB33">
            <v>0</v>
          </cell>
          <cell r="AC33">
            <v>0</v>
          </cell>
          <cell r="AD33">
            <v>1</v>
          </cell>
        </row>
        <row r="34">
          <cell r="D34" t="str">
            <v>H015</v>
          </cell>
          <cell r="E34">
            <v>2296918</v>
          </cell>
          <cell r="F34">
            <v>45717</v>
          </cell>
          <cell r="G34" t="str">
            <v>UNIV FEDERAL DO ESTADO DE SC</v>
          </cell>
          <cell r="H34">
            <v>1</v>
          </cell>
          <cell r="I34">
            <v>212</v>
          </cell>
          <cell r="J34">
            <v>212</v>
          </cell>
          <cell r="K34">
            <v>0</v>
          </cell>
          <cell r="L34">
            <v>45.72</v>
          </cell>
          <cell r="M34">
            <v>45.72</v>
          </cell>
          <cell r="N34">
            <v>-8.6300000000000008</v>
          </cell>
          <cell r="O34">
            <v>0</v>
          </cell>
          <cell r="P34">
            <v>0</v>
          </cell>
          <cell r="Q34">
            <v>82.81</v>
          </cell>
          <cell r="R34">
            <v>0</v>
          </cell>
          <cell r="S34" t="str">
            <v>ok</v>
          </cell>
          <cell r="T34" t="str">
            <v>MÉDIO</v>
          </cell>
          <cell r="U34" t="str">
            <v>VIDRO DO HIDROMETRO SUADO</v>
          </cell>
          <cell r="V34">
            <v>2296918</v>
          </cell>
          <cell r="W34" t="str">
            <v>ok</v>
          </cell>
          <cell r="X34">
            <v>1</v>
          </cell>
          <cell r="Y34" t="str">
            <v>sim</v>
          </cell>
          <cell r="Z34">
            <v>1</v>
          </cell>
          <cell r="AA34">
            <v>0</v>
          </cell>
          <cell r="AB34">
            <v>0</v>
          </cell>
          <cell r="AC34">
            <v>0</v>
          </cell>
          <cell r="AD34">
            <v>1</v>
          </cell>
        </row>
        <row r="35">
          <cell r="D35" t="str">
            <v>H017</v>
          </cell>
          <cell r="E35">
            <v>2296950</v>
          </cell>
          <cell r="F35">
            <v>45717</v>
          </cell>
          <cell r="G35" t="str">
            <v>UNIVERSIDADE FEDERAL DE SANTA CATARINA</v>
          </cell>
          <cell r="H35">
            <v>2</v>
          </cell>
          <cell r="I35">
            <v>11584</v>
          </cell>
          <cell r="J35">
            <v>12050</v>
          </cell>
          <cell r="K35">
            <v>466</v>
          </cell>
          <cell r="L35">
            <v>9539.36</v>
          </cell>
          <cell r="M35">
            <v>9539.36</v>
          </cell>
          <cell r="N35">
            <v>-1802.94</v>
          </cell>
          <cell r="O35">
            <v>0</v>
          </cell>
          <cell r="P35">
            <v>0</v>
          </cell>
          <cell r="Q35">
            <v>17275.780000000002</v>
          </cell>
          <cell r="R35">
            <v>0</v>
          </cell>
          <cell r="S35" t="str">
            <v>ok</v>
          </cell>
          <cell r="T35" t="str">
            <v>LIDO/REVISÃO</v>
          </cell>
          <cell r="U35" t="str">
            <v>Média</v>
          </cell>
          <cell r="V35">
            <v>2296950</v>
          </cell>
          <cell r="W35" t="str">
            <v>ok</v>
          </cell>
          <cell r="X35">
            <v>2</v>
          </cell>
          <cell r="Y35" t="str">
            <v>sim</v>
          </cell>
          <cell r="Z35">
            <v>1</v>
          </cell>
          <cell r="AA35">
            <v>0</v>
          </cell>
          <cell r="AB35">
            <v>1</v>
          </cell>
          <cell r="AC35">
            <v>0</v>
          </cell>
          <cell r="AD35">
            <v>2</v>
          </cell>
        </row>
        <row r="36">
          <cell r="D36" t="str">
            <v>H018</v>
          </cell>
          <cell r="E36">
            <v>2296640</v>
          </cell>
          <cell r="F36">
            <v>45717</v>
          </cell>
          <cell r="G36" t="str">
            <v>D A E</v>
          </cell>
          <cell r="H36">
            <v>1</v>
          </cell>
          <cell r="I36">
            <v>498</v>
          </cell>
          <cell r="J36">
            <v>520</v>
          </cell>
          <cell r="K36">
            <v>22</v>
          </cell>
          <cell r="L36">
            <v>339.48</v>
          </cell>
          <cell r="M36">
            <v>339.48</v>
          </cell>
          <cell r="N36">
            <v>-64.16</v>
          </cell>
          <cell r="O36">
            <v>0</v>
          </cell>
          <cell r="P36">
            <v>0</v>
          </cell>
          <cell r="Q36">
            <v>614.80000000000007</v>
          </cell>
          <cell r="R36">
            <v>0</v>
          </cell>
          <cell r="S36" t="str">
            <v>ok</v>
          </cell>
          <cell r="T36" t="str">
            <v>LIDO</v>
          </cell>
          <cell r="U36" t="str">
            <v>Sem ocorrência</v>
          </cell>
          <cell r="V36">
            <v>2296640</v>
          </cell>
          <cell r="W36" t="str">
            <v>ok</v>
          </cell>
          <cell r="X36">
            <v>1</v>
          </cell>
          <cell r="Y36" t="str">
            <v>sim</v>
          </cell>
          <cell r="Z36">
            <v>1</v>
          </cell>
          <cell r="AA36">
            <v>0</v>
          </cell>
          <cell r="AB36">
            <v>0</v>
          </cell>
          <cell r="AC36">
            <v>0</v>
          </cell>
          <cell r="AD36">
            <v>1</v>
          </cell>
        </row>
        <row r="37">
          <cell r="D37" t="str">
            <v>H019</v>
          </cell>
          <cell r="E37">
            <v>9097821</v>
          </cell>
          <cell r="F37">
            <v>45717</v>
          </cell>
          <cell r="G37" t="str">
            <v>CENTRO ACAD SOCIO ECONOMICO UFSC</v>
          </cell>
          <cell r="H37">
            <v>3</v>
          </cell>
          <cell r="I37">
            <v>15185</v>
          </cell>
          <cell r="J37">
            <v>15923</v>
          </cell>
          <cell r="K37">
            <v>738</v>
          </cell>
          <cell r="L37">
            <v>14662.28</v>
          </cell>
          <cell r="M37">
            <v>14662.28</v>
          </cell>
          <cell r="N37">
            <v>-2771.18</v>
          </cell>
          <cell r="O37">
            <v>0</v>
          </cell>
          <cell r="P37">
            <v>0</v>
          </cell>
          <cell r="Q37">
            <v>26553.38</v>
          </cell>
          <cell r="R37">
            <v>0</v>
          </cell>
          <cell r="S37" t="str">
            <v>ok</v>
          </cell>
          <cell r="T37" t="str">
            <v>LIDO/REVISÃO</v>
          </cell>
          <cell r="U37" t="str">
            <v>Alto Consumo</v>
          </cell>
          <cell r="V37">
            <v>9097821</v>
          </cell>
          <cell r="W37" t="str">
            <v>ok</v>
          </cell>
          <cell r="X37">
            <v>3</v>
          </cell>
          <cell r="Y37" t="str">
            <v>sim</v>
          </cell>
          <cell r="Z37">
            <v>1</v>
          </cell>
          <cell r="AA37">
            <v>0</v>
          </cell>
          <cell r="AB37">
            <v>1</v>
          </cell>
          <cell r="AC37">
            <v>1</v>
          </cell>
          <cell r="AD37">
            <v>3</v>
          </cell>
        </row>
        <row r="38">
          <cell r="D38" t="str">
            <v>H020</v>
          </cell>
          <cell r="E38">
            <v>2296829</v>
          </cell>
          <cell r="F38">
            <v>45717</v>
          </cell>
          <cell r="G38" t="str">
            <v>CENTRO SOCIO ECONOMICO-UFSC</v>
          </cell>
          <cell r="H38">
            <v>1</v>
          </cell>
          <cell r="I38">
            <v>2332</v>
          </cell>
          <cell r="J38">
            <v>2337</v>
          </cell>
          <cell r="K38">
            <v>5</v>
          </cell>
          <cell r="L38">
            <v>79.319999999999993</v>
          </cell>
          <cell r="M38">
            <v>79.319999999999993</v>
          </cell>
          <cell r="N38">
            <v>-14.99</v>
          </cell>
          <cell r="O38">
            <v>-143.65</v>
          </cell>
          <cell r="P38">
            <v>0</v>
          </cell>
          <cell r="Q38">
            <v>-2.8421709430404007E-14</v>
          </cell>
          <cell r="R38">
            <v>0</v>
          </cell>
          <cell r="S38" t="str">
            <v>ok</v>
          </cell>
          <cell r="T38" t="str">
            <v>MÉDIO</v>
          </cell>
          <cell r="U38" t="str">
            <v>VIDRO DO HIDROMETRO SUADO</v>
          </cell>
          <cell r="V38">
            <v>2296829</v>
          </cell>
          <cell r="W38" t="str">
            <v>ok</v>
          </cell>
          <cell r="X38">
            <v>1</v>
          </cell>
          <cell r="Y38" t="str">
            <v>sim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</row>
        <row r="39">
          <cell r="D39" t="str">
            <v>H021</v>
          </cell>
          <cell r="E39">
            <v>2296632</v>
          </cell>
          <cell r="F39">
            <v>45717</v>
          </cell>
          <cell r="G39" t="str">
            <v>IGREJA UFSC</v>
          </cell>
          <cell r="H39">
            <v>2</v>
          </cell>
          <cell r="I39">
            <v>1487</v>
          </cell>
          <cell r="J39">
            <v>1612</v>
          </cell>
          <cell r="K39">
            <v>125</v>
          </cell>
          <cell r="L39">
            <v>2208.2399999999998</v>
          </cell>
          <cell r="M39">
            <v>2208.2399999999998</v>
          </cell>
          <cell r="N39">
            <v>-417.35</v>
          </cell>
          <cell r="O39">
            <v>0</v>
          </cell>
          <cell r="P39">
            <v>0</v>
          </cell>
          <cell r="Q39">
            <v>3999.1299999999997</v>
          </cell>
          <cell r="R39">
            <v>0</v>
          </cell>
          <cell r="S39" t="str">
            <v>ok</v>
          </cell>
          <cell r="T39" t="str">
            <v>MÉDIO</v>
          </cell>
          <cell r="U39" t="str">
            <v>VIDRO DO HIDROMETRO SUADO</v>
          </cell>
          <cell r="V39">
            <v>2296632</v>
          </cell>
          <cell r="W39" t="str">
            <v>ok</v>
          </cell>
          <cell r="X39">
            <v>2</v>
          </cell>
          <cell r="Y39" t="str">
            <v>sim</v>
          </cell>
          <cell r="Z39">
            <v>2</v>
          </cell>
          <cell r="AA39">
            <v>0</v>
          </cell>
          <cell r="AB39">
            <v>0</v>
          </cell>
          <cell r="AC39">
            <v>0</v>
          </cell>
          <cell r="AD39">
            <v>2</v>
          </cell>
        </row>
        <row r="40">
          <cell r="D40" t="str">
            <v>H023</v>
          </cell>
          <cell r="E40">
            <v>2296934</v>
          </cell>
          <cell r="F40">
            <v>45717</v>
          </cell>
          <cell r="G40" t="str">
            <v>UNIVERSIDADE FEDERAL DE SANTA CATARINA</v>
          </cell>
          <cell r="H40">
            <v>2</v>
          </cell>
          <cell r="I40">
            <v>17518</v>
          </cell>
          <cell r="J40">
            <v>17660</v>
          </cell>
          <cell r="K40">
            <v>142</v>
          </cell>
          <cell r="L40">
            <v>2631.68</v>
          </cell>
          <cell r="M40">
            <v>2631.68</v>
          </cell>
          <cell r="N40">
            <v>-497.38</v>
          </cell>
          <cell r="O40">
            <v>0</v>
          </cell>
          <cell r="P40">
            <v>0</v>
          </cell>
          <cell r="Q40">
            <v>4765.9799999999996</v>
          </cell>
          <cell r="R40">
            <v>0</v>
          </cell>
          <cell r="S40" t="str">
            <v>ok</v>
          </cell>
          <cell r="T40" t="str">
            <v>LIDO</v>
          </cell>
          <cell r="U40" t="str">
            <v>Sem ocorrência</v>
          </cell>
          <cell r="V40">
            <v>2296934</v>
          </cell>
          <cell r="W40" t="str">
            <v>ok</v>
          </cell>
          <cell r="X40">
            <v>2</v>
          </cell>
          <cell r="Y40" t="str">
            <v>sim</v>
          </cell>
          <cell r="Z40">
            <v>1</v>
          </cell>
          <cell r="AA40">
            <v>0</v>
          </cell>
          <cell r="AB40">
            <v>1</v>
          </cell>
          <cell r="AC40">
            <v>0</v>
          </cell>
          <cell r="AD40">
            <v>2</v>
          </cell>
        </row>
        <row r="41">
          <cell r="D41" t="str">
            <v>H024</v>
          </cell>
          <cell r="E41">
            <v>2296926</v>
          </cell>
          <cell r="F41">
            <v>45717</v>
          </cell>
          <cell r="G41" t="str">
            <v>UNIVERSIDADE FEDERAL DE SANTA CATARINA</v>
          </cell>
          <cell r="H41">
            <v>3</v>
          </cell>
          <cell r="I41">
            <v>25</v>
          </cell>
          <cell r="J41">
            <v>25</v>
          </cell>
          <cell r="K41">
            <v>0</v>
          </cell>
          <cell r="L41">
            <v>137.16</v>
          </cell>
          <cell r="M41">
            <v>137.16</v>
          </cell>
          <cell r="N41">
            <v>-25.92</v>
          </cell>
          <cell r="O41">
            <v>0</v>
          </cell>
          <cell r="P41">
            <v>0</v>
          </cell>
          <cell r="Q41">
            <v>248.39999999999998</v>
          </cell>
          <cell r="R41">
            <v>0</v>
          </cell>
          <cell r="S41" t="str">
            <v>ok</v>
          </cell>
          <cell r="T41" t="str">
            <v>LIDO</v>
          </cell>
          <cell r="U41" t="str">
            <v>HIDRÔMETRO PARADO.</v>
          </cell>
          <cell r="V41">
            <v>2296926</v>
          </cell>
          <cell r="W41" t="str">
            <v>ok</v>
          </cell>
          <cell r="X41">
            <v>3</v>
          </cell>
          <cell r="Y41" t="str">
            <v>sim</v>
          </cell>
          <cell r="Z41">
            <v>1</v>
          </cell>
          <cell r="AA41">
            <v>0</v>
          </cell>
          <cell r="AB41">
            <v>2</v>
          </cell>
          <cell r="AC41">
            <v>0</v>
          </cell>
          <cell r="AD41">
            <v>3</v>
          </cell>
        </row>
        <row r="42">
          <cell r="D42" t="str">
            <v>H025</v>
          </cell>
          <cell r="E42">
            <v>2296900</v>
          </cell>
          <cell r="F42">
            <v>45717</v>
          </cell>
          <cell r="G42" t="str">
            <v>CENTRO DE C FISICAS E MAT BL A UFSC</v>
          </cell>
          <cell r="H42">
            <v>1</v>
          </cell>
          <cell r="I42">
            <v>27084</v>
          </cell>
          <cell r="J42">
            <v>27375</v>
          </cell>
          <cell r="K42">
            <v>291</v>
          </cell>
          <cell r="L42">
            <v>5418.2</v>
          </cell>
          <cell r="M42">
            <v>5418.2</v>
          </cell>
          <cell r="N42">
            <v>-1024.04</v>
          </cell>
          <cell r="O42">
            <v>0</v>
          </cell>
          <cell r="P42">
            <v>0</v>
          </cell>
          <cell r="Q42">
            <v>9812.36</v>
          </cell>
          <cell r="R42">
            <v>0</v>
          </cell>
          <cell r="S42" t="str">
            <v>ok</v>
          </cell>
          <cell r="T42" t="str">
            <v>MÉDIO</v>
          </cell>
          <cell r="U42" t="str">
            <v>VIDRO DO HIDROMETRO SUADO</v>
          </cell>
          <cell r="V42">
            <v>2296900</v>
          </cell>
          <cell r="W42" t="str">
            <v>ok</v>
          </cell>
          <cell r="X42">
            <v>1</v>
          </cell>
          <cell r="Y42" t="str">
            <v>sim</v>
          </cell>
          <cell r="Z42">
            <v>1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</row>
        <row r="43">
          <cell r="D43" t="str">
            <v>H026</v>
          </cell>
          <cell r="E43">
            <v>9912770</v>
          </cell>
          <cell r="F43">
            <v>45717</v>
          </cell>
          <cell r="G43" t="str">
            <v>CTRO DE CIENCIA FIS E MAT BL B UFSC</v>
          </cell>
          <cell r="H43">
            <v>1</v>
          </cell>
          <cell r="I43">
            <v>3811</v>
          </cell>
          <cell r="J43">
            <v>3886</v>
          </cell>
          <cell r="K43">
            <v>75</v>
          </cell>
          <cell r="L43">
            <v>1340.12</v>
          </cell>
          <cell r="M43">
            <v>1340.12</v>
          </cell>
          <cell r="N43">
            <v>-253.28</v>
          </cell>
          <cell r="O43">
            <v>0</v>
          </cell>
          <cell r="P43">
            <v>0</v>
          </cell>
          <cell r="Q43">
            <v>2426.9599999999996</v>
          </cell>
          <cell r="R43">
            <v>0</v>
          </cell>
          <cell r="S43" t="str">
            <v>ok</v>
          </cell>
          <cell r="T43" t="str">
            <v>MÉDIO</v>
          </cell>
          <cell r="U43" t="str">
            <v>VIDRO DO HIDROMETRO SUADO</v>
          </cell>
          <cell r="V43">
            <v>9912770</v>
          </cell>
          <cell r="W43" t="str">
            <v>ok</v>
          </cell>
          <cell r="X43">
            <v>1</v>
          </cell>
          <cell r="Y43" t="str">
            <v>sim</v>
          </cell>
          <cell r="Z43">
            <v>1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</row>
        <row r="44">
          <cell r="D44" t="str">
            <v>H027</v>
          </cell>
          <cell r="E44">
            <v>16701186</v>
          </cell>
          <cell r="F44">
            <v>45717</v>
          </cell>
          <cell r="G44" t="str">
            <v>UFSC COLÉGIO DE APLICAÇÃO</v>
          </cell>
          <cell r="H44">
            <v>1</v>
          </cell>
          <cell r="I44">
            <v>70323</v>
          </cell>
          <cell r="J44">
            <v>70688</v>
          </cell>
          <cell r="K44">
            <v>365</v>
          </cell>
          <cell r="L44">
            <v>6815.32</v>
          </cell>
          <cell r="M44">
            <v>6815.32</v>
          </cell>
          <cell r="N44">
            <v>-1288.0999999999999</v>
          </cell>
          <cell r="O44">
            <v>0</v>
          </cell>
          <cell r="P44">
            <v>0</v>
          </cell>
          <cell r="Q44">
            <v>12342.539999999999</v>
          </cell>
          <cell r="R44">
            <v>0</v>
          </cell>
          <cell r="S44" t="str">
            <v>ok</v>
          </cell>
          <cell r="T44" t="str">
            <v>MÉDIO</v>
          </cell>
          <cell r="U44" t="str">
            <v>VIDRO DO HIDROMETRO SUADO</v>
          </cell>
          <cell r="V44">
            <v>16701186</v>
          </cell>
          <cell r="W44" t="str">
            <v>ok</v>
          </cell>
          <cell r="X44">
            <v>1</v>
          </cell>
          <cell r="Y44" t="str">
            <v>sim</v>
          </cell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</row>
        <row r="45">
          <cell r="D45" t="str">
            <v>H028</v>
          </cell>
          <cell r="E45">
            <v>6205615</v>
          </cell>
          <cell r="F45">
            <v>45717</v>
          </cell>
          <cell r="G45" t="str">
            <v>NATIVAS DO HORTO BOTANICO UFSC</v>
          </cell>
          <cell r="H45">
            <v>1</v>
          </cell>
          <cell r="I45">
            <v>2243</v>
          </cell>
          <cell r="J45">
            <v>2277</v>
          </cell>
          <cell r="K45">
            <v>34</v>
          </cell>
          <cell r="L45">
            <v>566.04</v>
          </cell>
          <cell r="M45">
            <v>566.04</v>
          </cell>
          <cell r="N45">
            <v>-106.98</v>
          </cell>
          <cell r="O45">
            <v>0</v>
          </cell>
          <cell r="P45">
            <v>0</v>
          </cell>
          <cell r="Q45">
            <v>1025.0999999999999</v>
          </cell>
          <cell r="R45">
            <v>0</v>
          </cell>
          <cell r="S45" t="str">
            <v>ok</v>
          </cell>
          <cell r="T45" t="str">
            <v>MÉDIO</v>
          </cell>
          <cell r="U45" t="str">
            <v>VIDRO DO HIDROMETRO SUADO</v>
          </cell>
          <cell r="V45">
            <v>6205615</v>
          </cell>
          <cell r="W45" t="str">
            <v>ok</v>
          </cell>
          <cell r="X45">
            <v>1</v>
          </cell>
          <cell r="Y45" t="str">
            <v>sim</v>
          </cell>
          <cell r="Z45">
            <v>1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</row>
        <row r="46">
          <cell r="D46" t="str">
            <v>H029</v>
          </cell>
          <cell r="E46">
            <v>7297220</v>
          </cell>
          <cell r="F46">
            <v>45717</v>
          </cell>
          <cell r="G46" t="str">
            <v>MORADIA ESTUDANTIL UFSC</v>
          </cell>
          <cell r="H46">
            <v>1</v>
          </cell>
          <cell r="I46">
            <v>329</v>
          </cell>
          <cell r="J46">
            <v>335</v>
          </cell>
          <cell r="K46">
            <v>6</v>
          </cell>
          <cell r="L46">
            <v>86.04</v>
          </cell>
          <cell r="M46">
            <v>86.04</v>
          </cell>
          <cell r="N46">
            <v>-16.260000000000002</v>
          </cell>
          <cell r="O46">
            <v>0</v>
          </cell>
          <cell r="P46">
            <v>0</v>
          </cell>
          <cell r="Q46">
            <v>155.82000000000002</v>
          </cell>
          <cell r="R46">
            <v>0</v>
          </cell>
          <cell r="S46" t="str">
            <v>ok</v>
          </cell>
          <cell r="T46" t="str">
            <v>LIDO</v>
          </cell>
          <cell r="U46" t="str">
            <v>Alto Consumo</v>
          </cell>
          <cell r="V46">
            <v>7297220</v>
          </cell>
          <cell r="W46" t="str">
            <v>ok</v>
          </cell>
          <cell r="X46">
            <v>1</v>
          </cell>
          <cell r="Y46" t="str">
            <v>sim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</row>
        <row r="47">
          <cell r="D47" t="str">
            <v>H030</v>
          </cell>
          <cell r="E47">
            <v>2296276</v>
          </cell>
          <cell r="F47">
            <v>45717</v>
          </cell>
          <cell r="G47" t="str">
            <v>UNIV FED DO ESTADO DE STA CAT</v>
          </cell>
          <cell r="H47">
            <v>30</v>
          </cell>
          <cell r="I47">
            <v>16287</v>
          </cell>
          <cell r="J47">
            <v>17860</v>
          </cell>
          <cell r="K47">
            <v>1573</v>
          </cell>
          <cell r="L47">
            <v>24532.080000000002</v>
          </cell>
          <cell r="M47">
            <v>24532.080000000002</v>
          </cell>
          <cell r="N47">
            <v>-4636.5600000000004</v>
          </cell>
          <cell r="O47">
            <v>0</v>
          </cell>
          <cell r="P47">
            <v>0</v>
          </cell>
          <cell r="Q47">
            <v>44427.600000000006</v>
          </cell>
          <cell r="R47">
            <v>0</v>
          </cell>
          <cell r="S47" t="str">
            <v>ok</v>
          </cell>
          <cell r="T47" t="str">
            <v>LIDO</v>
          </cell>
          <cell r="U47" t="str">
            <v>Sem ocorrência</v>
          </cell>
          <cell r="V47">
            <v>2296276</v>
          </cell>
          <cell r="W47" t="str">
            <v>ok</v>
          </cell>
          <cell r="X47">
            <v>30</v>
          </cell>
          <cell r="Y47" t="str">
            <v>sim</v>
          </cell>
          <cell r="Z47">
            <v>0</v>
          </cell>
          <cell r="AA47">
            <v>30</v>
          </cell>
          <cell r="AB47">
            <v>0</v>
          </cell>
          <cell r="AC47">
            <v>0</v>
          </cell>
          <cell r="AD47">
            <v>30</v>
          </cell>
        </row>
        <row r="48">
          <cell r="D48" t="str">
            <v>H032</v>
          </cell>
          <cell r="E48">
            <v>2296659</v>
          </cell>
          <cell r="F48">
            <v>45717</v>
          </cell>
          <cell r="G48" t="str">
            <v>BIBLIOTECA CENTRAL</v>
          </cell>
          <cell r="H48">
            <v>1</v>
          </cell>
          <cell r="I48">
            <v>3744</v>
          </cell>
          <cell r="J48">
            <v>3969</v>
          </cell>
          <cell r="K48">
            <v>225</v>
          </cell>
          <cell r="L48">
            <v>4172.12</v>
          </cell>
          <cell r="M48">
            <v>4172.12</v>
          </cell>
          <cell r="N48">
            <v>-788.53</v>
          </cell>
          <cell r="O48">
            <v>0</v>
          </cell>
          <cell r="P48">
            <v>0</v>
          </cell>
          <cell r="Q48">
            <v>7555.71</v>
          </cell>
          <cell r="R48">
            <v>0</v>
          </cell>
          <cell r="S48" t="str">
            <v>ok</v>
          </cell>
          <cell r="T48" t="str">
            <v>LIDO</v>
          </cell>
          <cell r="U48" t="str">
            <v>Sem ocorrência</v>
          </cell>
          <cell r="V48">
            <v>2296659</v>
          </cell>
          <cell r="W48" t="str">
            <v>ok</v>
          </cell>
          <cell r="X48">
            <v>1</v>
          </cell>
          <cell r="Y48" t="str">
            <v>sim</v>
          </cell>
          <cell r="Z48">
            <v>1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</row>
        <row r="49">
          <cell r="D49" t="str">
            <v>H033</v>
          </cell>
          <cell r="E49">
            <v>2296667</v>
          </cell>
          <cell r="F49">
            <v>45717</v>
          </cell>
          <cell r="G49" t="str">
            <v>CENTRO TECNOLOGICO-UFSC</v>
          </cell>
          <cell r="H49">
            <v>2</v>
          </cell>
          <cell r="I49">
            <v>5511</v>
          </cell>
          <cell r="J49">
            <v>5645</v>
          </cell>
          <cell r="K49">
            <v>134</v>
          </cell>
          <cell r="L49">
            <v>2461.12</v>
          </cell>
          <cell r="M49">
            <v>2461.12</v>
          </cell>
          <cell r="N49">
            <v>-465.15</v>
          </cell>
          <cell r="O49">
            <v>0</v>
          </cell>
          <cell r="P49">
            <v>0</v>
          </cell>
          <cell r="Q49">
            <v>4457.09</v>
          </cell>
          <cell r="R49">
            <v>0</v>
          </cell>
          <cell r="S49" t="str">
            <v>ok</v>
          </cell>
          <cell r="T49" t="str">
            <v>MÉDIO</v>
          </cell>
          <cell r="U49" t="str">
            <v>VIDRO DO HIDROMETRO SUADO</v>
          </cell>
          <cell r="V49">
            <v>2296667</v>
          </cell>
          <cell r="W49" t="str">
            <v>ok</v>
          </cell>
          <cell r="X49">
            <v>2</v>
          </cell>
          <cell r="Y49" t="str">
            <v>sim</v>
          </cell>
          <cell r="Z49">
            <v>1</v>
          </cell>
          <cell r="AA49">
            <v>0</v>
          </cell>
          <cell r="AB49">
            <v>1</v>
          </cell>
          <cell r="AC49">
            <v>0</v>
          </cell>
          <cell r="AD49">
            <v>2</v>
          </cell>
        </row>
        <row r="50">
          <cell r="D50" t="str">
            <v>H034</v>
          </cell>
          <cell r="E50">
            <v>8416621</v>
          </cell>
          <cell r="F50">
            <v>45717</v>
          </cell>
          <cell r="G50" t="str">
            <v>CENTRO TECNOLOGICO BLOCO L UFSC</v>
          </cell>
          <cell r="H50">
            <v>1</v>
          </cell>
          <cell r="I50">
            <v>6911</v>
          </cell>
          <cell r="J50">
            <v>7082</v>
          </cell>
          <cell r="K50">
            <v>171</v>
          </cell>
          <cell r="L50">
            <v>3152.6</v>
          </cell>
          <cell r="M50">
            <v>3152.6</v>
          </cell>
          <cell r="N50">
            <v>-595.84</v>
          </cell>
          <cell r="O50">
            <v>0</v>
          </cell>
          <cell r="P50">
            <v>0</v>
          </cell>
          <cell r="Q50">
            <v>5709.36</v>
          </cell>
          <cell r="R50">
            <v>0</v>
          </cell>
          <cell r="S50" t="str">
            <v>ok</v>
          </cell>
          <cell r="T50" t="str">
            <v>MÉDIO</v>
          </cell>
          <cell r="U50" t="str">
            <v>VIDRO DO HIDROMETRO SUADO</v>
          </cell>
          <cell r="V50">
            <v>8416621</v>
          </cell>
          <cell r="W50" t="str">
            <v>ok</v>
          </cell>
          <cell r="X50">
            <v>1</v>
          </cell>
          <cell r="Y50" t="str">
            <v>sim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D51" t="str">
            <v>H035</v>
          </cell>
          <cell r="E51">
            <v>2296845</v>
          </cell>
          <cell r="F51">
            <v>45717</v>
          </cell>
          <cell r="G51" t="str">
            <v>CENTRO TECNOLOGICO UFSC</v>
          </cell>
          <cell r="H51">
            <v>1</v>
          </cell>
          <cell r="I51">
            <v>671</v>
          </cell>
          <cell r="J51">
            <v>681</v>
          </cell>
          <cell r="K51">
            <v>10</v>
          </cell>
          <cell r="L51">
            <v>112.92</v>
          </cell>
          <cell r="M51">
            <v>112.92</v>
          </cell>
          <cell r="N51">
            <v>-21.35</v>
          </cell>
          <cell r="O51">
            <v>0</v>
          </cell>
          <cell r="P51">
            <v>0</v>
          </cell>
          <cell r="Q51">
            <v>204.49</v>
          </cell>
          <cell r="R51">
            <v>0</v>
          </cell>
          <cell r="S51" t="str">
            <v>ok</v>
          </cell>
          <cell r="T51" t="str">
            <v>LIDO</v>
          </cell>
          <cell r="U51" t="str">
            <v>Sem ocorrência</v>
          </cell>
          <cell r="V51">
            <v>2296845</v>
          </cell>
          <cell r="W51" t="str">
            <v>ok</v>
          </cell>
          <cell r="X51">
            <v>1</v>
          </cell>
          <cell r="Y51" t="str">
            <v>sim</v>
          </cell>
          <cell r="Z51">
            <v>1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D52" t="str">
            <v>H037</v>
          </cell>
          <cell r="E52">
            <v>6435548</v>
          </cell>
          <cell r="F52">
            <v>45717</v>
          </cell>
          <cell r="G52" t="str">
            <v>CENTRO TECNOLOGICO (BL-A) UFSC</v>
          </cell>
          <cell r="H52">
            <v>1</v>
          </cell>
          <cell r="I52">
            <v>5360</v>
          </cell>
          <cell r="J52">
            <v>5594</v>
          </cell>
          <cell r="K52">
            <v>234</v>
          </cell>
          <cell r="L52">
            <v>4342.04</v>
          </cell>
          <cell r="M52">
            <v>4342.04</v>
          </cell>
          <cell r="N52">
            <v>-820.65</v>
          </cell>
          <cell r="O52">
            <v>0</v>
          </cell>
          <cell r="P52">
            <v>0</v>
          </cell>
          <cell r="Q52">
            <v>7863.43</v>
          </cell>
          <cell r="R52">
            <v>0</v>
          </cell>
          <cell r="S52" t="str">
            <v>ok</v>
          </cell>
          <cell r="T52" t="str">
            <v>LIDO</v>
          </cell>
          <cell r="U52" t="str">
            <v>Sem ocorrência</v>
          </cell>
          <cell r="V52">
            <v>6435548</v>
          </cell>
          <cell r="W52" t="str">
            <v>ok</v>
          </cell>
          <cell r="X52">
            <v>1</v>
          </cell>
          <cell r="Y52" t="str">
            <v>sim</v>
          </cell>
          <cell r="Z52">
            <v>1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</row>
        <row r="53">
          <cell r="D53" t="str">
            <v>H038</v>
          </cell>
          <cell r="E53">
            <v>2296683</v>
          </cell>
          <cell r="F53">
            <v>45717</v>
          </cell>
          <cell r="G53" t="str">
            <v>PAV DE MECANICA BL MODULADOS</v>
          </cell>
          <cell r="H53">
            <v>1</v>
          </cell>
          <cell r="I53">
            <v>1351</v>
          </cell>
          <cell r="J53">
            <v>1677</v>
          </cell>
          <cell r="K53">
            <v>326</v>
          </cell>
          <cell r="L53">
            <v>6079</v>
          </cell>
          <cell r="M53">
            <v>6079</v>
          </cell>
          <cell r="N53">
            <v>-1148.93</v>
          </cell>
          <cell r="O53">
            <v>0</v>
          </cell>
          <cell r="P53">
            <v>0</v>
          </cell>
          <cell r="Q53">
            <v>11009.07</v>
          </cell>
          <cell r="R53">
            <v>0</v>
          </cell>
          <cell r="S53" t="str">
            <v>ok</v>
          </cell>
          <cell r="T53" t="str">
            <v>LIDO</v>
          </cell>
          <cell r="U53" t="str">
            <v>Alto Consumo</v>
          </cell>
          <cell r="V53">
            <v>2296683</v>
          </cell>
          <cell r="W53" t="str">
            <v>ok</v>
          </cell>
          <cell r="X53">
            <v>1</v>
          </cell>
          <cell r="Y53" t="str">
            <v>sim</v>
          </cell>
          <cell r="Z53">
            <v>1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D54" t="str">
            <v>H040</v>
          </cell>
          <cell r="E54">
            <v>2296691</v>
          </cell>
          <cell r="F54">
            <v>45717</v>
          </cell>
          <cell r="G54" t="str">
            <v>REITORIA UFSC</v>
          </cell>
          <cell r="H54">
            <v>2</v>
          </cell>
          <cell r="I54">
            <v>50478</v>
          </cell>
          <cell r="J54">
            <v>50527</v>
          </cell>
          <cell r="K54">
            <v>49</v>
          </cell>
          <cell r="L54">
            <v>773.36</v>
          </cell>
          <cell r="M54">
            <v>773.36</v>
          </cell>
          <cell r="N54">
            <v>-146.16</v>
          </cell>
          <cell r="O54">
            <v>0</v>
          </cell>
          <cell r="P54">
            <v>0</v>
          </cell>
          <cell r="Q54">
            <v>1400.56</v>
          </cell>
          <cell r="R54">
            <v>0</v>
          </cell>
          <cell r="S54" t="str">
            <v>ok</v>
          </cell>
          <cell r="T54" t="str">
            <v>LIDO/REVISÃO</v>
          </cell>
          <cell r="U54" t="str">
            <v>CONFIRMACAO LEITURA</v>
          </cell>
          <cell r="V54">
            <v>2296691</v>
          </cell>
          <cell r="W54" t="str">
            <v>ok</v>
          </cell>
          <cell r="X54">
            <v>2</v>
          </cell>
          <cell r="Y54" t="str">
            <v>sim</v>
          </cell>
          <cell r="Z54">
            <v>1</v>
          </cell>
          <cell r="AA54">
            <v>0</v>
          </cell>
          <cell r="AB54">
            <v>0</v>
          </cell>
          <cell r="AC54">
            <v>1</v>
          </cell>
          <cell r="AD54">
            <v>2</v>
          </cell>
        </row>
        <row r="55">
          <cell r="D55" t="str">
            <v>H041</v>
          </cell>
          <cell r="E55">
            <v>2296810</v>
          </cell>
          <cell r="F55">
            <v>45717</v>
          </cell>
          <cell r="G55" t="str">
            <v>CENTRO DE E BASICOS UFSC</v>
          </cell>
          <cell r="H55">
            <v>2</v>
          </cell>
          <cell r="I55">
            <v>6285</v>
          </cell>
          <cell r="J55">
            <v>6559</v>
          </cell>
          <cell r="K55">
            <v>274</v>
          </cell>
          <cell r="L55">
            <v>5445.92</v>
          </cell>
          <cell r="M55">
            <v>5445.92</v>
          </cell>
          <cell r="N55">
            <v>-1029.29</v>
          </cell>
          <cell r="O55">
            <v>0</v>
          </cell>
          <cell r="P55">
            <v>0</v>
          </cell>
          <cell r="Q55">
            <v>9862.5499999999993</v>
          </cell>
          <cell r="R55">
            <v>0</v>
          </cell>
          <cell r="S55" t="str">
            <v>ok</v>
          </cell>
          <cell r="T55" t="str">
            <v>LIDO</v>
          </cell>
          <cell r="U55" t="str">
            <v>Sem ocorrência</v>
          </cell>
          <cell r="V55">
            <v>2296810</v>
          </cell>
          <cell r="W55" t="str">
            <v>ok</v>
          </cell>
          <cell r="X55">
            <v>2</v>
          </cell>
          <cell r="Y55" t="str">
            <v>sim</v>
          </cell>
          <cell r="Z55">
            <v>1</v>
          </cell>
          <cell r="AA55">
            <v>0</v>
          </cell>
          <cell r="AB55">
            <v>1</v>
          </cell>
          <cell r="AC55">
            <v>0</v>
          </cell>
          <cell r="AD55">
            <v>2</v>
          </cell>
        </row>
        <row r="56">
          <cell r="D56" t="str">
            <v>H042</v>
          </cell>
          <cell r="E56">
            <v>2296802</v>
          </cell>
          <cell r="F56">
            <v>45717</v>
          </cell>
          <cell r="G56" t="str">
            <v>CENTRO DE ESTUDO BASICO UFSC</v>
          </cell>
          <cell r="H56">
            <v>1</v>
          </cell>
          <cell r="I56">
            <v>5465</v>
          </cell>
          <cell r="J56">
            <v>5894</v>
          </cell>
          <cell r="K56">
            <v>429</v>
          </cell>
          <cell r="L56">
            <v>8023.64</v>
          </cell>
          <cell r="M56">
            <v>8023.64</v>
          </cell>
          <cell r="N56">
            <v>-1516.47</v>
          </cell>
          <cell r="O56">
            <v>0</v>
          </cell>
          <cell r="P56">
            <v>0</v>
          </cell>
          <cell r="Q56">
            <v>14530.810000000001</v>
          </cell>
          <cell r="R56">
            <v>0</v>
          </cell>
          <cell r="S56" t="str">
            <v>ok</v>
          </cell>
          <cell r="T56" t="str">
            <v>MÉDIO</v>
          </cell>
          <cell r="U56" t="str">
            <v>VIDRO DO HIDROMETRO SUADO</v>
          </cell>
          <cell r="V56">
            <v>2296802</v>
          </cell>
          <cell r="W56" t="str">
            <v>ok</v>
          </cell>
          <cell r="X56">
            <v>1</v>
          </cell>
          <cell r="Y56" t="str">
            <v>sim</v>
          </cell>
          <cell r="Z56">
            <v>1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</row>
        <row r="57">
          <cell r="D57" t="str">
            <v>H043</v>
          </cell>
          <cell r="E57">
            <v>6816860</v>
          </cell>
          <cell r="F57">
            <v>45717</v>
          </cell>
          <cell r="G57" t="str">
            <v>CASA VEG DPTO MICRO UFSC</v>
          </cell>
          <cell r="H57">
            <v>1</v>
          </cell>
          <cell r="I57">
            <v>111</v>
          </cell>
          <cell r="J57">
            <v>112</v>
          </cell>
          <cell r="K57">
            <v>1</v>
          </cell>
          <cell r="L57">
            <v>52.44</v>
          </cell>
          <cell r="M57">
            <v>52.44</v>
          </cell>
          <cell r="N57">
            <v>-9.91</v>
          </cell>
          <cell r="O57">
            <v>0</v>
          </cell>
          <cell r="P57">
            <v>0</v>
          </cell>
          <cell r="Q57">
            <v>94.97</v>
          </cell>
          <cell r="R57">
            <v>0</v>
          </cell>
          <cell r="S57" t="str">
            <v>ok</v>
          </cell>
          <cell r="T57" t="str">
            <v>MÉDIO</v>
          </cell>
          <cell r="U57" t="str">
            <v>VIDRO DO HIDROMETRO SUADO</v>
          </cell>
          <cell r="V57">
            <v>6816860</v>
          </cell>
          <cell r="W57" t="str">
            <v>ok</v>
          </cell>
          <cell r="X57">
            <v>1</v>
          </cell>
          <cell r="Y57" t="str">
            <v>sim</v>
          </cell>
          <cell r="Z57">
            <v>1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</row>
        <row r="58">
          <cell r="D58" t="str">
            <v>H044</v>
          </cell>
          <cell r="E58">
            <v>2296896</v>
          </cell>
          <cell r="F58">
            <v>45717</v>
          </cell>
          <cell r="G58" t="str">
            <v>LAB DE ENSINO E PESQUISA UFSC</v>
          </cell>
          <cell r="H58">
            <v>1</v>
          </cell>
          <cell r="I58">
            <v>1619</v>
          </cell>
          <cell r="J58">
            <v>1753</v>
          </cell>
          <cell r="K58">
            <v>134</v>
          </cell>
          <cell r="L58">
            <v>2454.04</v>
          </cell>
          <cell r="M58">
            <v>2454.04</v>
          </cell>
          <cell r="N58">
            <v>-463.81</v>
          </cell>
          <cell r="O58">
            <v>0</v>
          </cell>
          <cell r="P58">
            <v>0</v>
          </cell>
          <cell r="Q58">
            <v>4444.2699999999995</v>
          </cell>
          <cell r="R58">
            <v>0</v>
          </cell>
          <cell r="S58" t="str">
            <v>ok</v>
          </cell>
          <cell r="T58" t="str">
            <v>LIDO</v>
          </cell>
          <cell r="U58" t="str">
            <v>Alto Consumo</v>
          </cell>
          <cell r="V58">
            <v>2296896</v>
          </cell>
          <cell r="W58" t="str">
            <v>ok</v>
          </cell>
          <cell r="X58">
            <v>1</v>
          </cell>
          <cell r="Y58" t="str">
            <v>sim</v>
          </cell>
          <cell r="Z58">
            <v>1</v>
          </cell>
          <cell r="AA58">
            <v>0</v>
          </cell>
          <cell r="AB58">
            <v>0</v>
          </cell>
          <cell r="AC58">
            <v>0</v>
          </cell>
          <cell r="AD58">
            <v>1</v>
          </cell>
        </row>
        <row r="59">
          <cell r="D59" t="str">
            <v>H045</v>
          </cell>
          <cell r="E59">
            <v>2296772</v>
          </cell>
          <cell r="F59">
            <v>45717</v>
          </cell>
          <cell r="G59" t="str">
            <v>MUSEU DE ANTROPOLOGIA UFSC</v>
          </cell>
          <cell r="H59">
            <v>1</v>
          </cell>
          <cell r="I59">
            <v>5781</v>
          </cell>
          <cell r="J59">
            <v>5784</v>
          </cell>
          <cell r="K59">
            <v>3</v>
          </cell>
          <cell r="L59">
            <v>65.88</v>
          </cell>
          <cell r="M59">
            <v>65.88</v>
          </cell>
          <cell r="N59">
            <v>-12.45</v>
          </cell>
          <cell r="O59">
            <v>0</v>
          </cell>
          <cell r="P59">
            <v>0</v>
          </cell>
          <cell r="Q59">
            <v>119.30999999999999</v>
          </cell>
          <cell r="R59">
            <v>0</v>
          </cell>
          <cell r="S59" t="str">
            <v>ok</v>
          </cell>
          <cell r="T59" t="str">
            <v>LIDO/REVISÃO</v>
          </cell>
          <cell r="U59" t="str">
            <v>CONFIRMACAO LEITURA</v>
          </cell>
          <cell r="V59">
            <v>2296772</v>
          </cell>
          <cell r="W59" t="str">
            <v>ok</v>
          </cell>
          <cell r="X59">
            <v>1</v>
          </cell>
          <cell r="Y59" t="str">
            <v>sim</v>
          </cell>
          <cell r="Z59">
            <v>1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</row>
        <row r="60">
          <cell r="D60" t="str">
            <v>H046</v>
          </cell>
          <cell r="E60">
            <v>2296780</v>
          </cell>
          <cell r="F60">
            <v>45717</v>
          </cell>
          <cell r="G60" t="str">
            <v>HORTO BOTANICO UFSC</v>
          </cell>
          <cell r="H60">
            <v>1</v>
          </cell>
          <cell r="I60">
            <v>3036</v>
          </cell>
          <cell r="J60">
            <v>3120</v>
          </cell>
          <cell r="K60">
            <v>84</v>
          </cell>
          <cell r="L60">
            <v>1510.04</v>
          </cell>
          <cell r="M60">
            <v>1510.04</v>
          </cell>
          <cell r="N60">
            <v>-285.39</v>
          </cell>
          <cell r="O60">
            <v>0</v>
          </cell>
          <cell r="P60">
            <v>0</v>
          </cell>
          <cell r="Q60">
            <v>2734.69</v>
          </cell>
          <cell r="R60">
            <v>0</v>
          </cell>
          <cell r="S60" t="str">
            <v>ok</v>
          </cell>
          <cell r="T60" t="str">
            <v>LIDO</v>
          </cell>
          <cell r="U60" t="str">
            <v>Sem ocorrência</v>
          </cell>
          <cell r="V60">
            <v>2296780</v>
          </cell>
          <cell r="W60" t="str">
            <v>ok</v>
          </cell>
          <cell r="X60">
            <v>1</v>
          </cell>
          <cell r="Y60" t="str">
            <v>sim</v>
          </cell>
          <cell r="Z60">
            <v>1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</row>
        <row r="61">
          <cell r="D61" t="str">
            <v>H047</v>
          </cell>
          <cell r="E61">
            <v>2296837</v>
          </cell>
          <cell r="F61">
            <v>45717</v>
          </cell>
          <cell r="G61" t="str">
            <v>CRECHE UFSC</v>
          </cell>
          <cell r="H61">
            <v>1</v>
          </cell>
          <cell r="I61">
            <v>19374</v>
          </cell>
          <cell r="J61">
            <v>19659</v>
          </cell>
          <cell r="K61">
            <v>285</v>
          </cell>
          <cell r="L61">
            <v>5304.92</v>
          </cell>
          <cell r="M61">
            <v>5304.92</v>
          </cell>
          <cell r="N61">
            <v>-1002.63</v>
          </cell>
          <cell r="O61">
            <v>0</v>
          </cell>
          <cell r="P61">
            <v>0</v>
          </cell>
          <cell r="Q61">
            <v>9607.2100000000009</v>
          </cell>
          <cell r="R61">
            <v>0</v>
          </cell>
          <cell r="S61" t="str">
            <v>ok</v>
          </cell>
          <cell r="T61" t="str">
            <v>LIDO</v>
          </cell>
          <cell r="U61" t="str">
            <v>Sem ocorrência</v>
          </cell>
          <cell r="V61">
            <v>2296837</v>
          </cell>
          <cell r="W61" t="str">
            <v>ok</v>
          </cell>
          <cell r="X61">
            <v>1</v>
          </cell>
          <cell r="Y61" t="str">
            <v>sim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</row>
        <row r="62">
          <cell r="D62" t="str">
            <v>H048</v>
          </cell>
          <cell r="E62">
            <v>2296764</v>
          </cell>
          <cell r="F62">
            <v>45717</v>
          </cell>
          <cell r="G62" t="str">
            <v>CENTRO DE CIENCIAS HUMANAS UFSC</v>
          </cell>
          <cell r="H62">
            <v>1</v>
          </cell>
          <cell r="I62">
            <v>45320</v>
          </cell>
          <cell r="J62">
            <v>46088</v>
          </cell>
          <cell r="K62">
            <v>768</v>
          </cell>
          <cell r="L62">
            <v>14423.96</v>
          </cell>
          <cell r="M62">
            <v>14423.96</v>
          </cell>
          <cell r="N62">
            <v>-2726.13</v>
          </cell>
          <cell r="O62">
            <v>0</v>
          </cell>
          <cell r="P62">
            <v>0</v>
          </cell>
          <cell r="Q62">
            <v>26121.789999999997</v>
          </cell>
          <cell r="R62">
            <v>0</v>
          </cell>
          <cell r="S62" t="str">
            <v>ok</v>
          </cell>
          <cell r="T62" t="str">
            <v>MÉDIO</v>
          </cell>
          <cell r="U62" t="str">
            <v>VIDRO DO HIDROMETRO SUADO</v>
          </cell>
          <cell r="V62">
            <v>2296764</v>
          </cell>
          <cell r="W62" t="str">
            <v>ok</v>
          </cell>
          <cell r="X62">
            <v>1</v>
          </cell>
          <cell r="Y62" t="str">
            <v>sim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D63" t="str">
            <v>H049</v>
          </cell>
          <cell r="E63">
            <v>9197478</v>
          </cell>
          <cell r="F63">
            <v>45717</v>
          </cell>
          <cell r="G63" t="str">
            <v>CENTRO DE EDUCACAO UFSC</v>
          </cell>
          <cell r="H63">
            <v>1</v>
          </cell>
          <cell r="I63">
            <v>3556</v>
          </cell>
          <cell r="J63">
            <v>3670</v>
          </cell>
          <cell r="K63">
            <v>114</v>
          </cell>
          <cell r="L63">
            <v>2076.44</v>
          </cell>
          <cell r="M63">
            <v>2076.44</v>
          </cell>
          <cell r="N63">
            <v>-392.45</v>
          </cell>
          <cell r="O63">
            <v>0</v>
          </cell>
          <cell r="P63">
            <v>0</v>
          </cell>
          <cell r="Q63">
            <v>3760.4300000000003</v>
          </cell>
          <cell r="R63">
            <v>0</v>
          </cell>
          <cell r="S63" t="str">
            <v>ok</v>
          </cell>
          <cell r="T63" t="str">
            <v>LIDO</v>
          </cell>
          <cell r="U63" t="str">
            <v>Alto Consumo</v>
          </cell>
          <cell r="V63">
            <v>9197478</v>
          </cell>
          <cell r="W63" t="str">
            <v>ok</v>
          </cell>
          <cell r="X63">
            <v>1</v>
          </cell>
          <cell r="Y63" t="str">
            <v>sim</v>
          </cell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1</v>
          </cell>
        </row>
        <row r="64">
          <cell r="D64" t="str">
            <v>H050</v>
          </cell>
          <cell r="E64">
            <v>2296748</v>
          </cell>
          <cell r="F64">
            <v>45717</v>
          </cell>
          <cell r="G64" t="str">
            <v>CENTRO DE EDUCACAO UFSC</v>
          </cell>
          <cell r="H64">
            <v>1</v>
          </cell>
          <cell r="I64">
            <v>54</v>
          </cell>
          <cell r="J64">
            <v>134</v>
          </cell>
          <cell r="K64">
            <v>80</v>
          </cell>
          <cell r="L64">
            <v>1434.52</v>
          </cell>
          <cell r="M64">
            <v>1434.52</v>
          </cell>
          <cell r="N64">
            <v>-271.12</v>
          </cell>
          <cell r="O64">
            <v>0</v>
          </cell>
          <cell r="P64">
            <v>0</v>
          </cell>
          <cell r="Q64">
            <v>2597.92</v>
          </cell>
          <cell r="R64">
            <v>0</v>
          </cell>
          <cell r="S64" t="str">
            <v>ok</v>
          </cell>
          <cell r="T64" t="str">
            <v>LIDO/REVISÃO</v>
          </cell>
          <cell r="U64" t="str">
            <v>CONFIRMACAO LEITURA</v>
          </cell>
          <cell r="V64">
            <v>2296748</v>
          </cell>
          <cell r="W64" t="str">
            <v>ok</v>
          </cell>
          <cell r="X64">
            <v>1</v>
          </cell>
          <cell r="Y64" t="str">
            <v>sim</v>
          </cell>
          <cell r="Z64">
            <v>1</v>
          </cell>
          <cell r="AA64">
            <v>0</v>
          </cell>
          <cell r="AB64">
            <v>0</v>
          </cell>
          <cell r="AC64">
            <v>0</v>
          </cell>
          <cell r="AD64">
            <v>1</v>
          </cell>
        </row>
        <row r="65">
          <cell r="D65" t="str">
            <v>H051</v>
          </cell>
          <cell r="E65">
            <v>2296756</v>
          </cell>
          <cell r="F65">
            <v>45717</v>
          </cell>
          <cell r="G65" t="str">
            <v>CENTRO DE CONVIVENCIA UFSC</v>
          </cell>
          <cell r="H65">
            <v>5</v>
          </cell>
          <cell r="I65">
            <v>0</v>
          </cell>
          <cell r="J65">
            <v>0</v>
          </cell>
          <cell r="K65">
            <v>0</v>
          </cell>
          <cell r="L65">
            <v>228.6</v>
          </cell>
          <cell r="M65">
            <v>228.6</v>
          </cell>
          <cell r="N65">
            <v>-43.21</v>
          </cell>
          <cell r="O65">
            <v>0</v>
          </cell>
          <cell r="P65">
            <v>0</v>
          </cell>
          <cell r="Q65">
            <v>413.99</v>
          </cell>
          <cell r="R65">
            <v>0</v>
          </cell>
          <cell r="S65" t="str">
            <v>ok</v>
          </cell>
          <cell r="T65" t="str">
            <v>LIDO</v>
          </cell>
          <cell r="U65" t="str">
            <v>HIDRÔMETRO PARADO.</v>
          </cell>
          <cell r="V65">
            <v>2296756</v>
          </cell>
          <cell r="W65" t="str">
            <v>ok</v>
          </cell>
          <cell r="X65">
            <v>5</v>
          </cell>
          <cell r="Y65" t="str">
            <v>sim</v>
          </cell>
          <cell r="Z65">
            <v>4</v>
          </cell>
          <cell r="AA65">
            <v>0</v>
          </cell>
          <cell r="AB65">
            <v>1</v>
          </cell>
          <cell r="AC65">
            <v>0</v>
          </cell>
          <cell r="AD65">
            <v>5</v>
          </cell>
        </row>
        <row r="66">
          <cell r="D66" t="str">
            <v>H053</v>
          </cell>
          <cell r="E66">
            <v>2296713</v>
          </cell>
          <cell r="F66">
            <v>45717</v>
          </cell>
          <cell r="G66" t="str">
            <v>IMPRENSA UNIVERSITARIA</v>
          </cell>
          <cell r="H66">
            <v>1</v>
          </cell>
          <cell r="I66">
            <v>35134</v>
          </cell>
          <cell r="J66">
            <v>35542</v>
          </cell>
          <cell r="K66">
            <v>408</v>
          </cell>
          <cell r="L66">
            <v>7627.16</v>
          </cell>
          <cell r="M66">
            <v>7627.16</v>
          </cell>
          <cell r="N66">
            <v>-1441.53</v>
          </cell>
          <cell r="O66">
            <v>0</v>
          </cell>
          <cell r="P66">
            <v>0</v>
          </cell>
          <cell r="Q66">
            <v>13812.789999999999</v>
          </cell>
          <cell r="R66">
            <v>0</v>
          </cell>
          <cell r="S66" t="str">
            <v>ok</v>
          </cell>
          <cell r="T66" t="str">
            <v>LIDO</v>
          </cell>
          <cell r="U66" t="str">
            <v>Alto Consumo</v>
          </cell>
          <cell r="V66">
            <v>2296713</v>
          </cell>
          <cell r="W66" t="str">
            <v>ok</v>
          </cell>
          <cell r="X66">
            <v>1</v>
          </cell>
          <cell r="Y66" t="str">
            <v>sim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</row>
        <row r="67">
          <cell r="D67" t="str">
            <v>H054</v>
          </cell>
          <cell r="E67">
            <v>6923020</v>
          </cell>
          <cell r="F67">
            <v>45717</v>
          </cell>
          <cell r="G67" t="str">
            <v>ESPACO DO DEP DE AQUIT E URBAN UFSC</v>
          </cell>
          <cell r="H67">
            <v>1</v>
          </cell>
          <cell r="I67">
            <v>7812</v>
          </cell>
          <cell r="J67">
            <v>7869</v>
          </cell>
          <cell r="K67">
            <v>57</v>
          </cell>
          <cell r="L67">
            <v>1000.28</v>
          </cell>
          <cell r="M67">
            <v>1000.28</v>
          </cell>
          <cell r="N67">
            <v>-189.06</v>
          </cell>
          <cell r="O67">
            <v>0</v>
          </cell>
          <cell r="P67">
            <v>0</v>
          </cell>
          <cell r="Q67">
            <v>1811.5</v>
          </cell>
          <cell r="R67">
            <v>0</v>
          </cell>
          <cell r="S67" t="str">
            <v>ok</v>
          </cell>
          <cell r="T67" t="str">
            <v>LIDO/REVISÃO</v>
          </cell>
          <cell r="U67" t="str">
            <v>CONFIRMACAO LEITURA</v>
          </cell>
          <cell r="V67">
            <v>6923020</v>
          </cell>
          <cell r="W67" t="str">
            <v>ok</v>
          </cell>
          <cell r="X67">
            <v>1</v>
          </cell>
          <cell r="Y67" t="str">
            <v>sim</v>
          </cell>
          <cell r="Z67">
            <v>1</v>
          </cell>
          <cell r="AA67">
            <v>0</v>
          </cell>
          <cell r="AB67">
            <v>0</v>
          </cell>
          <cell r="AC67">
            <v>0</v>
          </cell>
          <cell r="AD67">
            <v>1</v>
          </cell>
        </row>
        <row r="68">
          <cell r="D68" t="str">
            <v>H055</v>
          </cell>
          <cell r="E68">
            <v>2296705</v>
          </cell>
          <cell r="F68">
            <v>45717</v>
          </cell>
          <cell r="G68" t="str">
            <v>CENTRO DE ESPORTE</v>
          </cell>
          <cell r="H68">
            <v>2</v>
          </cell>
          <cell r="I68">
            <v>58932</v>
          </cell>
          <cell r="J68">
            <v>59962</v>
          </cell>
          <cell r="K68">
            <v>1030</v>
          </cell>
          <cell r="L68">
            <v>21563.84</v>
          </cell>
          <cell r="M68">
            <v>21563.84</v>
          </cell>
          <cell r="N68">
            <v>-4075.57</v>
          </cell>
          <cell r="O68">
            <v>0</v>
          </cell>
          <cell r="P68">
            <v>0</v>
          </cell>
          <cell r="Q68">
            <v>39052.11</v>
          </cell>
          <cell r="R68">
            <v>0</v>
          </cell>
          <cell r="S68" t="str">
            <v>ok</v>
          </cell>
          <cell r="T68" t="str">
            <v>LIDO</v>
          </cell>
          <cell r="U68" t="str">
            <v>Sem ocorrência</v>
          </cell>
          <cell r="V68">
            <v>2296705</v>
          </cell>
          <cell r="W68" t="str">
            <v>ok</v>
          </cell>
          <cell r="X68">
            <v>2</v>
          </cell>
          <cell r="Y68" t="str">
            <v>sim</v>
          </cell>
          <cell r="Z68">
            <v>1</v>
          </cell>
          <cell r="AA68">
            <v>0</v>
          </cell>
          <cell r="AB68">
            <v>1</v>
          </cell>
          <cell r="AC68">
            <v>0</v>
          </cell>
          <cell r="AD68">
            <v>2</v>
          </cell>
        </row>
        <row r="69">
          <cell r="D69" t="str">
            <v>H056</v>
          </cell>
          <cell r="E69">
            <v>2296721</v>
          </cell>
          <cell r="F69">
            <v>45717</v>
          </cell>
          <cell r="G69" t="str">
            <v>RESTAURANTE UNIVERSITARIO</v>
          </cell>
          <cell r="H69">
            <v>2</v>
          </cell>
          <cell r="I69">
            <v>101140</v>
          </cell>
          <cell r="J69">
            <v>103322</v>
          </cell>
          <cell r="K69">
            <v>2182</v>
          </cell>
          <cell r="L69">
            <v>46124.480000000003</v>
          </cell>
          <cell r="M69">
            <v>46124.480000000003</v>
          </cell>
          <cell r="N69">
            <v>-8717.5300000000007</v>
          </cell>
          <cell r="O69">
            <v>0</v>
          </cell>
          <cell r="P69">
            <v>0</v>
          </cell>
          <cell r="Q69">
            <v>83531.430000000008</v>
          </cell>
          <cell r="R69">
            <v>0</v>
          </cell>
          <cell r="S69" t="str">
            <v>ok</v>
          </cell>
          <cell r="T69" t="str">
            <v>LIDO</v>
          </cell>
          <cell r="U69" t="str">
            <v>Sem ocorrência</v>
          </cell>
          <cell r="V69">
            <v>2296721</v>
          </cell>
          <cell r="W69" t="str">
            <v>ok</v>
          </cell>
          <cell r="X69">
            <v>2</v>
          </cell>
          <cell r="Y69" t="str">
            <v>sim</v>
          </cell>
          <cell r="Z69">
            <v>1</v>
          </cell>
          <cell r="AA69">
            <v>0</v>
          </cell>
          <cell r="AB69">
            <v>1</v>
          </cell>
          <cell r="AC69">
            <v>0</v>
          </cell>
          <cell r="AD69">
            <v>2</v>
          </cell>
        </row>
        <row r="70">
          <cell r="D70" t="str">
            <v>H057</v>
          </cell>
          <cell r="E70">
            <v>2297108</v>
          </cell>
          <cell r="F70">
            <v>45717</v>
          </cell>
          <cell r="G70" t="str">
            <v>UNIVERSIDADE FEDERAL DE SANTA CATARINA</v>
          </cell>
          <cell r="H70">
            <v>1</v>
          </cell>
          <cell r="I70">
            <v>2895</v>
          </cell>
          <cell r="J70">
            <v>2945</v>
          </cell>
          <cell r="K70">
            <v>50</v>
          </cell>
          <cell r="L70">
            <v>868.12</v>
          </cell>
          <cell r="M70">
            <v>868.12</v>
          </cell>
          <cell r="N70">
            <v>-164.08</v>
          </cell>
          <cell r="O70">
            <v>0</v>
          </cell>
          <cell r="P70">
            <v>0</v>
          </cell>
          <cell r="Q70">
            <v>1572.16</v>
          </cell>
          <cell r="R70">
            <v>0</v>
          </cell>
          <cell r="S70" t="str">
            <v>ok</v>
          </cell>
          <cell r="T70" t="str">
            <v>LIDO</v>
          </cell>
          <cell r="U70" t="str">
            <v>Sem ocorrência</v>
          </cell>
          <cell r="V70">
            <v>2297108</v>
          </cell>
          <cell r="W70" t="str">
            <v>ok</v>
          </cell>
          <cell r="X70">
            <v>1</v>
          </cell>
          <cell r="Y70" t="str">
            <v>sim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</row>
        <row r="71">
          <cell r="D71" t="str">
            <v>H058</v>
          </cell>
          <cell r="E71">
            <v>9611070</v>
          </cell>
          <cell r="F71">
            <v>45717</v>
          </cell>
          <cell r="G71" t="str">
            <v>CENTRO CIENCIAS BIOLOGICAS BL B</v>
          </cell>
          <cell r="H71">
            <v>1</v>
          </cell>
          <cell r="I71">
            <v>23959</v>
          </cell>
          <cell r="J71">
            <v>24736</v>
          </cell>
          <cell r="K71">
            <v>777</v>
          </cell>
          <cell r="L71">
            <v>14593.88</v>
          </cell>
          <cell r="M71">
            <v>14593.88</v>
          </cell>
          <cell r="N71">
            <v>-2758.24</v>
          </cell>
          <cell r="O71">
            <v>0</v>
          </cell>
          <cell r="P71">
            <v>0</v>
          </cell>
          <cell r="Q71">
            <v>26429.519999999997</v>
          </cell>
          <cell r="R71">
            <v>0</v>
          </cell>
          <cell r="S71" t="str">
            <v>ok</v>
          </cell>
          <cell r="T71" t="str">
            <v>LIDO/REVISÃO</v>
          </cell>
          <cell r="U71" t="str">
            <v>CONFIRMACAO LEITURA</v>
          </cell>
          <cell r="V71">
            <v>9611070</v>
          </cell>
          <cell r="W71" t="str">
            <v>ok</v>
          </cell>
          <cell r="X71">
            <v>1</v>
          </cell>
          <cell r="Y71" t="str">
            <v>sim</v>
          </cell>
          <cell r="Z71">
            <v>1</v>
          </cell>
          <cell r="AA71">
            <v>0</v>
          </cell>
          <cell r="AB71">
            <v>0</v>
          </cell>
          <cell r="AC71">
            <v>0</v>
          </cell>
          <cell r="AD71">
            <v>1</v>
          </cell>
        </row>
        <row r="72">
          <cell r="D72" t="str">
            <v>H059</v>
          </cell>
          <cell r="E72">
            <v>2296675</v>
          </cell>
          <cell r="F72">
            <v>45717</v>
          </cell>
          <cell r="G72" t="str">
            <v>CENTRO TECNOLOGICO</v>
          </cell>
          <cell r="H72">
            <v>1</v>
          </cell>
          <cell r="I72">
            <v>66</v>
          </cell>
          <cell r="J72">
            <v>75</v>
          </cell>
          <cell r="K72">
            <v>9</v>
          </cell>
          <cell r="L72">
            <v>106.2</v>
          </cell>
          <cell r="M72">
            <v>106.2</v>
          </cell>
          <cell r="N72">
            <v>-20.07</v>
          </cell>
          <cell r="O72">
            <v>0</v>
          </cell>
          <cell r="P72">
            <v>0</v>
          </cell>
          <cell r="Q72">
            <v>192.33</v>
          </cell>
          <cell r="R72">
            <v>0</v>
          </cell>
          <cell r="S72" t="str">
            <v>ok</v>
          </cell>
          <cell r="T72" t="str">
            <v>LIDO</v>
          </cell>
          <cell r="U72" t="str">
            <v>Sem ocorrência</v>
          </cell>
          <cell r="V72">
            <v>2296675</v>
          </cell>
          <cell r="W72" t="str">
            <v>ok</v>
          </cell>
          <cell r="X72">
            <v>1</v>
          </cell>
          <cell r="Y72" t="str">
            <v>sim</v>
          </cell>
          <cell r="Z72">
            <v>1</v>
          </cell>
          <cell r="AA72">
            <v>0</v>
          </cell>
          <cell r="AB72">
            <v>0</v>
          </cell>
          <cell r="AC72">
            <v>0</v>
          </cell>
          <cell r="AD72">
            <v>1</v>
          </cell>
        </row>
        <row r="73">
          <cell r="D73" t="str">
            <v>H060</v>
          </cell>
          <cell r="E73">
            <v>5329663</v>
          </cell>
          <cell r="F73">
            <v>45717</v>
          </cell>
          <cell r="G73" t="str">
            <v>UNIVERSIDADE FEDERAL DE SANTA CATARINA</v>
          </cell>
          <cell r="H73">
            <v>1</v>
          </cell>
          <cell r="I73">
            <v>4075</v>
          </cell>
          <cell r="J73">
            <v>4213</v>
          </cell>
          <cell r="K73">
            <v>138</v>
          </cell>
          <cell r="L73">
            <v>2529.56</v>
          </cell>
          <cell r="M73">
            <v>2529.56</v>
          </cell>
          <cell r="N73">
            <v>-478.08</v>
          </cell>
          <cell r="O73">
            <v>0</v>
          </cell>
          <cell r="P73">
            <v>0</v>
          </cell>
          <cell r="Q73">
            <v>4581.04</v>
          </cell>
          <cell r="R73">
            <v>0</v>
          </cell>
          <cell r="S73" t="str">
            <v>ok</v>
          </cell>
          <cell r="T73" t="str">
            <v>LIDO</v>
          </cell>
          <cell r="U73" t="str">
            <v>Sem ocorrência</v>
          </cell>
          <cell r="V73">
            <v>5329663</v>
          </cell>
          <cell r="W73" t="str">
            <v>ok</v>
          </cell>
          <cell r="X73">
            <v>1</v>
          </cell>
          <cell r="Y73" t="str">
            <v>sim</v>
          </cell>
          <cell r="Z73">
            <v>1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</row>
        <row r="74">
          <cell r="D74" t="str">
            <v>H061</v>
          </cell>
          <cell r="E74">
            <v>2296870</v>
          </cell>
          <cell r="F74">
            <v>45717</v>
          </cell>
          <cell r="G74" t="str">
            <v>CENTRO ANATOMICO UFSC</v>
          </cell>
          <cell r="H74">
            <v>2</v>
          </cell>
          <cell r="I74">
            <v>567</v>
          </cell>
          <cell r="J74">
            <v>589</v>
          </cell>
          <cell r="K74">
            <v>22</v>
          </cell>
          <cell r="L74">
            <v>263.60000000000002</v>
          </cell>
          <cell r="M74">
            <v>263.60000000000002</v>
          </cell>
          <cell r="N74">
            <v>-49.83</v>
          </cell>
          <cell r="O74">
            <v>0</v>
          </cell>
          <cell r="P74">
            <v>0</v>
          </cell>
          <cell r="Q74">
            <v>477.37000000000006</v>
          </cell>
          <cell r="R74">
            <v>0</v>
          </cell>
          <cell r="S74" t="str">
            <v>ok</v>
          </cell>
          <cell r="T74" t="str">
            <v>LIDO</v>
          </cell>
          <cell r="U74" t="str">
            <v>Sem ocorrência</v>
          </cell>
          <cell r="V74">
            <v>2296870</v>
          </cell>
          <cell r="W74" t="str">
            <v>ok</v>
          </cell>
          <cell r="X74">
            <v>2</v>
          </cell>
          <cell r="Y74" t="str">
            <v>sim</v>
          </cell>
          <cell r="Z74">
            <v>1</v>
          </cell>
          <cell r="AA74">
            <v>0</v>
          </cell>
          <cell r="AB74">
            <v>1</v>
          </cell>
          <cell r="AC74">
            <v>0</v>
          </cell>
          <cell r="AD74">
            <v>2</v>
          </cell>
        </row>
        <row r="75">
          <cell r="D75" t="str">
            <v>H062</v>
          </cell>
          <cell r="E75">
            <v>15023672</v>
          </cell>
          <cell r="F75">
            <v>45717</v>
          </cell>
          <cell r="G75" t="str">
            <v>CENTRO DE CIENCIAS FISICAS E MATEMATICA</v>
          </cell>
          <cell r="H75">
            <v>1</v>
          </cell>
          <cell r="I75">
            <v>19132</v>
          </cell>
          <cell r="J75">
            <v>19600</v>
          </cell>
          <cell r="K75">
            <v>468</v>
          </cell>
          <cell r="L75">
            <v>8759.9599999999991</v>
          </cell>
          <cell r="M75">
            <v>8759.9599999999991</v>
          </cell>
          <cell r="N75">
            <v>-1655.64</v>
          </cell>
          <cell r="O75">
            <v>0</v>
          </cell>
          <cell r="P75">
            <v>0</v>
          </cell>
          <cell r="Q75">
            <v>15864.279999999999</v>
          </cell>
          <cell r="R75">
            <v>0</v>
          </cell>
          <cell r="S75" t="str">
            <v>ok</v>
          </cell>
          <cell r="T75" t="str">
            <v>LIDO</v>
          </cell>
          <cell r="U75" t="str">
            <v>Alto Consumo</v>
          </cell>
          <cell r="V75">
            <v>15023672</v>
          </cell>
          <cell r="W75" t="str">
            <v>ok</v>
          </cell>
          <cell r="X75">
            <v>1</v>
          </cell>
          <cell r="Y75" t="str">
            <v>sim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1</v>
          </cell>
        </row>
        <row r="76">
          <cell r="D76" t="str">
            <v>H066</v>
          </cell>
          <cell r="E76">
            <v>17091764</v>
          </cell>
          <cell r="F76">
            <v>45717</v>
          </cell>
          <cell r="G76" t="str">
            <v>UNIV FED DO ESTADO DE STA CAT</v>
          </cell>
          <cell r="H76">
            <v>1</v>
          </cell>
          <cell r="I76">
            <v>34713</v>
          </cell>
          <cell r="J76">
            <v>36420</v>
          </cell>
          <cell r="K76">
            <v>1707</v>
          </cell>
          <cell r="L76">
            <v>32152.28</v>
          </cell>
          <cell r="M76">
            <v>32152.28</v>
          </cell>
          <cell r="N76">
            <v>-6076.79</v>
          </cell>
          <cell r="O76">
            <v>0</v>
          </cell>
          <cell r="P76">
            <v>0</v>
          </cell>
          <cell r="Q76">
            <v>58227.77</v>
          </cell>
          <cell r="R76">
            <v>0</v>
          </cell>
          <cell r="S76" t="str">
            <v>ok</v>
          </cell>
          <cell r="T76" t="str">
            <v>MÉDIO</v>
          </cell>
          <cell r="U76" t="str">
            <v>HIDROMETRO INVERTIDO</v>
          </cell>
          <cell r="V76">
            <v>17091764</v>
          </cell>
          <cell r="W76" t="str">
            <v>ok</v>
          </cell>
          <cell r="X76">
            <v>1</v>
          </cell>
          <cell r="Y76" t="str">
            <v>sim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1</v>
          </cell>
        </row>
        <row r="77">
          <cell r="D77" t="str">
            <v>H072</v>
          </cell>
          <cell r="E77">
            <v>2297167</v>
          </cell>
          <cell r="F77">
            <v>45717</v>
          </cell>
          <cell r="G77" t="str">
            <v>UNIVERSIDADE FEDERAL DE SANTA CATARINA</v>
          </cell>
          <cell r="H77">
            <v>1</v>
          </cell>
          <cell r="I77">
            <v>404</v>
          </cell>
          <cell r="J77">
            <v>496</v>
          </cell>
          <cell r="K77">
            <v>92</v>
          </cell>
          <cell r="L77">
            <v>1661.08</v>
          </cell>
          <cell r="M77">
            <v>0</v>
          </cell>
          <cell r="N77">
            <v>-156.97</v>
          </cell>
          <cell r="O77">
            <v>0</v>
          </cell>
          <cell r="P77">
            <v>0</v>
          </cell>
          <cell r="Q77">
            <v>1504.11</v>
          </cell>
          <cell r="R77">
            <v>0</v>
          </cell>
          <cell r="S77" t="str">
            <v>ok</v>
          </cell>
          <cell r="T77" t="str">
            <v>LIDO/REVISÃO</v>
          </cell>
          <cell r="U77" t="str">
            <v>CONFIRMACAO LEITURA</v>
          </cell>
          <cell r="V77">
            <v>2297167</v>
          </cell>
          <cell r="W77" t="str">
            <v>ok</v>
          </cell>
          <cell r="X77">
            <v>1</v>
          </cell>
          <cell r="Y77" t="str">
            <v>sim</v>
          </cell>
          <cell r="Z77">
            <v>1</v>
          </cell>
          <cell r="AA77">
            <v>0</v>
          </cell>
          <cell r="AB77">
            <v>0</v>
          </cell>
          <cell r="AC77">
            <v>0</v>
          </cell>
          <cell r="AD77">
            <v>1</v>
          </cell>
        </row>
        <row r="78">
          <cell r="D78" t="str">
            <v>H073</v>
          </cell>
          <cell r="E78">
            <v>2297175</v>
          </cell>
          <cell r="F78">
            <v>45717</v>
          </cell>
          <cell r="G78" t="str">
            <v>UNIVERSIDADE FEDERAL DE SANTA CATARINA</v>
          </cell>
          <cell r="H78">
            <v>1</v>
          </cell>
          <cell r="I78">
            <v>248</v>
          </cell>
          <cell r="J78">
            <v>315</v>
          </cell>
          <cell r="K78">
            <v>67</v>
          </cell>
          <cell r="L78">
            <v>1189.08</v>
          </cell>
          <cell r="M78">
            <v>0</v>
          </cell>
          <cell r="N78">
            <v>-112.37</v>
          </cell>
          <cell r="O78">
            <v>0</v>
          </cell>
          <cell r="P78">
            <v>0</v>
          </cell>
          <cell r="Q78">
            <v>1076.71</v>
          </cell>
          <cell r="R78">
            <v>0</v>
          </cell>
          <cell r="S78" t="str">
            <v>ok</v>
          </cell>
          <cell r="T78" t="str">
            <v>LIDO</v>
          </cell>
          <cell r="U78" t="str">
            <v>Sem ocorrência</v>
          </cell>
          <cell r="V78">
            <v>2297175</v>
          </cell>
          <cell r="W78" t="str">
            <v>ok</v>
          </cell>
          <cell r="X78">
            <v>1</v>
          </cell>
          <cell r="Y78" t="str">
            <v>sim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</row>
        <row r="79">
          <cell r="D79" t="str">
            <v>H074</v>
          </cell>
          <cell r="E79">
            <v>2297183</v>
          </cell>
          <cell r="F79">
            <v>45717</v>
          </cell>
          <cell r="G79" t="str">
            <v>UNIVERSIDADE FEDERAL DE SANTA CATARINA</v>
          </cell>
          <cell r="H79">
            <v>1</v>
          </cell>
          <cell r="I79">
            <v>17900</v>
          </cell>
          <cell r="J79">
            <v>18962</v>
          </cell>
          <cell r="K79">
            <v>1062</v>
          </cell>
          <cell r="L79">
            <v>19974.68</v>
          </cell>
          <cell r="M79">
            <v>0</v>
          </cell>
          <cell r="N79">
            <v>-1887.61</v>
          </cell>
          <cell r="O79">
            <v>0</v>
          </cell>
          <cell r="P79">
            <v>0</v>
          </cell>
          <cell r="Q79">
            <v>18087.07</v>
          </cell>
          <cell r="R79">
            <v>0</v>
          </cell>
          <cell r="S79" t="str">
            <v>ok</v>
          </cell>
          <cell r="T79" t="str">
            <v>LIDO</v>
          </cell>
          <cell r="U79" t="str">
            <v>Sem ocorrência</v>
          </cell>
          <cell r="V79">
            <v>2297183</v>
          </cell>
          <cell r="W79" t="str">
            <v>ok</v>
          </cell>
          <cell r="X79">
            <v>1</v>
          </cell>
          <cell r="Y79" t="str">
            <v>sim</v>
          </cell>
          <cell r="Z79">
            <v>1</v>
          </cell>
          <cell r="AA79">
            <v>0</v>
          </cell>
          <cell r="AB79">
            <v>0</v>
          </cell>
          <cell r="AC79">
            <v>0</v>
          </cell>
          <cell r="AD79">
            <v>1</v>
          </cell>
        </row>
        <row r="80">
          <cell r="D80" t="str">
            <v>H076</v>
          </cell>
          <cell r="E80">
            <v>2297361</v>
          </cell>
          <cell r="F80">
            <v>45717</v>
          </cell>
          <cell r="G80" t="str">
            <v>UFSC - UNIVERSIDADE FEDERAL DE SC</v>
          </cell>
          <cell r="H80">
            <v>1</v>
          </cell>
          <cell r="I80">
            <v>1356</v>
          </cell>
          <cell r="J80">
            <v>1377</v>
          </cell>
          <cell r="K80">
            <v>21</v>
          </cell>
          <cell r="L80">
            <v>320.60000000000002</v>
          </cell>
          <cell r="M80">
            <v>0</v>
          </cell>
          <cell r="N80">
            <v>-30.3</v>
          </cell>
          <cell r="O80">
            <v>0</v>
          </cell>
          <cell r="P80">
            <v>0</v>
          </cell>
          <cell r="Q80">
            <v>290.3</v>
          </cell>
          <cell r="R80">
            <v>0</v>
          </cell>
          <cell r="S80" t="str">
            <v>ok</v>
          </cell>
          <cell r="T80" t="str">
            <v>MÉDIO</v>
          </cell>
          <cell r="U80" t="str">
            <v>Média</v>
          </cell>
          <cell r="V80">
            <v>2297361</v>
          </cell>
          <cell r="W80" t="str">
            <v>ok</v>
          </cell>
          <cell r="X80">
            <v>1</v>
          </cell>
          <cell r="Y80" t="str">
            <v>sim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1</v>
          </cell>
        </row>
        <row r="81">
          <cell r="D81" t="str">
            <v>H081</v>
          </cell>
          <cell r="E81">
            <v>2295652</v>
          </cell>
          <cell r="F81">
            <v>45717</v>
          </cell>
          <cell r="G81" t="str">
            <v>UNIVERSIDADE FEDERAL DE SANTA CATARINA</v>
          </cell>
          <cell r="H81">
            <v>1</v>
          </cell>
          <cell r="I81">
            <v>3559</v>
          </cell>
          <cell r="J81">
            <v>3682</v>
          </cell>
          <cell r="K81">
            <v>123</v>
          </cell>
          <cell r="L81">
            <v>2246.36</v>
          </cell>
          <cell r="M81">
            <v>2246.36</v>
          </cell>
          <cell r="N81">
            <v>-424.56</v>
          </cell>
          <cell r="O81">
            <v>0</v>
          </cell>
          <cell r="P81">
            <v>0</v>
          </cell>
          <cell r="Q81">
            <v>4068.1600000000003</v>
          </cell>
          <cell r="R81">
            <v>0</v>
          </cell>
          <cell r="S81" t="str">
            <v>ok</v>
          </cell>
          <cell r="T81" t="str">
            <v>LIDO</v>
          </cell>
          <cell r="U81" t="str">
            <v>Alto Consumo</v>
          </cell>
          <cell r="V81">
            <v>2295652</v>
          </cell>
          <cell r="W81" t="str">
            <v>ok</v>
          </cell>
          <cell r="X81">
            <v>1</v>
          </cell>
          <cell r="Y81" t="str">
            <v>sim</v>
          </cell>
          <cell r="Z81">
            <v>1</v>
          </cell>
          <cell r="AA81">
            <v>0</v>
          </cell>
          <cell r="AB81">
            <v>0</v>
          </cell>
          <cell r="AC81">
            <v>0</v>
          </cell>
          <cell r="AD81">
            <v>1</v>
          </cell>
        </row>
        <row r="82">
          <cell r="D82" t="str">
            <v>H082</v>
          </cell>
          <cell r="E82">
            <v>5716594</v>
          </cell>
          <cell r="F82">
            <v>45717</v>
          </cell>
          <cell r="G82" t="str">
            <v>UNIVERSIDADE FEDERAL DE SANTA CATARINA</v>
          </cell>
          <cell r="H82">
            <v>1</v>
          </cell>
          <cell r="I82">
            <v>32261</v>
          </cell>
          <cell r="J82">
            <v>32795</v>
          </cell>
          <cell r="K82">
            <v>534</v>
          </cell>
          <cell r="L82">
            <v>10006.040000000001</v>
          </cell>
          <cell r="M82">
            <v>0</v>
          </cell>
          <cell r="N82">
            <v>-945.57</v>
          </cell>
          <cell r="O82">
            <v>0</v>
          </cell>
          <cell r="P82">
            <v>0</v>
          </cell>
          <cell r="Q82">
            <v>9060.4700000000012</v>
          </cell>
          <cell r="R82">
            <v>0</v>
          </cell>
          <cell r="S82" t="str">
            <v>ok</v>
          </cell>
          <cell r="T82" t="str">
            <v>LIDO</v>
          </cell>
          <cell r="U82" t="str">
            <v>Sem ocorrência</v>
          </cell>
          <cell r="V82">
            <v>5716594</v>
          </cell>
          <cell r="W82" t="str">
            <v>ok</v>
          </cell>
          <cell r="X82">
            <v>1</v>
          </cell>
          <cell r="Y82" t="str">
            <v>sim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</row>
        <row r="83">
          <cell r="D83" t="str">
            <v>H083</v>
          </cell>
          <cell r="E83">
            <v>6997937</v>
          </cell>
          <cell r="F83">
            <v>45717</v>
          </cell>
          <cell r="G83" t="str">
            <v>CASA DA ARTE</v>
          </cell>
          <cell r="H83">
            <v>1</v>
          </cell>
          <cell r="I83">
            <v>644</v>
          </cell>
          <cell r="J83">
            <v>668</v>
          </cell>
          <cell r="K83">
            <v>24</v>
          </cell>
          <cell r="L83">
            <v>377.24</v>
          </cell>
          <cell r="M83">
            <v>377.24</v>
          </cell>
          <cell r="N83">
            <v>-71.290000000000006</v>
          </cell>
          <cell r="O83">
            <v>0</v>
          </cell>
          <cell r="P83">
            <v>0</v>
          </cell>
          <cell r="Q83">
            <v>683.19</v>
          </cell>
          <cell r="R83">
            <v>0</v>
          </cell>
          <cell r="S83" t="str">
            <v>ok</v>
          </cell>
          <cell r="T83" t="str">
            <v>LIDO/REVISÃO</v>
          </cell>
          <cell r="U83" t="str">
            <v>HIDRÔMETRO RETIRADO.</v>
          </cell>
          <cell r="V83">
            <v>6997937</v>
          </cell>
          <cell r="W83" t="str">
            <v>ok</v>
          </cell>
          <cell r="X83">
            <v>1</v>
          </cell>
          <cell r="Y83" t="str">
            <v>sim</v>
          </cell>
          <cell r="Z83">
            <v>0</v>
          </cell>
          <cell r="AA83">
            <v>0</v>
          </cell>
          <cell r="AB83">
            <v>1</v>
          </cell>
          <cell r="AC83">
            <v>0</v>
          </cell>
          <cell r="AD83">
            <v>1</v>
          </cell>
        </row>
        <row r="84">
          <cell r="D84" t="str">
            <v>H084</v>
          </cell>
          <cell r="E84">
            <v>9197419</v>
          </cell>
          <cell r="F84">
            <v>45717</v>
          </cell>
          <cell r="G84" t="str">
            <v>CENTRO DE PESQUISA UFSC</v>
          </cell>
          <cell r="H84">
            <v>1</v>
          </cell>
          <cell r="I84">
            <v>4873</v>
          </cell>
          <cell r="J84">
            <v>5180</v>
          </cell>
          <cell r="K84">
            <v>307</v>
          </cell>
          <cell r="L84">
            <v>5720.28</v>
          </cell>
          <cell r="M84">
            <v>5720.28</v>
          </cell>
          <cell r="N84">
            <v>-1081.1400000000001</v>
          </cell>
          <cell r="O84">
            <v>0</v>
          </cell>
          <cell r="P84">
            <v>0</v>
          </cell>
          <cell r="Q84">
            <v>10359.42</v>
          </cell>
          <cell r="R84">
            <v>0</v>
          </cell>
          <cell r="S84" t="str">
            <v>ok</v>
          </cell>
          <cell r="T84" t="str">
            <v>LIDO</v>
          </cell>
          <cell r="U84" t="str">
            <v>Sem ocorrência</v>
          </cell>
          <cell r="V84">
            <v>9197419</v>
          </cell>
          <cell r="W84" t="str">
            <v>ok</v>
          </cell>
          <cell r="X84">
            <v>1</v>
          </cell>
          <cell r="Y84" t="str">
            <v>sim</v>
          </cell>
          <cell r="Z84">
            <v>1</v>
          </cell>
          <cell r="AA84">
            <v>0</v>
          </cell>
          <cell r="AB84">
            <v>0</v>
          </cell>
          <cell r="AC84">
            <v>0</v>
          </cell>
          <cell r="AD84">
            <v>1</v>
          </cell>
        </row>
        <row r="85">
          <cell r="D85" t="str">
            <v>H085</v>
          </cell>
          <cell r="E85">
            <v>12791172</v>
          </cell>
          <cell r="F85">
            <v>45717</v>
          </cell>
          <cell r="G85" t="str">
            <v>UNIVERSIDADE FEDERAL DE SANTA CATARINA</v>
          </cell>
          <cell r="H85">
            <v>1</v>
          </cell>
          <cell r="I85">
            <v>477</v>
          </cell>
          <cell r="J85">
            <v>496</v>
          </cell>
          <cell r="K85">
            <v>19</v>
          </cell>
          <cell r="L85">
            <v>282.83999999999997</v>
          </cell>
          <cell r="M85">
            <v>0</v>
          </cell>
          <cell r="N85">
            <v>-26.74</v>
          </cell>
          <cell r="O85">
            <v>0</v>
          </cell>
          <cell r="P85">
            <v>0</v>
          </cell>
          <cell r="Q85">
            <v>256.09999999999997</v>
          </cell>
          <cell r="R85">
            <v>0</v>
          </cell>
          <cell r="S85" t="str">
            <v>ok</v>
          </cell>
          <cell r="T85" t="str">
            <v>LIDO</v>
          </cell>
          <cell r="U85" t="str">
            <v>Sem ocorrência</v>
          </cell>
          <cell r="V85">
            <v>12791172</v>
          </cell>
          <cell r="W85" t="str">
            <v>ok</v>
          </cell>
          <cell r="X85">
            <v>1</v>
          </cell>
          <cell r="Y85" t="str">
            <v>sim</v>
          </cell>
          <cell r="Z85">
            <v>1</v>
          </cell>
          <cell r="AA85">
            <v>0</v>
          </cell>
          <cell r="AB85">
            <v>0</v>
          </cell>
          <cell r="AC85">
            <v>0</v>
          </cell>
          <cell r="AD85">
            <v>1</v>
          </cell>
        </row>
        <row r="86">
          <cell r="D86" t="str">
            <v>H086</v>
          </cell>
          <cell r="E86">
            <v>12799408</v>
          </cell>
          <cell r="F86">
            <v>45717</v>
          </cell>
          <cell r="G86" t="str">
            <v>UNIVERSIDADE FEDERAL DE SANTA CATARINA</v>
          </cell>
          <cell r="H86">
            <v>1</v>
          </cell>
          <cell r="I86">
            <v>521</v>
          </cell>
          <cell r="J86">
            <v>521</v>
          </cell>
          <cell r="K86">
            <v>0</v>
          </cell>
          <cell r="L86">
            <v>45.72</v>
          </cell>
          <cell r="M86">
            <v>0</v>
          </cell>
          <cell r="N86">
            <v>-4.32</v>
          </cell>
          <cell r="O86">
            <v>0</v>
          </cell>
          <cell r="P86">
            <v>0</v>
          </cell>
          <cell r="Q86">
            <v>41.4</v>
          </cell>
          <cell r="R86">
            <v>0</v>
          </cell>
          <cell r="S86" t="str">
            <v>ok</v>
          </cell>
          <cell r="T86" t="str">
            <v>LIDO</v>
          </cell>
          <cell r="U86" t="str">
            <v>HIDRÔMETRO PARADO.</v>
          </cell>
          <cell r="V86">
            <v>12799408</v>
          </cell>
          <cell r="W86" t="str">
            <v>ok</v>
          </cell>
          <cell r="X86">
            <v>1</v>
          </cell>
          <cell r="Y86" t="str">
            <v>sim</v>
          </cell>
          <cell r="Z86">
            <v>1</v>
          </cell>
          <cell r="AA86">
            <v>0</v>
          </cell>
          <cell r="AB86">
            <v>0</v>
          </cell>
          <cell r="AC86">
            <v>0</v>
          </cell>
          <cell r="AD86">
            <v>1</v>
          </cell>
        </row>
        <row r="87">
          <cell r="D87" t="str">
            <v>H087</v>
          </cell>
          <cell r="E87">
            <v>13018540</v>
          </cell>
          <cell r="F87">
            <v>45717</v>
          </cell>
          <cell r="G87" t="str">
            <v>UNIVERSIDADE FEDERAL DE SANTA CATARINA</v>
          </cell>
          <cell r="H87">
            <v>1</v>
          </cell>
          <cell r="I87">
            <v>2524</v>
          </cell>
          <cell r="J87">
            <v>2570</v>
          </cell>
          <cell r="K87">
            <v>46</v>
          </cell>
          <cell r="L87">
            <v>792.6</v>
          </cell>
          <cell r="M87">
            <v>0</v>
          </cell>
          <cell r="N87">
            <v>-74.900000000000006</v>
          </cell>
          <cell r="O87">
            <v>0</v>
          </cell>
          <cell r="P87">
            <v>0</v>
          </cell>
          <cell r="Q87">
            <v>717.7</v>
          </cell>
          <cell r="R87">
            <v>0</v>
          </cell>
          <cell r="S87" t="str">
            <v>ok</v>
          </cell>
          <cell r="T87" t="str">
            <v>LIDO</v>
          </cell>
          <cell r="U87" t="str">
            <v>Sem ocorrência</v>
          </cell>
          <cell r="V87">
            <v>13018540</v>
          </cell>
          <cell r="W87" t="str">
            <v>ok</v>
          </cell>
          <cell r="X87">
            <v>1</v>
          </cell>
          <cell r="Y87" t="str">
            <v>sim</v>
          </cell>
          <cell r="Z87">
            <v>1</v>
          </cell>
          <cell r="AA87">
            <v>0</v>
          </cell>
          <cell r="AB87">
            <v>0</v>
          </cell>
          <cell r="AC87">
            <v>0</v>
          </cell>
          <cell r="AD87">
            <v>1</v>
          </cell>
        </row>
        <row r="88">
          <cell r="D88" t="str">
            <v>H088</v>
          </cell>
          <cell r="E88">
            <v>2294605</v>
          </cell>
          <cell r="F88">
            <v>45717</v>
          </cell>
          <cell r="G88" t="str">
            <v>UFSC - UNIVERSIDADE FEDERAL DE SC</v>
          </cell>
          <cell r="H88">
            <v>1</v>
          </cell>
          <cell r="I88">
            <v>18</v>
          </cell>
          <cell r="J88">
            <v>18</v>
          </cell>
          <cell r="K88">
            <v>0</v>
          </cell>
          <cell r="L88">
            <v>45.72</v>
          </cell>
          <cell r="M88">
            <v>45.72</v>
          </cell>
          <cell r="N88">
            <v>-8.6300000000000008</v>
          </cell>
          <cell r="O88">
            <v>0</v>
          </cell>
          <cell r="P88">
            <v>0</v>
          </cell>
          <cell r="Q88">
            <v>82.81</v>
          </cell>
          <cell r="R88">
            <v>0</v>
          </cell>
          <cell r="S88" t="str">
            <v>ok</v>
          </cell>
          <cell r="T88" t="str">
            <v>LIDO/REVISÃO</v>
          </cell>
          <cell r="U88" t="str">
            <v>HIDRÔMETRO RETIRADO.</v>
          </cell>
          <cell r="V88">
            <v>2294605</v>
          </cell>
          <cell r="W88" t="str">
            <v>ok</v>
          </cell>
          <cell r="X88">
            <v>1</v>
          </cell>
          <cell r="Y88" t="str">
            <v>sim</v>
          </cell>
          <cell r="Z88">
            <v>1</v>
          </cell>
          <cell r="AA88">
            <v>0</v>
          </cell>
          <cell r="AB88">
            <v>0</v>
          </cell>
          <cell r="AC88">
            <v>0</v>
          </cell>
          <cell r="AD88">
            <v>1</v>
          </cell>
        </row>
        <row r="89">
          <cell r="D89" t="str">
            <v>H089</v>
          </cell>
          <cell r="E89">
            <v>2347660</v>
          </cell>
          <cell r="F89">
            <v>45717</v>
          </cell>
          <cell r="G89" t="str">
            <v>ESTAÇÃO DE MARICULTURA DA UFSC</v>
          </cell>
          <cell r="H89">
            <v>1</v>
          </cell>
          <cell r="I89">
            <v>3951</v>
          </cell>
          <cell r="J89">
            <v>4089</v>
          </cell>
          <cell r="K89">
            <v>138</v>
          </cell>
          <cell r="L89">
            <v>2529.56</v>
          </cell>
          <cell r="M89">
            <v>2529.56</v>
          </cell>
          <cell r="N89">
            <v>-478.08</v>
          </cell>
          <cell r="O89">
            <v>0</v>
          </cell>
          <cell r="P89">
            <v>0</v>
          </cell>
          <cell r="Q89">
            <v>4581.04</v>
          </cell>
          <cell r="R89">
            <v>0</v>
          </cell>
          <cell r="S89" t="str">
            <v>ok</v>
          </cell>
          <cell r="T89" t="str">
            <v>LIDO</v>
          </cell>
          <cell r="U89" t="str">
            <v>Sem ocorrência</v>
          </cell>
          <cell r="V89">
            <v>2347660</v>
          </cell>
          <cell r="W89" t="str">
            <v>ok</v>
          </cell>
          <cell r="X89">
            <v>1</v>
          </cell>
          <cell r="Y89" t="str">
            <v>sim</v>
          </cell>
          <cell r="Z89">
            <v>1</v>
          </cell>
          <cell r="AA89">
            <v>0</v>
          </cell>
          <cell r="AB89">
            <v>0</v>
          </cell>
          <cell r="AC89">
            <v>0</v>
          </cell>
          <cell r="AD89">
            <v>1</v>
          </cell>
        </row>
        <row r="90">
          <cell r="D90" t="str">
            <v>H090</v>
          </cell>
          <cell r="E90">
            <v>2347679</v>
          </cell>
          <cell r="F90">
            <v>45717</v>
          </cell>
          <cell r="G90" t="str">
            <v>ESTAÇÃO DE MARICULTURA DA UFSC</v>
          </cell>
          <cell r="H90">
            <v>1</v>
          </cell>
          <cell r="I90">
            <v>702</v>
          </cell>
          <cell r="J90">
            <v>714</v>
          </cell>
          <cell r="K90">
            <v>12</v>
          </cell>
          <cell r="L90">
            <v>150.68</v>
          </cell>
          <cell r="M90">
            <v>150.68</v>
          </cell>
          <cell r="N90">
            <v>-28.48</v>
          </cell>
          <cell r="O90">
            <v>0</v>
          </cell>
          <cell r="P90">
            <v>0</v>
          </cell>
          <cell r="Q90">
            <v>272.88</v>
          </cell>
          <cell r="R90">
            <v>0</v>
          </cell>
          <cell r="S90" t="str">
            <v>ok</v>
          </cell>
          <cell r="T90" t="str">
            <v>LIDO</v>
          </cell>
          <cell r="U90" t="str">
            <v>Sem ocorrência</v>
          </cell>
          <cell r="V90">
            <v>2347679</v>
          </cell>
          <cell r="W90" t="str">
            <v>ok</v>
          </cell>
          <cell r="X90">
            <v>1</v>
          </cell>
          <cell r="Y90" t="str">
            <v>sim</v>
          </cell>
          <cell r="Z90">
            <v>1</v>
          </cell>
          <cell r="AA90">
            <v>0</v>
          </cell>
          <cell r="AB90">
            <v>0</v>
          </cell>
          <cell r="AC90">
            <v>0</v>
          </cell>
          <cell r="AD90">
            <v>1</v>
          </cell>
        </row>
        <row r="91">
          <cell r="D91" t="str">
            <v>H106</v>
          </cell>
          <cell r="E91">
            <v>14948508</v>
          </cell>
          <cell r="F91">
            <v>45717</v>
          </cell>
          <cell r="G91" t="str">
            <v>UNIVERSIDADE FEDERAL DE SANTA CATARINA</v>
          </cell>
          <cell r="H91">
            <v>1</v>
          </cell>
          <cell r="I91">
            <v>40</v>
          </cell>
          <cell r="J91">
            <v>65</v>
          </cell>
          <cell r="K91">
            <v>25</v>
          </cell>
          <cell r="L91">
            <v>396.12</v>
          </cell>
          <cell r="M91"/>
          <cell r="N91">
            <v>-37.42</v>
          </cell>
          <cell r="O91"/>
          <cell r="P91"/>
          <cell r="Q91">
            <v>358.7</v>
          </cell>
          <cell r="R91">
            <v>0</v>
          </cell>
          <cell r="S91" t="str">
            <v>ok</v>
          </cell>
          <cell r="T91" t="str">
            <v>LIDO</v>
          </cell>
          <cell r="U91" t="str">
            <v>Sem ocorrência</v>
          </cell>
          <cell r="V91">
            <v>14948508</v>
          </cell>
          <cell r="W91" t="str">
            <v>ok</v>
          </cell>
          <cell r="X91">
            <v>1</v>
          </cell>
          <cell r="Y91" t="str">
            <v>sim</v>
          </cell>
          <cell r="Z91">
            <v>1</v>
          </cell>
          <cell r="AA91">
            <v>0</v>
          </cell>
          <cell r="AB91">
            <v>0</v>
          </cell>
          <cell r="AC91">
            <v>0</v>
          </cell>
          <cell r="AD91">
            <v>1</v>
          </cell>
        </row>
        <row r="92">
          <cell r="D92"/>
          <cell r="E92"/>
          <cell r="F92"/>
          <cell r="G92"/>
          <cell r="H92"/>
          <cell r="I92"/>
          <cell r="J92"/>
          <cell r="K92">
            <v>17484</v>
          </cell>
          <cell r="L92">
            <v>330026.71999999991</v>
          </cell>
          <cell r="M92">
            <v>295357.95999999996</v>
          </cell>
          <cell r="N92">
            <v>-59098.860000000015</v>
          </cell>
          <cell r="O92">
            <v>-143.65</v>
          </cell>
          <cell r="P92">
            <v>0</v>
          </cell>
          <cell r="Q92">
            <v>566142.16999999993</v>
          </cell>
          <cell r="R92">
            <v>0</v>
          </cell>
          <cell r="S92" t="str">
            <v>ok</v>
          </cell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</row>
        <row r="93"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 t="str">
            <v>Economias</v>
          </cell>
          <cell r="X93"/>
          <cell r="Y93"/>
          <cell r="Z93"/>
          <cell r="AA93"/>
          <cell r="AB93"/>
          <cell r="AC93"/>
          <cell r="AD93" t="str">
            <v>Volume calculado</v>
          </cell>
        </row>
        <row r="94">
          <cell r="D94" t="str">
            <v>Codigo</v>
          </cell>
          <cell r="E94" t="str">
            <v>Matricula</v>
          </cell>
          <cell r="F94" t="str">
            <v>Mês referencia</v>
          </cell>
          <cell r="G94" t="str">
            <v>Cliente</v>
          </cell>
          <cell r="H94" t="str">
            <v>Economias</v>
          </cell>
          <cell r="I94" t="str">
            <v>Leitura Anterior</v>
          </cell>
          <cell r="J94" t="str">
            <v>Atual</v>
          </cell>
          <cell r="K94" t="str">
            <v>Cons. m3</v>
          </cell>
          <cell r="L94" t="str">
            <v>Valor água (R$)</v>
          </cell>
          <cell r="M94" t="str">
            <v>Valor esgoto (R$)</v>
          </cell>
          <cell r="N94" t="str">
            <v>Valor serviço(R$)</v>
          </cell>
          <cell r="O94" t="str">
            <v>Valor bônus(R$)</v>
          </cell>
          <cell r="P94" t="str">
            <v>Multa/ Juros/ Atual. Monet.</v>
          </cell>
          <cell r="Q94" t="str">
            <v>Valor total(R$)</v>
          </cell>
          <cell r="R94"/>
          <cell r="S94" t="str">
            <v>Situação</v>
          </cell>
          <cell r="T94" t="str">
            <v>Ocorrência</v>
          </cell>
          <cell r="U94" t="str">
            <v>Anormalidade</v>
          </cell>
          <cell r="V94" t="str">
            <v>Matrículas mês anterior</v>
          </cell>
          <cell r="W94" t="str">
            <v>Matrícula</v>
          </cell>
          <cell r="X94" t="str">
            <v>Economias</v>
          </cell>
          <cell r="Y94"/>
          <cell r="Z94" t="str">
            <v>Público</v>
          </cell>
          <cell r="AA94" t="str">
            <v>Residencial</v>
          </cell>
          <cell r="AB94" t="str">
            <v>Comercial</v>
          </cell>
          <cell r="AC94" t="str">
            <v>Industrial</v>
          </cell>
          <cell r="AD94" t="str">
            <v>Economias</v>
          </cell>
        </row>
        <row r="95">
          <cell r="D95" t="str">
            <v>H014</v>
          </cell>
          <cell r="E95">
            <v>2296969</v>
          </cell>
          <cell r="F95"/>
          <cell r="G95" t="str">
            <v>Hospital Universitário  Empresa Brasileira de Serviços Hospitalares  EBSERH CNPJ 15126437/0034-01, mat 17859999</v>
          </cell>
          <cell r="H95">
            <v>58</v>
          </cell>
          <cell r="I95">
            <v>254072</v>
          </cell>
          <cell r="J95">
            <v>260212</v>
          </cell>
          <cell r="K95">
            <v>6140</v>
          </cell>
          <cell r="L95">
            <v>113519.31999999999</v>
          </cell>
          <cell r="M95">
            <v>113519.31999999999</v>
          </cell>
          <cell r="N95">
            <v>-21455.15</v>
          </cell>
          <cell r="O95"/>
          <cell r="P95"/>
          <cell r="Q95">
            <v>205583.49</v>
          </cell>
          <cell r="R95">
            <v>0</v>
          </cell>
          <cell r="S95" t="str">
            <v>ok</v>
          </cell>
          <cell r="T95" t="str">
            <v>MÉDIO</v>
          </cell>
          <cell r="U95" t="str">
            <v>Média</v>
          </cell>
          <cell r="V95">
            <v>2296969</v>
          </cell>
          <cell r="W95" t="str">
            <v>ok</v>
          </cell>
          <cell r="X95">
            <v>61</v>
          </cell>
          <cell r="Y95" t="str">
            <v>sim</v>
          </cell>
          <cell r="Z95">
            <v>51</v>
          </cell>
          <cell r="AA95">
            <v>0</v>
          </cell>
          <cell r="AB95">
            <v>9</v>
          </cell>
          <cell r="AC95">
            <v>1</v>
          </cell>
          <cell r="AD95">
            <v>61</v>
          </cell>
        </row>
        <row r="96">
          <cell r="D96" t="str">
            <v>H200</v>
          </cell>
          <cell r="E96">
            <v>15431797</v>
          </cell>
          <cell r="F96"/>
          <cell r="G96" t="str">
            <v>Curitibanos CEDUP</v>
          </cell>
          <cell r="H96">
            <v>1</v>
          </cell>
          <cell r="I96">
            <v>3511</v>
          </cell>
          <cell r="J96">
            <v>3580</v>
          </cell>
          <cell r="K96">
            <v>69</v>
          </cell>
          <cell r="L96">
            <v>1226.8399999999999</v>
          </cell>
          <cell r="M96">
            <v>0</v>
          </cell>
          <cell r="N96">
            <v>-115.94</v>
          </cell>
          <cell r="O96"/>
          <cell r="P96"/>
          <cell r="Q96">
            <v>1110.9000000000001</v>
          </cell>
          <cell r="R96">
            <v>0</v>
          </cell>
          <cell r="S96" t="str">
            <v>ok</v>
          </cell>
          <cell r="T96" t="str">
            <v>LIDO</v>
          </cell>
          <cell r="U96" t="str">
            <v>Sem ocorrência</v>
          </cell>
          <cell r="V96">
            <v>15431797</v>
          </cell>
          <cell r="W96" t="str">
            <v>ok</v>
          </cell>
          <cell r="X96">
            <v>1</v>
          </cell>
          <cell r="Y96" t="str">
            <v>sim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</row>
        <row r="97">
          <cell r="D97" t="str">
            <v>H201</v>
          </cell>
          <cell r="E97"/>
          <cell r="F97"/>
          <cell r="G97" t="str">
            <v>Curitibanos SEDE - Água Subterrânea</v>
          </cell>
          <cell r="H97">
            <v>1</v>
          </cell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</row>
        <row r="98">
          <cell r="D98" t="str">
            <v>H202</v>
          </cell>
          <cell r="E98"/>
          <cell r="F98"/>
          <cell r="G98" t="str">
            <v>Curitibanos SEDE - ETE</v>
          </cell>
          <cell r="H98">
            <v>1</v>
          </cell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</row>
        <row r="99"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 t="str">
            <v>Economias</v>
          </cell>
          <cell r="X99"/>
          <cell r="Y99"/>
          <cell r="Z99"/>
          <cell r="AA99"/>
          <cell r="AB99"/>
          <cell r="AC99"/>
          <cell r="AD99" t="str">
            <v>Volume calculado</v>
          </cell>
        </row>
        <row r="100">
          <cell r="D100" t="str">
            <v>Codigo</v>
          </cell>
          <cell r="E100" t="str">
            <v>Matricula</v>
          </cell>
          <cell r="F100" t="str">
            <v>Mês referencia</v>
          </cell>
          <cell r="G100" t="str">
            <v>Cliente</v>
          </cell>
          <cell r="H100" t="str">
            <v>Economias</v>
          </cell>
          <cell r="I100" t="str">
            <v>Leitura Anterior</v>
          </cell>
          <cell r="J100" t="str">
            <v>Atual</v>
          </cell>
          <cell r="K100" t="str">
            <v>Cons. m3</v>
          </cell>
          <cell r="L100" t="str">
            <v>Valor água (R$)</v>
          </cell>
          <cell r="M100" t="str">
            <v>Valor esgoto (R$)</v>
          </cell>
          <cell r="N100" t="str">
            <v>Valor serviço(R$)</v>
          </cell>
          <cell r="O100" t="str">
            <v>Valor bônus(R$)</v>
          </cell>
          <cell r="P100" t="str">
            <v>Multa/ Juros/ Atual. Monet.</v>
          </cell>
          <cell r="Q100" t="str">
            <v>Valor total(R$)</v>
          </cell>
          <cell r="R100"/>
          <cell r="S100" t="str">
            <v>Situação</v>
          </cell>
          <cell r="T100" t="str">
            <v>Ocorrência</v>
          </cell>
          <cell r="U100" t="str">
            <v>Anormalidade</v>
          </cell>
          <cell r="V100" t="str">
            <v>Matrículas mês anterior</v>
          </cell>
          <cell r="W100" t="str">
            <v>Matrícula</v>
          </cell>
          <cell r="X100" t="str">
            <v>Economias</v>
          </cell>
          <cell r="Y100"/>
          <cell r="Z100" t="str">
            <v>Público</v>
          </cell>
          <cell r="AA100" t="str">
            <v>Residencial</v>
          </cell>
          <cell r="AB100" t="str">
            <v>Comercial</v>
          </cell>
          <cell r="AC100" t="str">
            <v>Industrial</v>
          </cell>
          <cell r="AD100" t="str">
            <v>Economias</v>
          </cell>
        </row>
        <row r="101">
          <cell r="D101" t="str">
            <v>H300</v>
          </cell>
          <cell r="E101" t="str">
            <v>19691-6</v>
          </cell>
          <cell r="F101"/>
          <cell r="G101" t="str">
            <v>SAMAE Araranguá  Mato Alto</v>
          </cell>
          <cell r="H101">
            <v>1</v>
          </cell>
          <cell r="I101">
            <v>4701</v>
          </cell>
          <cell r="J101">
            <v>4721</v>
          </cell>
          <cell r="K101">
            <v>20</v>
          </cell>
          <cell r="L101">
            <v>222.11</v>
          </cell>
          <cell r="M101"/>
          <cell r="N101"/>
          <cell r="O101"/>
          <cell r="P101"/>
          <cell r="Q101">
            <v>222.11</v>
          </cell>
          <cell r="R101">
            <v>0</v>
          </cell>
          <cell r="S101" t="str">
            <v>ok</v>
          </cell>
          <cell r="T101" t="str">
            <v>LIDO</v>
          </cell>
          <cell r="U101" t="str">
            <v>CONFIRMACAO LEITURA</v>
          </cell>
          <cell r="V101" t="str">
            <v>19691-6</v>
          </cell>
          <cell r="W101" t="str">
            <v>ok</v>
          </cell>
          <cell r="X101">
            <v>1</v>
          </cell>
          <cell r="Y101" t="str">
            <v>sim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1</v>
          </cell>
        </row>
        <row r="102">
          <cell r="D102" t="str">
            <v>H302</v>
          </cell>
          <cell r="E102" t="str">
            <v>107568-3</v>
          </cell>
          <cell r="F102"/>
          <cell r="G102" t="str">
            <v>SAMAE Araranguá  R. Pedro M. Pacheco (Medicina)</v>
          </cell>
          <cell r="H102">
            <v>1</v>
          </cell>
          <cell r="I102">
            <v>209</v>
          </cell>
          <cell r="J102">
            <v>229</v>
          </cell>
          <cell r="K102">
            <v>20</v>
          </cell>
          <cell r="L102">
            <v>222.11</v>
          </cell>
          <cell r="M102">
            <v>163.03</v>
          </cell>
          <cell r="N102"/>
          <cell r="O102"/>
          <cell r="P102"/>
          <cell r="Q102">
            <v>385.14</v>
          </cell>
          <cell r="R102">
            <v>0</v>
          </cell>
          <cell r="S102" t="str">
            <v>ok</v>
          </cell>
          <cell r="T102" t="str">
            <v>LIDO</v>
          </cell>
          <cell r="U102" t="str">
            <v>Sem ocorrência</v>
          </cell>
          <cell r="V102" t="str">
            <v>107568-3</v>
          </cell>
          <cell r="W102" t="str">
            <v>ok</v>
          </cell>
          <cell r="X102">
            <v>1</v>
          </cell>
          <cell r="Y102" t="str">
            <v>sim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</row>
        <row r="103"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</row>
        <row r="104"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 t="str">
            <v>Economias</v>
          </cell>
          <cell r="Y104"/>
          <cell r="Z104"/>
          <cell r="AA104"/>
          <cell r="AB104"/>
          <cell r="AC104"/>
          <cell r="AD104"/>
        </row>
        <row r="105">
          <cell r="D105" t="str">
            <v>Codigo</v>
          </cell>
          <cell r="E105" t="str">
            <v>Matricula</v>
          </cell>
          <cell r="F105" t="str">
            <v>Mês referencia</v>
          </cell>
          <cell r="G105" t="str">
            <v>Cliente</v>
          </cell>
          <cell r="H105" t="str">
            <v>Economias</v>
          </cell>
          <cell r="I105" t="str">
            <v>Leitura Anterior</v>
          </cell>
          <cell r="J105" t="str">
            <v>Atual</v>
          </cell>
          <cell r="K105" t="str">
            <v>Cons. m3</v>
          </cell>
          <cell r="L105" t="str">
            <v>Valor água (R$)</v>
          </cell>
          <cell r="M105" t="str">
            <v>Valor esgoto (R$)</v>
          </cell>
          <cell r="N105" t="str">
            <v>Valor serviço(R$)</v>
          </cell>
          <cell r="O105" t="str">
            <v>Valor bônus(R$)</v>
          </cell>
          <cell r="P105" t="str">
            <v>Multa/ Juros/ Atual. Monet.</v>
          </cell>
          <cell r="Q105" t="str">
            <v>Valor total(R$)</v>
          </cell>
          <cell r="R105"/>
          <cell r="S105" t="str">
            <v>Situação</v>
          </cell>
          <cell r="T105" t="str">
            <v>Ocorrência</v>
          </cell>
          <cell r="U105" t="str">
            <v>Anormalidade</v>
          </cell>
          <cell r="V105" t="str">
            <v>Matrículas mês anterior</v>
          </cell>
          <cell r="W105" t="str">
            <v>Matrícula</v>
          </cell>
          <cell r="X105" t="str">
            <v>Economias</v>
          </cell>
          <cell r="Y105"/>
          <cell r="Z105" t="str">
            <v>Público</v>
          </cell>
          <cell r="AA105" t="str">
            <v>Residencial</v>
          </cell>
          <cell r="AB105" t="str">
            <v>Comercial</v>
          </cell>
          <cell r="AC105" t="str">
            <v>Industrial</v>
          </cell>
          <cell r="AD105" t="str">
            <v>Economias</v>
          </cell>
        </row>
        <row r="106">
          <cell r="D106" t="str">
            <v>H401</v>
          </cell>
          <cell r="E106">
            <v>38988</v>
          </cell>
          <cell r="F106"/>
          <cell r="G106" t="str">
            <v>SAMAE Blumenau  Rua João Pessoa, 2750</v>
          </cell>
          <cell r="H106">
            <v>1</v>
          </cell>
          <cell r="I106">
            <v>3812</v>
          </cell>
          <cell r="J106">
            <v>3844</v>
          </cell>
          <cell r="K106">
            <v>32</v>
          </cell>
          <cell r="L106">
            <v>232.72</v>
          </cell>
          <cell r="M106">
            <v>254.64</v>
          </cell>
          <cell r="N106">
            <v>-24.06</v>
          </cell>
          <cell r="O106"/>
          <cell r="P106"/>
          <cell r="Q106">
            <v>463.3</v>
          </cell>
          <cell r="R106">
            <v>0</v>
          </cell>
          <cell r="S106" t="str">
            <v>ok</v>
          </cell>
          <cell r="T106" t="str">
            <v>LIDO</v>
          </cell>
          <cell r="U106" t="str">
            <v>Sem ocorrência</v>
          </cell>
          <cell r="V106">
            <v>38988</v>
          </cell>
          <cell r="W106" t="str">
            <v>ok</v>
          </cell>
          <cell r="X106">
            <v>1</v>
          </cell>
          <cell r="Y106" t="str">
            <v>sim</v>
          </cell>
          <cell r="Z106">
            <v>1</v>
          </cell>
          <cell r="AA106">
            <v>0</v>
          </cell>
          <cell r="AB106">
            <v>0</v>
          </cell>
          <cell r="AC106">
            <v>0</v>
          </cell>
          <cell r="AD106">
            <v>1</v>
          </cell>
        </row>
        <row r="107">
          <cell r="D107" t="str">
            <v>H402</v>
          </cell>
          <cell r="E107">
            <v>55308</v>
          </cell>
          <cell r="F107"/>
          <cell r="G107" t="str">
            <v>SAMAE Blumenau  Rua João Pessoa, 2514</v>
          </cell>
          <cell r="H107">
            <v>1</v>
          </cell>
          <cell r="I107"/>
          <cell r="J107"/>
          <cell r="K107"/>
          <cell r="L107"/>
          <cell r="M107"/>
          <cell r="N107"/>
          <cell r="O107"/>
          <cell r="P107"/>
          <cell r="Q107"/>
          <cell r="R107">
            <v>0</v>
          </cell>
          <cell r="S107" t="str">
            <v>ok</v>
          </cell>
          <cell r="T107"/>
          <cell r="U107"/>
          <cell r="V107">
            <v>55308</v>
          </cell>
          <cell r="W107" t="str">
            <v>ok</v>
          </cell>
          <cell r="X107">
            <v>1</v>
          </cell>
          <cell r="Y107" t="str">
            <v>sim</v>
          </cell>
          <cell r="Z107">
            <v>1</v>
          </cell>
          <cell r="AA107">
            <v>0</v>
          </cell>
          <cell r="AB107">
            <v>0</v>
          </cell>
          <cell r="AC107">
            <v>0</v>
          </cell>
          <cell r="AD107">
            <v>1</v>
          </cell>
        </row>
        <row r="108">
          <cell r="D108" t="str">
            <v>H403</v>
          </cell>
          <cell r="E108">
            <v>13390</v>
          </cell>
          <cell r="F108"/>
          <cell r="G108" t="str">
            <v>SAMAE Blumenau  Rua Marechal Rondon, 880</v>
          </cell>
          <cell r="H108">
            <v>1</v>
          </cell>
          <cell r="I108">
            <v>27210</v>
          </cell>
          <cell r="J108">
            <v>27348</v>
          </cell>
          <cell r="K108">
            <v>138</v>
          </cell>
          <cell r="L108">
            <v>1140.08</v>
          </cell>
          <cell r="M108"/>
          <cell r="N108"/>
          <cell r="O108"/>
          <cell r="P108">
            <v>1.55</v>
          </cell>
          <cell r="Q108">
            <v>1141.6300000000001</v>
          </cell>
          <cell r="R108">
            <v>0</v>
          </cell>
          <cell r="S108" t="str">
            <v>ok</v>
          </cell>
          <cell r="T108" t="str">
            <v>LIDO</v>
          </cell>
          <cell r="U108" t="str">
            <v>Sem ocorrência</v>
          </cell>
          <cell r="V108">
            <v>13390</v>
          </cell>
          <cell r="W108" t="str">
            <v>ok</v>
          </cell>
          <cell r="X108">
            <v>1</v>
          </cell>
          <cell r="Y108" t="str">
            <v>sim</v>
          </cell>
          <cell r="Z108">
            <v>1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</row>
        <row r="109">
          <cell r="D109"/>
          <cell r="E109"/>
          <cell r="F109"/>
          <cell r="G109"/>
          <cell r="H109"/>
          <cell r="I109"/>
          <cell r="J109"/>
          <cell r="K109"/>
          <cell r="L109"/>
        </row>
        <row r="110">
          <cell r="D110" t="str">
            <v/>
          </cell>
          <cell r="E110"/>
          <cell r="F110"/>
          <cell r="G110"/>
          <cell r="H110"/>
          <cell r="I110"/>
          <cell r="J110"/>
          <cell r="K110"/>
          <cell r="L110"/>
        </row>
        <row r="111">
          <cell r="D111" t="str">
            <v>Codigo</v>
          </cell>
          <cell r="E111" t="str">
            <v>Matricula</v>
          </cell>
          <cell r="F111" t="str">
            <v>Mês referencia</v>
          </cell>
          <cell r="G111" t="str">
            <v>Cliente</v>
          </cell>
          <cell r="H111" t="str">
            <v>Economias</v>
          </cell>
          <cell r="I111" t="str">
            <v>Leitura Anterior</v>
          </cell>
          <cell r="J111" t="str">
            <v>Atual</v>
          </cell>
          <cell r="K111" t="str">
            <v>Cons. m3</v>
          </cell>
          <cell r="L111" t="str">
            <v>Valor água (R$)</v>
          </cell>
          <cell r="M111" t="str">
            <v>Valor esgoto (R$)</v>
          </cell>
          <cell r="N111" t="str">
            <v>Valor serviço(R$)</v>
          </cell>
          <cell r="O111" t="str">
            <v>Valor bônus(R$)</v>
          </cell>
          <cell r="P111" t="str">
            <v>Multa/ Juros/ Atual. Monet.</v>
          </cell>
          <cell r="Q111" t="str">
            <v>Valor total(R$)</v>
          </cell>
          <cell r="R111"/>
          <cell r="S111" t="str">
            <v>Situação</v>
          </cell>
          <cell r="T111" t="str">
            <v>Ocorrência</v>
          </cell>
          <cell r="U111" t="str">
            <v>Anormalidade</v>
          </cell>
          <cell r="V111" t="str">
            <v>Matrículas mês anterior</v>
          </cell>
          <cell r="W111" t="str">
            <v>Matrícula</v>
          </cell>
          <cell r="X111" t="str">
            <v>Economias</v>
          </cell>
          <cell r="Y111"/>
          <cell r="Z111" t="str">
            <v>Público</v>
          </cell>
          <cell r="AA111" t="str">
            <v>Residencial</v>
          </cell>
          <cell r="AB111" t="str">
            <v>Comercial</v>
          </cell>
          <cell r="AC111" t="str">
            <v>Industrial</v>
          </cell>
          <cell r="AD111" t="str">
            <v>Economias</v>
          </cell>
        </row>
        <row r="112">
          <cell r="D112" t="str">
            <v>H108</v>
          </cell>
          <cell r="E112"/>
          <cell r="F112"/>
          <cell r="G112" t="str">
            <v>Bloco U - RU LAV</v>
          </cell>
          <cell r="H112">
            <v>1</v>
          </cell>
          <cell r="I112">
            <v>2209.076</v>
          </cell>
          <cell r="J112">
            <v>2341.7750000000001</v>
          </cell>
          <cell r="K112">
            <v>132.69900000000001</v>
          </cell>
          <cell r="L112">
            <v>1579.12</v>
          </cell>
          <cell r="M112">
            <v>1263.29</v>
          </cell>
          <cell r="N112"/>
          <cell r="O112"/>
          <cell r="P112"/>
          <cell r="Q112">
            <v>2842.41</v>
          </cell>
          <cell r="R112">
            <v>0</v>
          </cell>
          <cell r="S112" t="str">
            <v>ok</v>
          </cell>
          <cell r="T112" t="str">
            <v>LIDO</v>
          </cell>
          <cell r="U112" t="str">
            <v>Sem ocorrência</v>
          </cell>
          <cell r="V112"/>
          <cell r="W112" t="str">
            <v>ok</v>
          </cell>
          <cell r="X112">
            <v>1</v>
          </cell>
          <cell r="Y112" t="str">
            <v>sim</v>
          </cell>
          <cell r="Z112">
            <v>0</v>
          </cell>
          <cell r="AA112">
            <v>0</v>
          </cell>
          <cell r="AB112">
            <v>1</v>
          </cell>
          <cell r="AC112">
            <v>0</v>
          </cell>
          <cell r="AD112">
            <v>1</v>
          </cell>
        </row>
        <row r="113">
          <cell r="D113" t="str">
            <v>H109</v>
          </cell>
          <cell r="E113"/>
          <cell r="F113"/>
          <cell r="G113" t="str">
            <v>Bloco O - O1</v>
          </cell>
          <cell r="H113">
            <v>1</v>
          </cell>
          <cell r="I113">
            <v>536.70899999999995</v>
          </cell>
          <cell r="J113">
            <v>537.952</v>
          </cell>
          <cell r="K113">
            <v>1.2430000000000001</v>
          </cell>
          <cell r="L113">
            <v>119</v>
          </cell>
          <cell r="M113">
            <v>95.2</v>
          </cell>
          <cell r="N113"/>
          <cell r="O113"/>
          <cell r="P113"/>
          <cell r="Q113">
            <v>214.2</v>
          </cell>
          <cell r="R113">
            <v>0</v>
          </cell>
          <cell r="S113" t="str">
            <v>ok</v>
          </cell>
          <cell r="T113" t="str">
            <v>LIDO</v>
          </cell>
          <cell r="U113" t="str">
            <v>Sem ocorrência</v>
          </cell>
          <cell r="V113"/>
          <cell r="W113" t="str">
            <v>ok</v>
          </cell>
          <cell r="X113">
            <v>1</v>
          </cell>
          <cell r="Y113" t="str">
            <v>sim</v>
          </cell>
          <cell r="Z113">
            <v>0</v>
          </cell>
          <cell r="AA113">
            <v>0</v>
          </cell>
          <cell r="AB113">
            <v>1</v>
          </cell>
          <cell r="AC113">
            <v>0</v>
          </cell>
          <cell r="AD113">
            <v>1</v>
          </cell>
        </row>
        <row r="114">
          <cell r="D114" t="str">
            <v>H110</v>
          </cell>
          <cell r="E114"/>
          <cell r="F114"/>
          <cell r="G114" t="str">
            <v>Bloco U - RU</v>
          </cell>
          <cell r="H114">
            <v>1</v>
          </cell>
          <cell r="I114">
            <v>50.164999999999999</v>
          </cell>
          <cell r="J114">
            <v>52.432000000000002</v>
          </cell>
          <cell r="K114">
            <v>2.2999999999999998</v>
          </cell>
          <cell r="L114">
            <v>119</v>
          </cell>
          <cell r="M114">
            <v>95.2</v>
          </cell>
          <cell r="N114"/>
          <cell r="O114"/>
          <cell r="P114"/>
          <cell r="Q114">
            <v>214.2</v>
          </cell>
          <cell r="R114">
            <v>0</v>
          </cell>
          <cell r="S114" t="str">
            <v>ok</v>
          </cell>
          <cell r="T114" t="str">
            <v>LIDO</v>
          </cell>
          <cell r="U114" t="str">
            <v>Sem ocorrência</v>
          </cell>
          <cell r="V114"/>
          <cell r="W114" t="str">
            <v>ok</v>
          </cell>
          <cell r="X114">
            <v>1</v>
          </cell>
          <cell r="Y114" t="str">
            <v>sim</v>
          </cell>
          <cell r="Z114">
            <v>0</v>
          </cell>
          <cell r="AA114">
            <v>0</v>
          </cell>
          <cell r="AB114">
            <v>1</v>
          </cell>
          <cell r="AC114">
            <v>0</v>
          </cell>
          <cell r="AD114">
            <v>1</v>
          </cell>
        </row>
        <row r="115">
          <cell r="D115" t="str">
            <v>H111</v>
          </cell>
          <cell r="E115"/>
          <cell r="F115"/>
          <cell r="G115" t="str">
            <v>Bloco U - U</v>
          </cell>
          <cell r="H115">
            <v>1</v>
          </cell>
          <cell r="I115">
            <v>4729.0600000000004</v>
          </cell>
          <cell r="J115">
            <v>4738.57</v>
          </cell>
          <cell r="K115">
            <v>9.51</v>
          </cell>
          <cell r="L115">
            <v>119</v>
          </cell>
          <cell r="M115">
            <v>95.2</v>
          </cell>
          <cell r="N115"/>
          <cell r="O115"/>
          <cell r="P115"/>
          <cell r="Q115">
            <v>214.2</v>
          </cell>
          <cell r="R115">
            <v>0</v>
          </cell>
          <cell r="S115" t="str">
            <v>ok</v>
          </cell>
          <cell r="T115" t="str">
            <v>LIDO</v>
          </cell>
          <cell r="U115" t="str">
            <v>Sem ocorrência</v>
          </cell>
          <cell r="V115"/>
          <cell r="W115" t="str">
            <v>ok</v>
          </cell>
          <cell r="X115">
            <v>1</v>
          </cell>
          <cell r="Y115" t="str">
            <v>sim</v>
          </cell>
          <cell r="Z115">
            <v>0</v>
          </cell>
          <cell r="AA115">
            <v>0</v>
          </cell>
          <cell r="AB115">
            <v>1</v>
          </cell>
          <cell r="AC115">
            <v>0</v>
          </cell>
          <cell r="AD115">
            <v>1</v>
          </cell>
        </row>
        <row r="116">
          <cell r="D116" t="str">
            <v>H112</v>
          </cell>
          <cell r="E116"/>
          <cell r="F116"/>
          <cell r="G116" t="str">
            <v>Tunel de Vento - LAB 01</v>
          </cell>
          <cell r="H116">
            <v>1</v>
          </cell>
          <cell r="I116">
            <v>6773.16</v>
          </cell>
          <cell r="J116">
            <v>6817.97</v>
          </cell>
          <cell r="K116">
            <v>44.81</v>
          </cell>
          <cell r="L116">
            <v>533.24</v>
          </cell>
          <cell r="M116">
            <v>426.59</v>
          </cell>
          <cell r="N116"/>
          <cell r="O116"/>
          <cell r="P116"/>
          <cell r="Q116">
            <v>959.82999999999993</v>
          </cell>
          <cell r="R116">
            <v>0</v>
          </cell>
          <cell r="S116" t="str">
            <v>ok</v>
          </cell>
          <cell r="T116" t="str">
            <v>LIDO</v>
          </cell>
          <cell r="U116" t="str">
            <v>Sem ocorrência</v>
          </cell>
          <cell r="V116"/>
          <cell r="W116" t="str">
            <v>ok</v>
          </cell>
          <cell r="X116">
            <v>1</v>
          </cell>
          <cell r="Y116" t="str">
            <v>sim</v>
          </cell>
          <cell r="Z116">
            <v>0</v>
          </cell>
          <cell r="AA116">
            <v>0</v>
          </cell>
          <cell r="AB116">
            <v>1</v>
          </cell>
          <cell r="AC116">
            <v>0</v>
          </cell>
          <cell r="AD116">
            <v>1</v>
          </cell>
        </row>
        <row r="117">
          <cell r="D117" t="str">
            <v>H113</v>
          </cell>
          <cell r="E117"/>
          <cell r="F117"/>
          <cell r="G117" t="str">
            <v>Bloco U - U LAB</v>
          </cell>
          <cell r="H117">
            <v>1</v>
          </cell>
          <cell r="I117">
            <v>6545.4520000000002</v>
          </cell>
          <cell r="J117">
            <v>6739.8019999999997</v>
          </cell>
          <cell r="K117">
            <v>194.35</v>
          </cell>
          <cell r="L117">
            <v>2312.7600000000002</v>
          </cell>
          <cell r="M117">
            <v>1850.21</v>
          </cell>
          <cell r="N117"/>
          <cell r="O117"/>
          <cell r="P117"/>
          <cell r="Q117">
            <v>4162.97</v>
          </cell>
          <cell r="R117">
            <v>0</v>
          </cell>
          <cell r="S117" t="str">
            <v>ok</v>
          </cell>
          <cell r="T117" t="str">
            <v>LIDO</v>
          </cell>
          <cell r="U117" t="str">
            <v>Sem ocorrência</v>
          </cell>
          <cell r="V117"/>
          <cell r="W117" t="str">
            <v>ok</v>
          </cell>
          <cell r="X117">
            <v>1</v>
          </cell>
          <cell r="Y117" t="str">
            <v>sim</v>
          </cell>
          <cell r="Z117">
            <v>0</v>
          </cell>
          <cell r="AA117">
            <v>0</v>
          </cell>
          <cell r="AB117">
            <v>1</v>
          </cell>
          <cell r="AC117">
            <v>0</v>
          </cell>
          <cell r="AD117">
            <v>1</v>
          </cell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</row>
        <row r="119">
          <cell r="D119" t="str">
            <v>Codigo</v>
          </cell>
          <cell r="E119" t="str">
            <v>Matricula</v>
          </cell>
          <cell r="F119" t="str">
            <v>Mês referencia</v>
          </cell>
          <cell r="G119" t="str">
            <v>Sapiens Park - INPETU</v>
          </cell>
          <cell r="H119" t="str">
            <v>Economias</v>
          </cell>
          <cell r="I119" t="str">
            <v>Leitura Anterior</v>
          </cell>
          <cell r="J119" t="str">
            <v>Atual</v>
          </cell>
          <cell r="K119" t="str">
            <v>Cons. m3</v>
          </cell>
          <cell r="L119" t="str">
            <v>Valor água (R$)</v>
          </cell>
          <cell r="M119" t="str">
            <v>Valor esgoto (R$)</v>
          </cell>
          <cell r="N119" t="str">
            <v>Valor serviço(R$)</v>
          </cell>
          <cell r="O119" t="str">
            <v>Valor bônus(R$)</v>
          </cell>
          <cell r="P119" t="str">
            <v>Multa/ Juros/ Atual. Monet.</v>
          </cell>
          <cell r="Q119" t="str">
            <v>Valor total(R$)</v>
          </cell>
          <cell r="R119"/>
          <cell r="S119" t="str">
            <v>Situação</v>
          </cell>
          <cell r="T119" t="str">
            <v>Ocorrência</v>
          </cell>
          <cell r="U119" t="str">
            <v>Anormalidade</v>
          </cell>
          <cell r="V119" t="str">
            <v>Matrículas mês anterior</v>
          </cell>
          <cell r="W119" t="str">
            <v>Matrícula</v>
          </cell>
          <cell r="X119" t="str">
            <v>Economias</v>
          </cell>
          <cell r="Y119"/>
          <cell r="Z119">
            <v>0</v>
          </cell>
          <cell r="AA119" t="str">
            <v>Residencial</v>
          </cell>
          <cell r="AB119">
            <v>1</v>
          </cell>
          <cell r="AC119" t="str">
            <v>Industrial</v>
          </cell>
          <cell r="AD119" t="str">
            <v>Economias</v>
          </cell>
        </row>
        <row r="120">
          <cell r="D120" t="str">
            <v>H130</v>
          </cell>
          <cell r="E120"/>
          <cell r="F120"/>
          <cell r="G120" t="str">
            <v>Sapiens Park - INPETU</v>
          </cell>
          <cell r="H120">
            <v>1</v>
          </cell>
          <cell r="I120"/>
          <cell r="J120"/>
          <cell r="K120"/>
          <cell r="L120"/>
          <cell r="M120"/>
          <cell r="N120"/>
          <cell r="O120"/>
          <cell r="P120"/>
          <cell r="Q120"/>
          <cell r="R120">
            <v>0</v>
          </cell>
          <cell r="S120" t="str">
            <v>ok</v>
          </cell>
          <cell r="T120"/>
          <cell r="U120"/>
          <cell r="V120"/>
          <cell r="W120" t="str">
            <v>ok</v>
          </cell>
          <cell r="X120">
            <v>1</v>
          </cell>
          <cell r="Y120" t="str">
            <v>sim</v>
          </cell>
          <cell r="Z120">
            <v>0</v>
          </cell>
          <cell r="AA120">
            <v>0</v>
          </cell>
          <cell r="AB120">
            <v>1</v>
          </cell>
          <cell r="AC120">
            <v>0</v>
          </cell>
          <cell r="AD120">
            <v>1</v>
          </cell>
        </row>
        <row r="121">
          <cell r="D121" t="str">
            <v>H131</v>
          </cell>
          <cell r="E121"/>
          <cell r="F121"/>
          <cell r="G121" t="str">
            <v>Sapiens Park - Fotovoltaica</v>
          </cell>
          <cell r="H121">
            <v>1</v>
          </cell>
          <cell r="I121"/>
          <cell r="J121"/>
          <cell r="K121"/>
          <cell r="L121"/>
          <cell r="M121"/>
          <cell r="N121"/>
          <cell r="O121"/>
          <cell r="P121"/>
          <cell r="Q121"/>
          <cell r="R121">
            <v>0</v>
          </cell>
          <cell r="S121" t="str">
            <v>ok</v>
          </cell>
          <cell r="T121"/>
          <cell r="U121"/>
          <cell r="V121"/>
          <cell r="W121" t="str">
            <v>ok</v>
          </cell>
          <cell r="X121">
            <v>1</v>
          </cell>
          <cell r="Y121" t="str">
            <v>sim</v>
          </cell>
          <cell r="Z121">
            <v>1</v>
          </cell>
          <cell r="AA121">
            <v>0</v>
          </cell>
          <cell r="AB121">
            <v>0</v>
          </cell>
          <cell r="AC121">
            <v>0</v>
          </cell>
          <cell r="AD121">
            <v>1</v>
          </cell>
        </row>
        <row r="122"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</row>
        <row r="123"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</row>
        <row r="124"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</row>
        <row r="125"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  <cell r="S125"/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</row>
        <row r="126"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</row>
        <row r="127"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</row>
        <row r="128"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</row>
        <row r="129"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/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</row>
        <row r="130"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</row>
        <row r="131"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</row>
        <row r="132"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</row>
        <row r="133"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</row>
        <row r="134"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  <cell r="S134"/>
          <cell r="T134"/>
          <cell r="U134"/>
          <cell r="V134"/>
          <cell r="W134"/>
          <cell r="X134"/>
          <cell r="Y134"/>
          <cell r="Z134"/>
          <cell r="AA134"/>
          <cell r="AB134"/>
          <cell r="AC134"/>
          <cell r="AD134"/>
        </row>
        <row r="135"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</row>
        <row r="136"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  <cell r="S136"/>
          <cell r="T136"/>
          <cell r="U136"/>
          <cell r="V136"/>
          <cell r="W136"/>
          <cell r="X136"/>
          <cell r="Y136"/>
          <cell r="Z136"/>
          <cell r="AA136"/>
          <cell r="AB136"/>
          <cell r="AC136"/>
          <cell r="AD136"/>
        </row>
        <row r="137"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  <cell r="S137"/>
          <cell r="T137"/>
          <cell r="U137"/>
          <cell r="V137"/>
          <cell r="W137"/>
          <cell r="X137"/>
          <cell r="Y137"/>
          <cell r="Z137"/>
          <cell r="AA137"/>
          <cell r="AB137"/>
          <cell r="AC137"/>
          <cell r="AD137"/>
        </row>
        <row r="138"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  <cell r="S138"/>
          <cell r="T138"/>
          <cell r="U138"/>
          <cell r="V138"/>
          <cell r="W138"/>
          <cell r="X138"/>
          <cell r="Y138"/>
          <cell r="Z138"/>
          <cell r="AA138"/>
          <cell r="AB138"/>
          <cell r="AC138"/>
          <cell r="AD138"/>
        </row>
        <row r="139"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</row>
        <row r="140"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</row>
        <row r="141"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  <cell r="Z141"/>
          <cell r="AA141"/>
          <cell r="AB141"/>
          <cell r="AC141"/>
          <cell r="AD141"/>
        </row>
        <row r="142"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</row>
        <row r="143"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</row>
        <row r="144"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  <cell r="S144"/>
          <cell r="T144"/>
          <cell r="U144"/>
          <cell r="V144"/>
          <cell r="W144"/>
          <cell r="X144"/>
          <cell r="Y144"/>
          <cell r="Z144"/>
          <cell r="AA144"/>
          <cell r="AB144"/>
          <cell r="AC144"/>
          <cell r="AD144"/>
        </row>
        <row r="145"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  <cell r="S145"/>
          <cell r="T145"/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</row>
        <row r="146"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  <cell r="S146"/>
          <cell r="T146"/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</row>
        <row r="147"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  <cell r="S147"/>
          <cell r="T147"/>
          <cell r="U147"/>
          <cell r="V147"/>
          <cell r="W147"/>
          <cell r="X147"/>
          <cell r="Y147"/>
          <cell r="Z147"/>
          <cell r="AA147"/>
          <cell r="AB147"/>
          <cell r="AC147"/>
          <cell r="AD147"/>
        </row>
        <row r="148"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  <cell r="T148"/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</row>
        <row r="149"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  <cell r="S149"/>
          <cell r="T149"/>
          <cell r="U149"/>
          <cell r="V149"/>
          <cell r="W149"/>
          <cell r="X149"/>
          <cell r="Y149"/>
          <cell r="Z149"/>
          <cell r="AA149"/>
          <cell r="AB149"/>
          <cell r="AC149"/>
          <cell r="AD149"/>
        </row>
        <row r="150"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</row>
        <row r="151"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S151"/>
          <cell r="T151"/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</row>
        <row r="152"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</row>
        <row r="153"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  <cell r="T153"/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</row>
        <row r="154"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</row>
        <row r="155"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  <cell r="T155"/>
          <cell r="U155"/>
          <cell r="V155"/>
          <cell r="W155"/>
          <cell r="X155"/>
          <cell r="Y155"/>
          <cell r="Z155"/>
          <cell r="AA155"/>
          <cell r="AB155"/>
          <cell r="AC155"/>
          <cell r="AD155"/>
        </row>
        <row r="156"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  <cell r="V156"/>
          <cell r="W156"/>
          <cell r="X156"/>
          <cell r="Y156"/>
          <cell r="Z156"/>
          <cell r="AA156"/>
          <cell r="AB156"/>
          <cell r="AC156"/>
          <cell r="AD156"/>
        </row>
        <row r="157"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  <cell r="S157"/>
          <cell r="T157"/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</row>
        <row r="158"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</row>
        <row r="159"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  <cell r="U159"/>
          <cell r="V159"/>
          <cell r="W159"/>
          <cell r="X159"/>
          <cell r="Y159"/>
          <cell r="Z159"/>
          <cell r="AA159"/>
          <cell r="AB159"/>
          <cell r="AC159"/>
          <cell r="AD159"/>
        </row>
        <row r="160"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  <cell r="T160"/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</row>
        <row r="161"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  <cell r="S161"/>
          <cell r="T161"/>
          <cell r="U161"/>
          <cell r="V161"/>
          <cell r="W161"/>
          <cell r="X161"/>
          <cell r="Y161"/>
          <cell r="Z161"/>
          <cell r="AA161"/>
          <cell r="AB161"/>
          <cell r="AC161"/>
          <cell r="AD161"/>
        </row>
        <row r="162"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  <cell r="S162"/>
          <cell r="T162"/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</row>
        <row r="163"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  <cell r="Z163"/>
          <cell r="AA163"/>
          <cell r="AB163"/>
          <cell r="AC163"/>
          <cell r="AD163"/>
        </row>
        <row r="164"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  <cell r="Z164"/>
          <cell r="AA164"/>
          <cell r="AB164"/>
          <cell r="AC164"/>
          <cell r="AD164"/>
        </row>
        <row r="165"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  <cell r="S165"/>
          <cell r="T165"/>
          <cell r="U165"/>
          <cell r="V165"/>
          <cell r="W165"/>
          <cell r="X165"/>
          <cell r="Y165"/>
          <cell r="Z165"/>
          <cell r="AA165"/>
          <cell r="AB165"/>
          <cell r="AC165"/>
          <cell r="AD165"/>
        </row>
        <row r="166"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  <cell r="S166"/>
          <cell r="T166"/>
          <cell r="U166"/>
          <cell r="V166"/>
          <cell r="W166"/>
          <cell r="X166"/>
          <cell r="Y166"/>
          <cell r="Z166"/>
          <cell r="AA166"/>
          <cell r="AB166"/>
          <cell r="AC166"/>
          <cell r="AD166"/>
        </row>
        <row r="167"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  <cell r="T167"/>
          <cell r="U167"/>
          <cell r="V167"/>
          <cell r="W167"/>
          <cell r="X167"/>
          <cell r="Y167"/>
          <cell r="Z167"/>
          <cell r="AA167"/>
          <cell r="AB167"/>
          <cell r="AC167"/>
          <cell r="AD167"/>
        </row>
        <row r="168"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  <cell r="S168"/>
          <cell r="T168"/>
          <cell r="U168"/>
          <cell r="V168"/>
          <cell r="W168"/>
          <cell r="X168"/>
          <cell r="Y168"/>
          <cell r="Z168"/>
          <cell r="AA168"/>
          <cell r="AB168"/>
          <cell r="AC168"/>
          <cell r="AD168"/>
        </row>
        <row r="169"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  <cell r="Z169"/>
          <cell r="AA169"/>
          <cell r="AB169"/>
          <cell r="AC169"/>
          <cell r="AD169"/>
        </row>
        <row r="170"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  <cell r="S170"/>
          <cell r="T170"/>
          <cell r="U170"/>
          <cell r="V170"/>
          <cell r="W170"/>
          <cell r="X170"/>
          <cell r="Y170"/>
          <cell r="Z170"/>
          <cell r="AA170"/>
          <cell r="AB170"/>
          <cell r="AC170"/>
          <cell r="AD170"/>
        </row>
        <row r="171"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/>
          <cell r="T171"/>
          <cell r="U171"/>
          <cell r="V171"/>
          <cell r="W171"/>
          <cell r="X171"/>
          <cell r="Y171"/>
          <cell r="Z171"/>
          <cell r="AA171"/>
          <cell r="AB171"/>
          <cell r="AC171"/>
          <cell r="AD171"/>
        </row>
        <row r="172"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  <cell r="T172"/>
          <cell r="U172"/>
          <cell r="V172"/>
          <cell r="W172"/>
          <cell r="X172"/>
          <cell r="Y172"/>
          <cell r="Z172"/>
          <cell r="AA172"/>
          <cell r="AB172"/>
          <cell r="AC172"/>
          <cell r="AD172"/>
        </row>
        <row r="173"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  <cell r="T173"/>
          <cell r="U173"/>
          <cell r="V173"/>
          <cell r="W173"/>
          <cell r="X173"/>
          <cell r="Y173"/>
          <cell r="Z173"/>
          <cell r="AA173"/>
          <cell r="AB173"/>
          <cell r="AC173"/>
          <cell r="AD173"/>
        </row>
        <row r="174"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  <cell r="Z174"/>
          <cell r="AA174"/>
          <cell r="AB174"/>
          <cell r="AC174"/>
          <cell r="AD174"/>
        </row>
        <row r="175"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/>
          <cell r="W175"/>
          <cell r="X175"/>
          <cell r="Y175"/>
          <cell r="Z175"/>
          <cell r="AA175"/>
          <cell r="AB175"/>
          <cell r="AC175"/>
          <cell r="AD175"/>
        </row>
        <row r="176"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/>
          <cell r="V176"/>
          <cell r="W176"/>
          <cell r="X176"/>
          <cell r="Y176"/>
          <cell r="Z176"/>
          <cell r="AA176"/>
          <cell r="AB176"/>
          <cell r="AC176"/>
          <cell r="AD176"/>
        </row>
        <row r="177"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  <cell r="V177"/>
          <cell r="W177"/>
          <cell r="X177"/>
          <cell r="Y177"/>
          <cell r="Z177"/>
          <cell r="AA177"/>
          <cell r="AB177"/>
          <cell r="AC177"/>
          <cell r="AD177"/>
        </row>
        <row r="178"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  <cell r="V178"/>
          <cell r="W178"/>
          <cell r="X178"/>
          <cell r="Y178"/>
          <cell r="Z178"/>
          <cell r="AA178"/>
          <cell r="AB178"/>
          <cell r="AC178"/>
          <cell r="AD178"/>
        </row>
        <row r="179"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/>
          <cell r="T179"/>
          <cell r="U179"/>
          <cell r="V179"/>
          <cell r="W179"/>
          <cell r="X179"/>
          <cell r="Y179"/>
          <cell r="Z179"/>
          <cell r="AA179"/>
          <cell r="AB179"/>
          <cell r="AC179"/>
          <cell r="AD179"/>
        </row>
        <row r="180"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/>
          <cell r="T180"/>
          <cell r="U180"/>
          <cell r="V180"/>
          <cell r="W180"/>
          <cell r="X180"/>
          <cell r="Y180"/>
          <cell r="Z180"/>
          <cell r="AA180"/>
          <cell r="AB180"/>
          <cell r="AC180"/>
          <cell r="AD180"/>
        </row>
        <row r="181"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</row>
        <row r="182"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/>
          <cell r="T182"/>
          <cell r="U182"/>
          <cell r="V182"/>
          <cell r="W182"/>
          <cell r="X182"/>
          <cell r="Y182"/>
          <cell r="Z182"/>
          <cell r="AA182"/>
          <cell r="AB182"/>
          <cell r="AC182"/>
          <cell r="AD182"/>
        </row>
        <row r="183"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  <cell r="T183"/>
          <cell r="U183"/>
          <cell r="V183"/>
          <cell r="W183"/>
          <cell r="X183"/>
          <cell r="Y183"/>
          <cell r="Z183"/>
          <cell r="AA183"/>
          <cell r="AB183"/>
          <cell r="AC183"/>
          <cell r="AD183"/>
        </row>
        <row r="184"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/>
          <cell r="T184"/>
          <cell r="U184"/>
          <cell r="V184"/>
          <cell r="W184"/>
          <cell r="X184"/>
          <cell r="Y184"/>
          <cell r="Z184"/>
          <cell r="AA184"/>
          <cell r="AB184"/>
          <cell r="AC184"/>
          <cell r="AD184"/>
        </row>
        <row r="185"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  <cell r="Z185"/>
          <cell r="AA185"/>
          <cell r="AB185"/>
          <cell r="AC185"/>
          <cell r="AD185"/>
        </row>
        <row r="186"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  <cell r="T186"/>
          <cell r="U186"/>
          <cell r="V186"/>
          <cell r="W186"/>
          <cell r="X186"/>
          <cell r="Y186"/>
          <cell r="Z186"/>
          <cell r="AA186"/>
          <cell r="AB186"/>
          <cell r="AC186"/>
          <cell r="AD186"/>
        </row>
        <row r="187"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/>
          <cell r="T187"/>
          <cell r="U187"/>
          <cell r="V187"/>
          <cell r="W187"/>
          <cell r="X187"/>
          <cell r="Y187"/>
          <cell r="Z187"/>
          <cell r="AA187"/>
          <cell r="AB187"/>
          <cell r="AC187"/>
          <cell r="AD187"/>
        </row>
        <row r="188"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/>
          <cell r="T188"/>
          <cell r="U188"/>
          <cell r="V188"/>
          <cell r="W188"/>
          <cell r="X188"/>
          <cell r="Y188"/>
          <cell r="Z188"/>
          <cell r="AA188"/>
          <cell r="AB188"/>
          <cell r="AC188"/>
          <cell r="AD188"/>
        </row>
        <row r="189"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/>
          <cell r="T189"/>
          <cell r="U189"/>
          <cell r="V189"/>
          <cell r="W189"/>
          <cell r="X189"/>
          <cell r="Y189"/>
          <cell r="Z189"/>
          <cell r="AA189"/>
          <cell r="AB189"/>
          <cell r="AC189"/>
          <cell r="AD189"/>
        </row>
        <row r="190"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/>
          <cell r="T190"/>
          <cell r="U190"/>
          <cell r="V190"/>
          <cell r="W190"/>
          <cell r="X190"/>
          <cell r="Y190"/>
          <cell r="Z190"/>
          <cell r="AA190"/>
          <cell r="AB190"/>
          <cell r="AC190"/>
          <cell r="AD190"/>
        </row>
        <row r="191"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  <cell r="V191"/>
          <cell r="W191"/>
          <cell r="X191"/>
          <cell r="Y191"/>
          <cell r="Z191"/>
          <cell r="AA191"/>
          <cell r="AB191"/>
          <cell r="AC191"/>
          <cell r="AD191"/>
        </row>
        <row r="192"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  <cell r="U192"/>
          <cell r="V192"/>
          <cell r="W192"/>
          <cell r="X192"/>
          <cell r="Y192"/>
          <cell r="Z192"/>
          <cell r="AA192"/>
          <cell r="AB192"/>
          <cell r="AC192"/>
          <cell r="AD192"/>
        </row>
        <row r="193"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T193"/>
          <cell r="U193"/>
          <cell r="V193"/>
          <cell r="W193"/>
          <cell r="X193"/>
          <cell r="Y193"/>
          <cell r="Z193"/>
          <cell r="AA193"/>
          <cell r="AB193"/>
          <cell r="AC193"/>
          <cell r="AD193"/>
        </row>
        <row r="194"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T194"/>
          <cell r="U194"/>
          <cell r="V194"/>
          <cell r="W194"/>
          <cell r="X194"/>
          <cell r="Y194"/>
          <cell r="Z194"/>
          <cell r="AA194"/>
          <cell r="AB194"/>
          <cell r="AC194"/>
          <cell r="AD194"/>
        </row>
        <row r="195"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  <cell r="T195"/>
          <cell r="U195"/>
          <cell r="V195"/>
          <cell r="W195"/>
          <cell r="X195"/>
          <cell r="Y195"/>
          <cell r="Z195"/>
          <cell r="AA195"/>
          <cell r="AB195"/>
          <cell r="AC195"/>
          <cell r="AD195"/>
        </row>
        <row r="196"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  <cell r="S196"/>
          <cell r="T196"/>
          <cell r="U196"/>
          <cell r="V196"/>
          <cell r="W196"/>
          <cell r="X196"/>
          <cell r="Y196"/>
          <cell r="Z196"/>
          <cell r="AA196"/>
          <cell r="AB196"/>
          <cell r="AC196"/>
          <cell r="AD196"/>
        </row>
        <row r="197"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  <cell r="P197"/>
          <cell r="Q197"/>
          <cell r="T197"/>
          <cell r="U197"/>
          <cell r="V197"/>
          <cell r="W197"/>
          <cell r="X197"/>
          <cell r="Y197"/>
          <cell r="Z197"/>
          <cell r="AA197"/>
          <cell r="AB197"/>
          <cell r="AC197"/>
          <cell r="AD197"/>
        </row>
        <row r="198"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  <cell r="S198"/>
          <cell r="T198"/>
          <cell r="U198"/>
          <cell r="V198"/>
          <cell r="W198"/>
          <cell r="X198"/>
          <cell r="Y198"/>
          <cell r="Z198"/>
          <cell r="AA198"/>
          <cell r="AB198"/>
          <cell r="AC198"/>
          <cell r="AD198"/>
        </row>
        <row r="199"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  <cell r="S199"/>
          <cell r="T199"/>
          <cell r="U199"/>
          <cell r="V199"/>
          <cell r="W199"/>
          <cell r="X199"/>
          <cell r="Y199"/>
          <cell r="Z199"/>
          <cell r="AA199"/>
          <cell r="AB199"/>
          <cell r="AC199"/>
          <cell r="AD199"/>
        </row>
        <row r="200"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  <cell r="S200"/>
          <cell r="T200"/>
          <cell r="U200"/>
          <cell r="V200"/>
          <cell r="W200"/>
          <cell r="X200"/>
          <cell r="Y200"/>
          <cell r="Z200"/>
          <cell r="AA200"/>
          <cell r="AB200"/>
          <cell r="AC200"/>
          <cell r="AD200"/>
        </row>
        <row r="201"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  <cell r="S201"/>
          <cell r="T201"/>
          <cell r="U201"/>
          <cell r="V201"/>
          <cell r="W201"/>
          <cell r="X201"/>
          <cell r="Y201"/>
          <cell r="Z201"/>
          <cell r="AA201"/>
          <cell r="AB201"/>
          <cell r="AC201"/>
          <cell r="AD201"/>
        </row>
        <row r="202"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  <cell r="S202"/>
          <cell r="T202"/>
          <cell r="U202"/>
          <cell r="V202"/>
          <cell r="W202"/>
          <cell r="X202"/>
          <cell r="Y202"/>
          <cell r="Z202"/>
          <cell r="AA202"/>
          <cell r="AB202"/>
          <cell r="AC202"/>
          <cell r="AD202"/>
        </row>
        <row r="203"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  <cell r="S203"/>
          <cell r="T203"/>
          <cell r="U203"/>
          <cell r="V203"/>
          <cell r="W203"/>
          <cell r="X203"/>
          <cell r="Y203"/>
          <cell r="Z203"/>
          <cell r="AA203"/>
          <cell r="AB203"/>
          <cell r="AC203"/>
          <cell r="AD203"/>
        </row>
        <row r="204"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  <cell r="Z204"/>
          <cell r="AA204"/>
          <cell r="AB204"/>
          <cell r="AC204"/>
          <cell r="AD204"/>
        </row>
        <row r="205"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  <cell r="S205"/>
          <cell r="T205"/>
          <cell r="U205"/>
          <cell r="V205"/>
          <cell r="W205"/>
          <cell r="X205"/>
          <cell r="Y205"/>
          <cell r="Z205"/>
          <cell r="AA205"/>
          <cell r="AB205"/>
          <cell r="AC205"/>
          <cell r="AD205"/>
        </row>
        <row r="206"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  <cell r="S206"/>
          <cell r="T206"/>
          <cell r="U206"/>
          <cell r="V206"/>
          <cell r="W206"/>
          <cell r="X206"/>
          <cell r="Y206"/>
          <cell r="Z206"/>
          <cell r="AA206"/>
          <cell r="AB206"/>
          <cell r="AC206"/>
          <cell r="AD206"/>
        </row>
        <row r="207"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  <cell r="S207"/>
          <cell r="T207"/>
          <cell r="U207"/>
          <cell r="V207"/>
          <cell r="W207"/>
          <cell r="X207"/>
          <cell r="Y207"/>
          <cell r="Z207"/>
          <cell r="AA207"/>
          <cell r="AB207"/>
          <cell r="AC207"/>
          <cell r="AD207"/>
        </row>
        <row r="208"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  <cell r="S208"/>
          <cell r="T208"/>
          <cell r="U208"/>
          <cell r="V208"/>
          <cell r="W208"/>
          <cell r="X208"/>
          <cell r="Y208"/>
          <cell r="Z208"/>
          <cell r="AA208"/>
          <cell r="AB208"/>
          <cell r="AC208"/>
          <cell r="AD208"/>
        </row>
        <row r="209"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  <cell r="S209"/>
          <cell r="T209"/>
          <cell r="U209"/>
          <cell r="V209"/>
          <cell r="W209"/>
          <cell r="X209"/>
          <cell r="Y209"/>
          <cell r="Z209"/>
          <cell r="AA209"/>
          <cell r="AB209"/>
          <cell r="AC209"/>
          <cell r="AD209"/>
        </row>
        <row r="210"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  <cell r="S210"/>
          <cell r="T210"/>
          <cell r="U210"/>
          <cell r="V210"/>
          <cell r="W210"/>
          <cell r="X210"/>
          <cell r="Y210"/>
          <cell r="Z210"/>
          <cell r="AA210"/>
          <cell r="AB210"/>
          <cell r="AC210"/>
          <cell r="AD210"/>
        </row>
        <row r="211"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  <cell r="S211"/>
          <cell r="T211"/>
          <cell r="U211"/>
          <cell r="V211"/>
          <cell r="W211"/>
          <cell r="X211"/>
          <cell r="Y211"/>
          <cell r="Z211"/>
          <cell r="AA211"/>
          <cell r="AB211"/>
          <cell r="AC211"/>
          <cell r="AD211"/>
        </row>
        <row r="212"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  <cell r="Z212"/>
          <cell r="AA212"/>
          <cell r="AB212"/>
          <cell r="AC212"/>
          <cell r="AD212"/>
        </row>
        <row r="213"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  <cell r="Z213"/>
          <cell r="AA213"/>
          <cell r="AB213"/>
          <cell r="AC213"/>
          <cell r="AD213"/>
        </row>
        <row r="214"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  <cell r="S214"/>
          <cell r="T214"/>
          <cell r="U214"/>
          <cell r="V214"/>
          <cell r="W214"/>
          <cell r="X214"/>
          <cell r="Y214"/>
          <cell r="Z214"/>
          <cell r="AA214"/>
          <cell r="AB214"/>
          <cell r="AC214"/>
          <cell r="AD214"/>
        </row>
        <row r="215"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  <cell r="S215"/>
          <cell r="T215"/>
          <cell r="U215"/>
          <cell r="V215"/>
          <cell r="W215"/>
          <cell r="X215"/>
          <cell r="Y215"/>
          <cell r="Z215"/>
          <cell r="AA215"/>
          <cell r="AB215"/>
          <cell r="AC215"/>
          <cell r="AD215"/>
        </row>
        <row r="216"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  <cell r="S216"/>
          <cell r="T216"/>
          <cell r="U216"/>
          <cell r="V216"/>
          <cell r="W216"/>
          <cell r="X216"/>
          <cell r="Y216"/>
          <cell r="Z216"/>
          <cell r="AA216"/>
          <cell r="AB216"/>
          <cell r="AC216"/>
          <cell r="AD216"/>
        </row>
        <row r="217"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/>
          <cell r="T217"/>
          <cell r="U217"/>
          <cell r="V217"/>
          <cell r="W217"/>
          <cell r="X217"/>
          <cell r="Y217"/>
          <cell r="Z217"/>
          <cell r="AA217"/>
          <cell r="AB217"/>
          <cell r="AC217"/>
          <cell r="AD217"/>
        </row>
        <row r="218"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  <cell r="S218"/>
          <cell r="T218"/>
          <cell r="U218"/>
          <cell r="V218"/>
          <cell r="W218"/>
          <cell r="X218"/>
          <cell r="Y218"/>
          <cell r="Z218"/>
          <cell r="AA218"/>
          <cell r="AB218"/>
          <cell r="AC218"/>
          <cell r="AD218"/>
        </row>
        <row r="219"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  <cell r="S219"/>
          <cell r="T219"/>
          <cell r="U219"/>
          <cell r="V219"/>
          <cell r="W219"/>
          <cell r="X219"/>
          <cell r="Y219"/>
          <cell r="Z219"/>
          <cell r="AA219"/>
          <cell r="AB219"/>
          <cell r="AC219"/>
          <cell r="AD219"/>
        </row>
        <row r="220"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/>
          <cell r="T220"/>
          <cell r="U220"/>
          <cell r="V220"/>
          <cell r="W220"/>
          <cell r="X220"/>
          <cell r="Y220"/>
          <cell r="Z220"/>
          <cell r="AA220"/>
          <cell r="AB220"/>
          <cell r="AC220"/>
          <cell r="AD220"/>
        </row>
        <row r="221"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  <cell r="S221"/>
          <cell r="T221"/>
          <cell r="U221"/>
          <cell r="V221"/>
          <cell r="W221"/>
          <cell r="X221"/>
          <cell r="Y221"/>
          <cell r="Z221"/>
          <cell r="AA221"/>
          <cell r="AB221"/>
          <cell r="AC221"/>
          <cell r="AD221"/>
        </row>
        <row r="222"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  <cell r="S222"/>
          <cell r="T222"/>
          <cell r="U222"/>
          <cell r="V222"/>
          <cell r="W222"/>
          <cell r="X222"/>
          <cell r="Y222"/>
          <cell r="Z222"/>
          <cell r="AA222"/>
          <cell r="AB222"/>
          <cell r="AC222"/>
          <cell r="AD222"/>
        </row>
        <row r="223"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  <cell r="S223"/>
          <cell r="T223"/>
          <cell r="U223"/>
          <cell r="V223"/>
          <cell r="W223"/>
          <cell r="X223"/>
          <cell r="Y223"/>
          <cell r="Z223"/>
          <cell r="AA223"/>
          <cell r="AB223"/>
          <cell r="AC223"/>
          <cell r="AD223"/>
        </row>
        <row r="224"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  <cell r="S224"/>
          <cell r="T224"/>
          <cell r="U224"/>
          <cell r="V224"/>
          <cell r="W224"/>
          <cell r="X224"/>
          <cell r="Y224"/>
          <cell r="Z224"/>
          <cell r="AA224"/>
          <cell r="AB224"/>
          <cell r="AC224"/>
          <cell r="AD224"/>
        </row>
        <row r="225"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  <cell r="Z225"/>
          <cell r="AA225"/>
          <cell r="AB225"/>
          <cell r="AC225"/>
          <cell r="AD225"/>
        </row>
        <row r="226"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/>
          <cell r="T226"/>
          <cell r="U226"/>
          <cell r="V226"/>
          <cell r="W226"/>
          <cell r="X226"/>
          <cell r="Y226"/>
          <cell r="Z226"/>
          <cell r="AA226"/>
          <cell r="AB226"/>
          <cell r="AC226"/>
          <cell r="AD226"/>
        </row>
        <row r="227"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  <cell r="S227"/>
          <cell r="T227"/>
          <cell r="U227"/>
          <cell r="V227"/>
          <cell r="W227"/>
          <cell r="X227"/>
          <cell r="Y227"/>
          <cell r="Z227"/>
          <cell r="AA227"/>
          <cell r="AB227"/>
          <cell r="AC227"/>
          <cell r="AD227"/>
        </row>
        <row r="228"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  <cell r="S228"/>
          <cell r="T228"/>
          <cell r="U228"/>
          <cell r="V228"/>
          <cell r="W228"/>
          <cell r="X228"/>
          <cell r="Y228"/>
          <cell r="Z228"/>
          <cell r="AA228"/>
          <cell r="AB228"/>
          <cell r="AC228"/>
          <cell r="AD228"/>
        </row>
        <row r="229"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  <cell r="S229"/>
          <cell r="T229"/>
          <cell r="U229"/>
          <cell r="V229"/>
          <cell r="W229"/>
          <cell r="X229"/>
          <cell r="Y229"/>
          <cell r="Z229"/>
          <cell r="AA229"/>
          <cell r="AB229"/>
          <cell r="AC229"/>
          <cell r="AD229"/>
        </row>
        <row r="230"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  <cell r="Z230"/>
          <cell r="AA230"/>
          <cell r="AB230"/>
          <cell r="AC230"/>
          <cell r="AD230"/>
        </row>
        <row r="231"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  <cell r="Z231"/>
          <cell r="AA231"/>
          <cell r="AB231"/>
          <cell r="AC231"/>
          <cell r="AD231"/>
        </row>
        <row r="232"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  <cell r="S232"/>
          <cell r="T232"/>
          <cell r="U232"/>
          <cell r="V232"/>
          <cell r="W232"/>
          <cell r="X232"/>
          <cell r="Y232"/>
          <cell r="Z232"/>
          <cell r="AA232"/>
          <cell r="AB232"/>
          <cell r="AC232"/>
          <cell r="AD232"/>
        </row>
        <row r="233"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  <cell r="S233"/>
          <cell r="T233"/>
          <cell r="U233"/>
          <cell r="V233"/>
          <cell r="W233"/>
          <cell r="X233"/>
          <cell r="Y233"/>
          <cell r="Z233"/>
          <cell r="AA233"/>
          <cell r="AB233"/>
          <cell r="AC233"/>
          <cell r="AD233"/>
        </row>
        <row r="234"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/>
          <cell r="T234"/>
          <cell r="U234"/>
          <cell r="V234"/>
          <cell r="W234"/>
          <cell r="X234"/>
          <cell r="Y234"/>
          <cell r="Z234"/>
          <cell r="AA234"/>
          <cell r="AB234"/>
          <cell r="AC234"/>
          <cell r="AD234"/>
        </row>
        <row r="235"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/>
          <cell r="T235"/>
          <cell r="U235"/>
          <cell r="V235"/>
          <cell r="W235"/>
          <cell r="X235"/>
          <cell r="Y235"/>
          <cell r="Z235"/>
          <cell r="AA235"/>
          <cell r="AB235"/>
          <cell r="AC235"/>
          <cell r="AD235"/>
        </row>
        <row r="236"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  <cell r="S236"/>
          <cell r="T236"/>
          <cell r="U236"/>
          <cell r="V236"/>
          <cell r="W236"/>
          <cell r="X236"/>
          <cell r="Y236"/>
          <cell r="Z236"/>
          <cell r="AA236"/>
          <cell r="AB236"/>
          <cell r="AC236"/>
          <cell r="AD236"/>
        </row>
        <row r="237"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  <cell r="S237"/>
          <cell r="T237"/>
          <cell r="U237"/>
          <cell r="V237"/>
          <cell r="W237"/>
          <cell r="X237"/>
          <cell r="Y237"/>
          <cell r="Z237"/>
          <cell r="AA237"/>
          <cell r="AB237"/>
          <cell r="AC237"/>
          <cell r="AD237"/>
        </row>
        <row r="238"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  <cell r="S238"/>
          <cell r="T238"/>
          <cell r="U238"/>
          <cell r="V238"/>
          <cell r="W238"/>
          <cell r="X238"/>
          <cell r="Y238"/>
          <cell r="Z238"/>
          <cell r="AA238"/>
          <cell r="AB238"/>
          <cell r="AC238"/>
          <cell r="AD238"/>
        </row>
        <row r="239"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  <cell r="S239"/>
          <cell r="T239"/>
          <cell r="U239"/>
          <cell r="V239"/>
          <cell r="W239"/>
          <cell r="X239"/>
          <cell r="Y239"/>
          <cell r="Z239"/>
          <cell r="AA239"/>
          <cell r="AB239"/>
          <cell r="AC239"/>
          <cell r="AD239"/>
        </row>
        <row r="240"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  <cell r="S240"/>
          <cell r="T240"/>
          <cell r="U240"/>
          <cell r="V240"/>
          <cell r="W240"/>
          <cell r="X240"/>
          <cell r="Y240"/>
          <cell r="Z240"/>
          <cell r="AA240"/>
          <cell r="AB240"/>
          <cell r="AC240"/>
          <cell r="AD240"/>
        </row>
        <row r="241"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  <cell r="S241"/>
          <cell r="T241"/>
          <cell r="U241"/>
          <cell r="V241"/>
          <cell r="W241"/>
          <cell r="X241"/>
          <cell r="Y241"/>
          <cell r="Z241"/>
          <cell r="AA241"/>
          <cell r="AB241"/>
          <cell r="AC241"/>
          <cell r="AD241"/>
        </row>
        <row r="242"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  <cell r="Z242"/>
          <cell r="AA242"/>
          <cell r="AB242"/>
          <cell r="AC242"/>
          <cell r="AD242"/>
        </row>
        <row r="243"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  <cell r="Z243"/>
          <cell r="AA243"/>
          <cell r="AB243"/>
          <cell r="AC243"/>
          <cell r="AD243"/>
        </row>
        <row r="244"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  <cell r="S244"/>
          <cell r="T244"/>
          <cell r="U244"/>
          <cell r="V244"/>
          <cell r="W244"/>
          <cell r="X244"/>
          <cell r="Y244"/>
          <cell r="Z244"/>
          <cell r="AA244"/>
          <cell r="AB244"/>
          <cell r="AC244"/>
          <cell r="AD244"/>
        </row>
        <row r="245"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  <cell r="S245"/>
          <cell r="T245"/>
          <cell r="U245"/>
          <cell r="V245"/>
          <cell r="W245"/>
          <cell r="X245"/>
          <cell r="Y245"/>
          <cell r="Z245"/>
          <cell r="AA245"/>
          <cell r="AB245"/>
          <cell r="AC245"/>
          <cell r="AD245"/>
        </row>
        <row r="246"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  <cell r="S246"/>
          <cell r="T246"/>
          <cell r="U246"/>
          <cell r="V246"/>
          <cell r="W246"/>
          <cell r="X246"/>
          <cell r="Y246"/>
          <cell r="Z246"/>
          <cell r="AA246"/>
          <cell r="AB246"/>
          <cell r="AC246"/>
          <cell r="AD246"/>
        </row>
        <row r="247"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  <cell r="S247"/>
          <cell r="T247"/>
          <cell r="U247"/>
          <cell r="V247"/>
          <cell r="W247"/>
          <cell r="X247"/>
          <cell r="Y247"/>
          <cell r="Z247"/>
          <cell r="AA247"/>
          <cell r="AB247"/>
          <cell r="AC247"/>
          <cell r="AD247"/>
        </row>
        <row r="248"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  <cell r="S248"/>
          <cell r="T248"/>
          <cell r="U248"/>
          <cell r="V248"/>
          <cell r="W248"/>
          <cell r="X248"/>
          <cell r="Y248"/>
          <cell r="Z248"/>
          <cell r="AA248"/>
          <cell r="AB248"/>
          <cell r="AC248"/>
          <cell r="AD248"/>
        </row>
        <row r="249"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  <cell r="S249"/>
          <cell r="T249"/>
          <cell r="U249"/>
          <cell r="V249"/>
          <cell r="W249"/>
          <cell r="X249"/>
          <cell r="Y249"/>
          <cell r="Z249"/>
          <cell r="AA249"/>
          <cell r="AB249"/>
          <cell r="AC249"/>
          <cell r="AD249"/>
        </row>
        <row r="250"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/>
          <cell r="T250"/>
          <cell r="U250"/>
          <cell r="V250"/>
          <cell r="W250"/>
          <cell r="X250"/>
          <cell r="Y250"/>
          <cell r="Z250"/>
          <cell r="AA250"/>
          <cell r="AB250"/>
          <cell r="AC250"/>
          <cell r="AD250"/>
        </row>
        <row r="251"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  <cell r="Z251"/>
          <cell r="AA251"/>
          <cell r="AB251"/>
          <cell r="AC251"/>
          <cell r="AD251"/>
        </row>
        <row r="252"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  <cell r="Z252"/>
          <cell r="AA252"/>
          <cell r="AB252"/>
          <cell r="AC252"/>
          <cell r="AD252"/>
        </row>
        <row r="253"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  <cell r="S253"/>
          <cell r="T253"/>
          <cell r="U253"/>
          <cell r="V253"/>
          <cell r="W253"/>
          <cell r="X253"/>
          <cell r="Y253"/>
          <cell r="Z253"/>
          <cell r="AA253"/>
          <cell r="AB253"/>
          <cell r="AC253"/>
          <cell r="AD253"/>
        </row>
        <row r="254"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  <cell r="S254"/>
          <cell r="T254"/>
          <cell r="U254"/>
          <cell r="V254"/>
          <cell r="W254"/>
          <cell r="X254"/>
          <cell r="Y254"/>
          <cell r="Z254"/>
          <cell r="AA254"/>
          <cell r="AB254"/>
          <cell r="AC254"/>
          <cell r="AD254"/>
        </row>
        <row r="255"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  <cell r="S255"/>
          <cell r="T255"/>
          <cell r="U255"/>
          <cell r="V255"/>
          <cell r="W255"/>
          <cell r="X255"/>
          <cell r="Y255"/>
          <cell r="Z255"/>
          <cell r="AA255"/>
          <cell r="AB255"/>
          <cell r="AC255"/>
          <cell r="AD255"/>
        </row>
        <row r="256"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  <cell r="S256"/>
          <cell r="T256"/>
          <cell r="U256"/>
          <cell r="V256"/>
          <cell r="W256"/>
          <cell r="X256"/>
          <cell r="Y256"/>
          <cell r="Z256"/>
          <cell r="AA256"/>
          <cell r="AB256"/>
          <cell r="AC256"/>
          <cell r="AD256"/>
        </row>
        <row r="257"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  <cell r="S257"/>
          <cell r="T257"/>
          <cell r="U257"/>
          <cell r="V257"/>
          <cell r="W257"/>
          <cell r="X257"/>
          <cell r="Y257"/>
          <cell r="Z257"/>
          <cell r="AA257"/>
          <cell r="AB257"/>
          <cell r="AC257"/>
          <cell r="AD257"/>
        </row>
        <row r="258"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  <cell r="S258"/>
          <cell r="T258"/>
          <cell r="U258"/>
          <cell r="V258"/>
          <cell r="W258"/>
          <cell r="X258"/>
          <cell r="Y258"/>
          <cell r="Z258"/>
          <cell r="AA258"/>
          <cell r="AB258"/>
          <cell r="AC258"/>
          <cell r="AD258"/>
        </row>
        <row r="259"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  <cell r="S259"/>
          <cell r="T259"/>
          <cell r="U259"/>
          <cell r="V259"/>
          <cell r="W259"/>
          <cell r="X259"/>
          <cell r="Y259"/>
          <cell r="Z259"/>
          <cell r="AA259"/>
          <cell r="AB259"/>
          <cell r="AC259"/>
          <cell r="AD259"/>
        </row>
        <row r="260"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  <cell r="S260"/>
          <cell r="T260"/>
          <cell r="U260"/>
          <cell r="V260"/>
          <cell r="W260"/>
          <cell r="X260"/>
          <cell r="Y260"/>
          <cell r="Z260"/>
          <cell r="AA260"/>
          <cell r="AB260"/>
          <cell r="AC260"/>
          <cell r="AD260"/>
        </row>
        <row r="261"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/>
          <cell r="T261"/>
          <cell r="U261"/>
          <cell r="V261"/>
          <cell r="W261"/>
          <cell r="X261"/>
          <cell r="Y261"/>
          <cell r="Z261"/>
          <cell r="AA261"/>
          <cell r="AB261"/>
          <cell r="AC261"/>
          <cell r="AD261"/>
        </row>
        <row r="262"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  <cell r="S262"/>
          <cell r="T262"/>
          <cell r="U262"/>
          <cell r="V262"/>
          <cell r="W262"/>
          <cell r="X262"/>
          <cell r="Y262"/>
          <cell r="Z262"/>
          <cell r="AA262"/>
          <cell r="AB262"/>
          <cell r="AC262"/>
          <cell r="AD262"/>
        </row>
        <row r="263"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  <cell r="S263"/>
          <cell r="T263"/>
          <cell r="U263"/>
          <cell r="V263"/>
          <cell r="W263"/>
          <cell r="X263"/>
          <cell r="Y263"/>
          <cell r="Z263"/>
          <cell r="AA263"/>
          <cell r="AB263"/>
          <cell r="AC263"/>
          <cell r="AD263"/>
        </row>
        <row r="264"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  <cell r="Z264"/>
          <cell r="AA264"/>
          <cell r="AB264"/>
          <cell r="AC264"/>
          <cell r="AD264"/>
        </row>
        <row r="265"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S265"/>
          <cell r="T265"/>
          <cell r="U265"/>
          <cell r="V265"/>
          <cell r="W265"/>
          <cell r="X265"/>
          <cell r="Y265"/>
          <cell r="Z265"/>
          <cell r="AA265"/>
          <cell r="AB265"/>
          <cell r="AC265"/>
          <cell r="AD265"/>
        </row>
        <row r="266"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/>
          <cell r="T266"/>
          <cell r="U266"/>
          <cell r="V266"/>
          <cell r="W266"/>
          <cell r="X266"/>
          <cell r="Y266"/>
          <cell r="Z266"/>
          <cell r="AA266"/>
          <cell r="AB266"/>
          <cell r="AC266"/>
          <cell r="AD266"/>
        </row>
        <row r="267"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  <cell r="S267"/>
          <cell r="T267"/>
          <cell r="U267"/>
          <cell r="V267"/>
          <cell r="W267"/>
          <cell r="X267"/>
          <cell r="Y267"/>
          <cell r="Z267"/>
          <cell r="AA267"/>
          <cell r="AB267"/>
          <cell r="AC267"/>
          <cell r="AD267"/>
        </row>
        <row r="268"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  <cell r="V268"/>
          <cell r="W268"/>
          <cell r="X268"/>
          <cell r="Y268"/>
          <cell r="Z268"/>
          <cell r="AA268"/>
          <cell r="AB268"/>
          <cell r="AC268"/>
          <cell r="AD268"/>
        </row>
        <row r="269"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/>
          <cell r="T269"/>
          <cell r="U269"/>
          <cell r="V269"/>
          <cell r="W269"/>
          <cell r="X269"/>
          <cell r="Y269"/>
          <cell r="Z269"/>
          <cell r="AA269"/>
          <cell r="AB269"/>
          <cell r="AC269"/>
          <cell r="AD269"/>
        </row>
        <row r="270"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  <cell r="Z270"/>
          <cell r="AA270"/>
          <cell r="AB270"/>
          <cell r="AC270"/>
          <cell r="AD270"/>
        </row>
        <row r="271"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  <cell r="T271"/>
          <cell r="U271"/>
          <cell r="V271"/>
          <cell r="W271"/>
          <cell r="X271"/>
          <cell r="Y271"/>
          <cell r="Z271"/>
          <cell r="AA271"/>
          <cell r="AB271"/>
          <cell r="AC271"/>
          <cell r="AD271"/>
        </row>
        <row r="272"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/>
          <cell r="W272"/>
          <cell r="X272"/>
          <cell r="Y272"/>
          <cell r="Z272"/>
          <cell r="AA272"/>
          <cell r="AB272"/>
          <cell r="AC272"/>
          <cell r="AD272"/>
        </row>
        <row r="273"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/>
          <cell r="T273"/>
          <cell r="U273"/>
          <cell r="V273"/>
          <cell r="W273"/>
          <cell r="X273"/>
          <cell r="Y273"/>
          <cell r="Z273"/>
          <cell r="AA273"/>
          <cell r="AB273"/>
          <cell r="AC273"/>
          <cell r="AD273"/>
        </row>
        <row r="274"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/>
          <cell r="T274"/>
          <cell r="U274"/>
          <cell r="V274"/>
          <cell r="W274"/>
          <cell r="X274"/>
          <cell r="Y274"/>
          <cell r="Z274"/>
          <cell r="AA274"/>
          <cell r="AB274"/>
          <cell r="AC274"/>
          <cell r="AD274"/>
        </row>
        <row r="275"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/>
          <cell r="T275"/>
          <cell r="U275"/>
          <cell r="V275"/>
          <cell r="W275"/>
          <cell r="X275"/>
          <cell r="Y275"/>
          <cell r="Z275"/>
          <cell r="AA275"/>
          <cell r="AB275"/>
          <cell r="AC275"/>
          <cell r="AD275"/>
        </row>
        <row r="276"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  <cell r="S276"/>
          <cell r="T276"/>
          <cell r="U276"/>
          <cell r="V276"/>
          <cell r="W276"/>
          <cell r="X276"/>
          <cell r="Y276"/>
          <cell r="Z276"/>
          <cell r="AA276"/>
          <cell r="AB276"/>
          <cell r="AC276"/>
          <cell r="AD276"/>
        </row>
        <row r="277"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  <cell r="S277"/>
          <cell r="T277"/>
          <cell r="U277"/>
          <cell r="V277"/>
          <cell r="W277"/>
          <cell r="X277"/>
          <cell r="Y277"/>
          <cell r="Z277"/>
          <cell r="AA277"/>
          <cell r="AB277"/>
          <cell r="AC277"/>
          <cell r="AD277"/>
        </row>
        <row r="278"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  <cell r="T278"/>
          <cell r="U278"/>
          <cell r="V278"/>
          <cell r="W278"/>
          <cell r="X278"/>
          <cell r="Y278"/>
          <cell r="Z278"/>
          <cell r="AA278"/>
          <cell r="AB278"/>
          <cell r="AC278"/>
          <cell r="AD278"/>
        </row>
        <row r="279"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/>
          <cell r="T279"/>
          <cell r="U279"/>
          <cell r="V279"/>
          <cell r="W279"/>
          <cell r="X279"/>
          <cell r="Y279"/>
          <cell r="Z279"/>
          <cell r="AA279"/>
          <cell r="AB279"/>
          <cell r="AC279"/>
          <cell r="AD279"/>
        </row>
        <row r="280"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  <cell r="Z280"/>
          <cell r="AA280"/>
          <cell r="AB280"/>
          <cell r="AC280"/>
          <cell r="AD280"/>
        </row>
        <row r="281"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  <cell r="T281"/>
          <cell r="U281"/>
          <cell r="V281"/>
          <cell r="W281"/>
          <cell r="X281"/>
          <cell r="Y281"/>
          <cell r="Z281"/>
          <cell r="AA281"/>
          <cell r="AB281"/>
          <cell r="AC281"/>
          <cell r="AD281"/>
        </row>
        <row r="282"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/>
          <cell r="T282"/>
          <cell r="U282"/>
          <cell r="V282"/>
          <cell r="W282"/>
          <cell r="X282"/>
          <cell r="Y282"/>
          <cell r="Z282"/>
          <cell r="AA282"/>
          <cell r="AB282"/>
          <cell r="AC282"/>
          <cell r="AD282"/>
        </row>
        <row r="283"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  <cell r="T283"/>
          <cell r="U283"/>
          <cell r="V283"/>
          <cell r="W283"/>
          <cell r="X283"/>
          <cell r="Y283"/>
          <cell r="Z283"/>
          <cell r="AA283"/>
          <cell r="AB283"/>
          <cell r="AC283"/>
          <cell r="AD283"/>
        </row>
        <row r="284"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  <cell r="T284"/>
          <cell r="U284"/>
          <cell r="V284"/>
          <cell r="W284"/>
          <cell r="X284"/>
          <cell r="Y284"/>
          <cell r="Z284"/>
          <cell r="AA284"/>
          <cell r="AB284"/>
          <cell r="AC284"/>
          <cell r="AD284"/>
        </row>
        <row r="285"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  <cell r="T285"/>
          <cell r="U285"/>
          <cell r="V285"/>
          <cell r="W285"/>
          <cell r="X285"/>
          <cell r="Y285"/>
          <cell r="Z285"/>
          <cell r="AA285"/>
          <cell r="AB285"/>
          <cell r="AC285"/>
          <cell r="AD285"/>
        </row>
        <row r="286"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  <cell r="Z286"/>
          <cell r="AA286"/>
          <cell r="AB286"/>
          <cell r="AC286"/>
          <cell r="AD286"/>
        </row>
        <row r="287"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/>
          <cell r="T287"/>
          <cell r="U287"/>
          <cell r="V287"/>
          <cell r="W287"/>
          <cell r="X287"/>
          <cell r="Y287"/>
          <cell r="Z287"/>
          <cell r="AA287"/>
          <cell r="AB287"/>
          <cell r="AC287"/>
          <cell r="AD287"/>
        </row>
        <row r="288"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/>
          <cell r="T288"/>
          <cell r="U288"/>
          <cell r="V288"/>
          <cell r="W288"/>
          <cell r="X288"/>
          <cell r="Y288"/>
          <cell r="Z288"/>
          <cell r="AA288"/>
          <cell r="AB288"/>
          <cell r="AC288"/>
          <cell r="AD288"/>
        </row>
        <row r="289"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/>
          <cell r="T289"/>
          <cell r="U289"/>
          <cell r="V289"/>
          <cell r="W289"/>
          <cell r="X289"/>
          <cell r="Y289"/>
          <cell r="Z289"/>
          <cell r="AA289"/>
          <cell r="AB289"/>
          <cell r="AC289"/>
          <cell r="AD289"/>
        </row>
        <row r="290"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/>
          <cell r="T290"/>
          <cell r="U290"/>
          <cell r="V290"/>
          <cell r="W290"/>
          <cell r="X290"/>
          <cell r="Y290"/>
          <cell r="Z290"/>
          <cell r="AA290"/>
          <cell r="AB290"/>
          <cell r="AC290"/>
          <cell r="AD290"/>
        </row>
        <row r="291"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/>
          <cell r="T291"/>
          <cell r="U291"/>
          <cell r="V291"/>
          <cell r="W291"/>
          <cell r="X291"/>
          <cell r="Y291"/>
          <cell r="Z291"/>
          <cell r="AA291"/>
          <cell r="AB291"/>
          <cell r="AC291"/>
          <cell r="AD291"/>
        </row>
        <row r="292"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  <cell r="Z292"/>
          <cell r="AA292"/>
          <cell r="AB292"/>
          <cell r="AC292"/>
          <cell r="AD292"/>
        </row>
        <row r="293"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  <cell r="S293"/>
          <cell r="T293"/>
          <cell r="U293"/>
          <cell r="V293"/>
          <cell r="W293"/>
          <cell r="X293"/>
          <cell r="Y293"/>
          <cell r="Z293"/>
          <cell r="AA293"/>
          <cell r="AB293"/>
          <cell r="AC293"/>
          <cell r="AD293"/>
        </row>
        <row r="294"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  <cell r="S294"/>
          <cell r="T294"/>
          <cell r="U294"/>
          <cell r="V294"/>
          <cell r="W294"/>
          <cell r="X294"/>
          <cell r="Y294"/>
          <cell r="Z294"/>
          <cell r="AA294"/>
          <cell r="AB294"/>
          <cell r="AC294"/>
          <cell r="AD294"/>
        </row>
        <row r="295"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/>
          <cell r="T295"/>
          <cell r="U295"/>
          <cell r="V295"/>
          <cell r="W295"/>
          <cell r="X295"/>
          <cell r="Y295"/>
          <cell r="Z295"/>
          <cell r="AA295"/>
          <cell r="AB295"/>
          <cell r="AC295"/>
          <cell r="AD295"/>
        </row>
        <row r="296"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/>
          <cell r="T296"/>
          <cell r="U296"/>
          <cell r="V296"/>
          <cell r="W296"/>
          <cell r="X296"/>
          <cell r="Y296"/>
          <cell r="Z296"/>
          <cell r="AA296"/>
          <cell r="AB296"/>
          <cell r="AC296"/>
          <cell r="AD296"/>
        </row>
        <row r="297"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/>
          <cell r="T297"/>
          <cell r="U297"/>
          <cell r="V297"/>
          <cell r="W297"/>
          <cell r="X297"/>
          <cell r="Y297"/>
          <cell r="Z297"/>
          <cell r="AA297"/>
          <cell r="AB297"/>
          <cell r="AC297"/>
          <cell r="AD297"/>
        </row>
        <row r="298"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  <cell r="Z298"/>
          <cell r="AA298"/>
          <cell r="AB298"/>
          <cell r="AC298"/>
          <cell r="AD298"/>
        </row>
        <row r="299"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  <cell r="Z299"/>
          <cell r="AA299"/>
          <cell r="AB299"/>
          <cell r="AC299"/>
          <cell r="AD299"/>
        </row>
        <row r="300"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/>
          <cell r="T300"/>
          <cell r="U300"/>
          <cell r="V300"/>
          <cell r="W300"/>
          <cell r="X300"/>
          <cell r="Y300"/>
          <cell r="Z300"/>
          <cell r="AA300"/>
          <cell r="AB300"/>
          <cell r="AC300"/>
          <cell r="AD300"/>
        </row>
        <row r="301"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/>
          <cell r="T301"/>
          <cell r="U301"/>
          <cell r="V301"/>
          <cell r="W301"/>
          <cell r="X301"/>
          <cell r="Y301"/>
          <cell r="Z301"/>
          <cell r="AA301"/>
          <cell r="AB301"/>
          <cell r="AC301"/>
          <cell r="AD301"/>
        </row>
        <row r="302"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/>
          <cell r="T302"/>
          <cell r="U302"/>
          <cell r="V302"/>
          <cell r="W302"/>
          <cell r="X302"/>
          <cell r="Y302"/>
          <cell r="Z302"/>
          <cell r="AA302"/>
          <cell r="AB302"/>
          <cell r="AC302"/>
          <cell r="AD302"/>
        </row>
        <row r="303"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/>
          <cell r="T303"/>
          <cell r="U303"/>
          <cell r="V303"/>
          <cell r="W303"/>
          <cell r="X303"/>
          <cell r="Y303"/>
          <cell r="Z303"/>
          <cell r="AA303"/>
          <cell r="AB303"/>
          <cell r="AC303"/>
          <cell r="AD303"/>
        </row>
        <row r="304"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  <cell r="Z304"/>
          <cell r="AA304"/>
          <cell r="AB304"/>
          <cell r="AC304"/>
          <cell r="AD304"/>
        </row>
        <row r="305"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/>
          <cell r="T305"/>
          <cell r="U305"/>
          <cell r="V305"/>
          <cell r="W305"/>
          <cell r="X305"/>
          <cell r="Y305"/>
          <cell r="Z305"/>
          <cell r="AA305"/>
          <cell r="AB305"/>
          <cell r="AC305"/>
          <cell r="AD305"/>
        </row>
        <row r="306"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/>
          <cell r="T306"/>
          <cell r="U306"/>
          <cell r="V306"/>
          <cell r="W306"/>
          <cell r="X306"/>
          <cell r="Y306"/>
          <cell r="Z306"/>
          <cell r="AA306"/>
          <cell r="AB306"/>
          <cell r="AC306"/>
          <cell r="AD306"/>
        </row>
        <row r="307"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/>
          <cell r="T307"/>
          <cell r="U307"/>
          <cell r="V307"/>
          <cell r="W307"/>
          <cell r="X307"/>
          <cell r="Y307"/>
          <cell r="Z307"/>
          <cell r="AA307"/>
          <cell r="AB307"/>
          <cell r="AC307"/>
          <cell r="AD307"/>
        </row>
        <row r="308"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  <cell r="Z308"/>
          <cell r="AA308"/>
          <cell r="AB308"/>
          <cell r="AC308"/>
          <cell r="AD308"/>
        </row>
        <row r="309"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  <cell r="Z309"/>
          <cell r="AA309"/>
          <cell r="AB309"/>
          <cell r="AC309"/>
          <cell r="AD309"/>
        </row>
        <row r="310"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/>
          <cell r="T310"/>
          <cell r="U310"/>
          <cell r="V310"/>
          <cell r="W310"/>
          <cell r="X310"/>
          <cell r="Y310"/>
          <cell r="Z310"/>
          <cell r="AA310"/>
          <cell r="AB310"/>
          <cell r="AC310"/>
          <cell r="AD310"/>
        </row>
        <row r="311"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  <cell r="S311"/>
          <cell r="T311"/>
          <cell r="U311"/>
          <cell r="V311"/>
          <cell r="W311"/>
          <cell r="X311"/>
          <cell r="Y311"/>
          <cell r="Z311"/>
          <cell r="AA311"/>
          <cell r="AB311"/>
          <cell r="AC311"/>
          <cell r="AD311"/>
        </row>
        <row r="312"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/>
          <cell r="T312"/>
          <cell r="U312"/>
          <cell r="V312"/>
          <cell r="W312"/>
          <cell r="X312"/>
          <cell r="Y312"/>
          <cell r="Z312"/>
          <cell r="AA312"/>
          <cell r="AB312"/>
          <cell r="AC312"/>
          <cell r="AD312"/>
        </row>
        <row r="313"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  <cell r="Z313"/>
          <cell r="AA313"/>
          <cell r="AB313"/>
          <cell r="AC313"/>
          <cell r="AD313"/>
        </row>
        <row r="314"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/>
          <cell r="T314"/>
          <cell r="U314"/>
          <cell r="V314"/>
          <cell r="W314"/>
          <cell r="X314"/>
          <cell r="Y314"/>
          <cell r="Z314"/>
          <cell r="AA314"/>
          <cell r="AB314"/>
          <cell r="AC314"/>
          <cell r="AD314"/>
        </row>
        <row r="315"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  <cell r="R315"/>
          <cell r="S315"/>
          <cell r="T315"/>
          <cell r="U315"/>
          <cell r="V315"/>
          <cell r="W315"/>
          <cell r="X315"/>
          <cell r="Y315"/>
          <cell r="Z315"/>
          <cell r="AA315"/>
          <cell r="AB315"/>
          <cell r="AC315"/>
          <cell r="AD315"/>
        </row>
        <row r="316"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  <cell r="S316"/>
          <cell r="T316"/>
          <cell r="U316"/>
          <cell r="V316"/>
          <cell r="W316"/>
          <cell r="X316"/>
          <cell r="Y316"/>
          <cell r="Z316"/>
          <cell r="AA316"/>
          <cell r="AB316"/>
          <cell r="AC316"/>
          <cell r="AD316"/>
        </row>
        <row r="317"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  <cell r="S317"/>
          <cell r="T317"/>
          <cell r="U317"/>
          <cell r="V317"/>
          <cell r="W317"/>
          <cell r="X317"/>
          <cell r="Y317"/>
          <cell r="Z317"/>
          <cell r="AA317"/>
          <cell r="AB317"/>
          <cell r="AC317"/>
          <cell r="AD317"/>
        </row>
        <row r="318"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  <cell r="S318"/>
          <cell r="T318"/>
          <cell r="U318"/>
          <cell r="V318"/>
          <cell r="W318"/>
          <cell r="X318"/>
          <cell r="Y318"/>
          <cell r="Z318"/>
          <cell r="AA318"/>
          <cell r="AB318"/>
          <cell r="AC318"/>
          <cell r="AD318"/>
        </row>
        <row r="319"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  <cell r="Z319"/>
          <cell r="AA319"/>
          <cell r="AB319"/>
          <cell r="AC319"/>
          <cell r="AD319"/>
        </row>
        <row r="320"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  <cell r="S320"/>
          <cell r="T320"/>
          <cell r="U320"/>
          <cell r="V320"/>
          <cell r="W320"/>
          <cell r="X320"/>
          <cell r="Y320"/>
          <cell r="Z320"/>
          <cell r="AA320"/>
          <cell r="AB320"/>
          <cell r="AC320"/>
          <cell r="AD320"/>
        </row>
        <row r="321"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  <cell r="T321"/>
          <cell r="U321"/>
          <cell r="V321"/>
          <cell r="W321"/>
          <cell r="X321"/>
          <cell r="Y321"/>
          <cell r="Z321"/>
          <cell r="AA321"/>
          <cell r="AB321"/>
          <cell r="AC321"/>
          <cell r="AD321"/>
        </row>
        <row r="322"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/>
          <cell r="Y322"/>
          <cell r="Z322"/>
          <cell r="AA322"/>
          <cell r="AB322"/>
          <cell r="AC322"/>
          <cell r="AD322"/>
        </row>
        <row r="323"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  <cell r="Z323"/>
          <cell r="AA323"/>
          <cell r="AB323"/>
          <cell r="AC323"/>
          <cell r="AD323"/>
        </row>
        <row r="324"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  <cell r="Z324"/>
          <cell r="AA324"/>
          <cell r="AB324"/>
          <cell r="AC324"/>
          <cell r="AD324"/>
        </row>
        <row r="325"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</row>
        <row r="326"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  <cell r="S326"/>
          <cell r="T326"/>
          <cell r="U326"/>
          <cell r="V326"/>
          <cell r="W326"/>
          <cell r="X326"/>
          <cell r="Y326"/>
          <cell r="Z326"/>
          <cell r="AA326"/>
          <cell r="AB326"/>
          <cell r="AC326"/>
          <cell r="AD326"/>
        </row>
        <row r="327"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  <cell r="S327"/>
          <cell r="T327"/>
          <cell r="U327"/>
          <cell r="V327"/>
          <cell r="W327"/>
          <cell r="X327"/>
          <cell r="Y327"/>
          <cell r="Z327"/>
          <cell r="AA327"/>
          <cell r="AB327"/>
          <cell r="AC327"/>
          <cell r="AD327"/>
        </row>
        <row r="328"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  <cell r="S328"/>
          <cell r="T328"/>
          <cell r="U328"/>
          <cell r="V328"/>
          <cell r="W328"/>
          <cell r="X328"/>
          <cell r="Y328"/>
          <cell r="Z328"/>
          <cell r="AA328"/>
          <cell r="AB328"/>
          <cell r="AC328"/>
          <cell r="AD328"/>
        </row>
        <row r="329"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  <cell r="S329"/>
          <cell r="T329"/>
          <cell r="U329"/>
          <cell r="V329"/>
          <cell r="W329"/>
          <cell r="X329"/>
          <cell r="Y329"/>
          <cell r="Z329"/>
          <cell r="AA329"/>
          <cell r="AB329"/>
          <cell r="AC329"/>
          <cell r="AD329"/>
        </row>
        <row r="330"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</row>
        <row r="331"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  <cell r="S331"/>
          <cell r="T331"/>
          <cell r="U331"/>
          <cell r="V331"/>
          <cell r="W331"/>
          <cell r="X331"/>
          <cell r="Y331"/>
          <cell r="Z331"/>
          <cell r="AA331"/>
          <cell r="AB331"/>
          <cell r="AC331"/>
          <cell r="AD331"/>
        </row>
        <row r="332"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</row>
        <row r="333"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  <cell r="S333"/>
          <cell r="T333"/>
          <cell r="U333"/>
          <cell r="V333"/>
          <cell r="W333"/>
          <cell r="X333"/>
          <cell r="Y333"/>
          <cell r="Z333"/>
          <cell r="AA333"/>
          <cell r="AB333"/>
          <cell r="AC333"/>
          <cell r="AD333"/>
        </row>
        <row r="334"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  <cell r="S334"/>
          <cell r="T334"/>
          <cell r="U334"/>
          <cell r="V334"/>
          <cell r="W334"/>
          <cell r="X334"/>
          <cell r="Y334"/>
          <cell r="Z334"/>
          <cell r="AA334"/>
          <cell r="AB334"/>
          <cell r="AC334"/>
          <cell r="AD334"/>
        </row>
        <row r="335"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  <cell r="S335"/>
          <cell r="T335"/>
          <cell r="U335"/>
          <cell r="V335"/>
          <cell r="W335"/>
          <cell r="X335"/>
          <cell r="Y335"/>
          <cell r="Z335"/>
          <cell r="AA335"/>
          <cell r="AB335"/>
          <cell r="AC335"/>
          <cell r="AD335"/>
        </row>
        <row r="336"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  <cell r="S336"/>
          <cell r="T336"/>
          <cell r="U336"/>
          <cell r="V336"/>
          <cell r="W336"/>
          <cell r="X336"/>
          <cell r="Y336"/>
          <cell r="Z336"/>
          <cell r="AA336"/>
          <cell r="AB336"/>
          <cell r="AC336"/>
          <cell r="AD336"/>
        </row>
        <row r="337"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  <cell r="S337"/>
          <cell r="T337"/>
          <cell r="U337"/>
          <cell r="V337"/>
          <cell r="W337"/>
          <cell r="X337"/>
          <cell r="Y337"/>
          <cell r="Z337"/>
          <cell r="AA337"/>
          <cell r="AB337"/>
          <cell r="AC337"/>
          <cell r="AD337"/>
        </row>
        <row r="338"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</row>
        <row r="339"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  <cell r="S339"/>
          <cell r="T339"/>
          <cell r="U339"/>
          <cell r="V339"/>
          <cell r="W339"/>
          <cell r="X339"/>
          <cell r="Y339"/>
          <cell r="Z339"/>
          <cell r="AA339"/>
          <cell r="AB339"/>
          <cell r="AC339"/>
          <cell r="AD339"/>
        </row>
        <row r="340"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  <cell r="Z340"/>
          <cell r="AA340"/>
          <cell r="AB340"/>
          <cell r="AC340"/>
          <cell r="AD340"/>
        </row>
        <row r="341"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  <cell r="S341"/>
          <cell r="T341"/>
          <cell r="U341"/>
          <cell r="V341"/>
          <cell r="W341"/>
          <cell r="X341"/>
          <cell r="Y341"/>
          <cell r="Z341"/>
          <cell r="AA341"/>
          <cell r="AB341"/>
          <cell r="AC341"/>
          <cell r="AD341"/>
        </row>
        <row r="342"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  <cell r="S342"/>
          <cell r="T342"/>
          <cell r="U342"/>
          <cell r="V342"/>
          <cell r="W342"/>
          <cell r="X342"/>
          <cell r="Y342"/>
          <cell r="Z342"/>
          <cell r="AA342"/>
          <cell r="AB342"/>
          <cell r="AC342"/>
          <cell r="AD342"/>
        </row>
        <row r="343"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</row>
        <row r="344"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  <cell r="S344"/>
          <cell r="T344"/>
          <cell r="U344"/>
          <cell r="V344"/>
          <cell r="W344"/>
          <cell r="X344"/>
          <cell r="Y344"/>
          <cell r="Z344"/>
          <cell r="AA344"/>
          <cell r="AB344"/>
          <cell r="AC344"/>
          <cell r="AD344"/>
        </row>
        <row r="345"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</row>
        <row r="346"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  <cell r="S346"/>
          <cell r="T346"/>
          <cell r="U346"/>
          <cell r="V346"/>
          <cell r="W346"/>
          <cell r="X346"/>
          <cell r="Y346"/>
          <cell r="Z346"/>
          <cell r="AA346"/>
          <cell r="AB346"/>
          <cell r="AC346"/>
          <cell r="AD346"/>
        </row>
        <row r="347"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  <cell r="S347"/>
          <cell r="T347"/>
          <cell r="U347"/>
          <cell r="V347"/>
          <cell r="W347"/>
          <cell r="X347"/>
          <cell r="Y347"/>
          <cell r="Z347"/>
          <cell r="AA347"/>
          <cell r="AB347"/>
          <cell r="AC347"/>
          <cell r="AD347"/>
        </row>
        <row r="348"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  <cell r="S348"/>
          <cell r="T348"/>
          <cell r="U348"/>
          <cell r="V348"/>
          <cell r="W348"/>
          <cell r="X348"/>
          <cell r="Y348"/>
          <cell r="Z348"/>
          <cell r="AA348"/>
          <cell r="AB348"/>
          <cell r="AC348"/>
          <cell r="AD348"/>
        </row>
        <row r="349"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  <cell r="S349"/>
          <cell r="T349"/>
          <cell r="U349"/>
          <cell r="V349"/>
          <cell r="W349"/>
          <cell r="X349"/>
          <cell r="Y349"/>
          <cell r="Z349"/>
          <cell r="AA349"/>
          <cell r="AB349"/>
          <cell r="AC349"/>
          <cell r="AD349"/>
        </row>
        <row r="350"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  <cell r="S350"/>
          <cell r="T350"/>
          <cell r="U350"/>
          <cell r="V350"/>
          <cell r="W350"/>
          <cell r="X350"/>
          <cell r="Y350"/>
          <cell r="Z350"/>
          <cell r="AA350"/>
          <cell r="AB350"/>
          <cell r="AC350"/>
          <cell r="AD350"/>
        </row>
        <row r="351"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</row>
        <row r="352"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  <cell r="S352"/>
          <cell r="T352"/>
          <cell r="U352"/>
          <cell r="V352"/>
          <cell r="W352"/>
          <cell r="X352"/>
          <cell r="Y352"/>
          <cell r="Z352"/>
          <cell r="AA352"/>
          <cell r="AB352"/>
          <cell r="AC352"/>
          <cell r="AD352"/>
        </row>
        <row r="353"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  <cell r="S353"/>
          <cell r="T353"/>
          <cell r="U353"/>
          <cell r="V353"/>
          <cell r="W353"/>
          <cell r="X353"/>
          <cell r="Y353"/>
          <cell r="Z353"/>
          <cell r="AA353"/>
          <cell r="AB353"/>
          <cell r="AC353"/>
          <cell r="AD353"/>
        </row>
        <row r="354"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  <cell r="S354"/>
          <cell r="T354"/>
          <cell r="U354"/>
          <cell r="V354"/>
          <cell r="W354"/>
          <cell r="X354"/>
          <cell r="Y354"/>
          <cell r="Z354"/>
          <cell r="AA354"/>
          <cell r="AB354"/>
          <cell r="AC354"/>
          <cell r="AD354"/>
        </row>
        <row r="355"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  <cell r="S355"/>
          <cell r="T355"/>
          <cell r="U355"/>
          <cell r="V355"/>
          <cell r="W355"/>
          <cell r="X355"/>
          <cell r="Y355"/>
          <cell r="Z355"/>
          <cell r="AA355"/>
          <cell r="AB355"/>
          <cell r="AC355"/>
          <cell r="AD355"/>
        </row>
        <row r="356"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  <cell r="Z356"/>
          <cell r="AA356"/>
          <cell r="AB356"/>
          <cell r="AC356"/>
          <cell r="AD356"/>
        </row>
        <row r="357"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  <cell r="Z357"/>
          <cell r="AA357"/>
          <cell r="AB357"/>
          <cell r="AC357"/>
          <cell r="AD357"/>
        </row>
        <row r="358"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  <cell r="V358"/>
          <cell r="W358"/>
          <cell r="X358"/>
          <cell r="Y358"/>
          <cell r="Z358"/>
          <cell r="AA358"/>
          <cell r="AB358"/>
          <cell r="AC358"/>
          <cell r="AD358"/>
        </row>
        <row r="359"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  <cell r="S359"/>
          <cell r="T359"/>
          <cell r="U359"/>
          <cell r="V359"/>
          <cell r="W359"/>
          <cell r="X359"/>
          <cell r="Y359"/>
          <cell r="Z359"/>
          <cell r="AA359"/>
          <cell r="AB359"/>
          <cell r="AC359"/>
          <cell r="AD359"/>
        </row>
        <row r="360"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  <cell r="S360"/>
          <cell r="T360"/>
          <cell r="U360"/>
          <cell r="V360"/>
          <cell r="W360"/>
          <cell r="X360"/>
          <cell r="Y360"/>
          <cell r="Z360"/>
          <cell r="AA360"/>
          <cell r="AB360"/>
          <cell r="AC360"/>
          <cell r="AD360"/>
        </row>
        <row r="361"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  <cell r="S361"/>
          <cell r="T361"/>
          <cell r="U361"/>
          <cell r="V361"/>
          <cell r="W361"/>
          <cell r="X361"/>
          <cell r="Y361"/>
          <cell r="Z361"/>
          <cell r="AA361"/>
          <cell r="AB361"/>
          <cell r="AC361"/>
          <cell r="AD361"/>
        </row>
        <row r="362"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  <cell r="Z362"/>
          <cell r="AA362"/>
          <cell r="AB362"/>
          <cell r="AC362"/>
          <cell r="AD362"/>
        </row>
        <row r="363"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  <cell r="S363"/>
          <cell r="T363"/>
          <cell r="U363"/>
          <cell r="V363"/>
          <cell r="W363"/>
          <cell r="X363"/>
          <cell r="Y363"/>
          <cell r="Z363"/>
          <cell r="AA363"/>
          <cell r="AB363"/>
          <cell r="AC363"/>
          <cell r="AD363"/>
        </row>
        <row r="364"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  <cell r="S364"/>
          <cell r="T364"/>
          <cell r="U364"/>
          <cell r="V364"/>
          <cell r="W364"/>
          <cell r="X364"/>
          <cell r="Y364"/>
          <cell r="Z364"/>
          <cell r="AA364"/>
          <cell r="AB364"/>
          <cell r="AC364"/>
          <cell r="AD364"/>
        </row>
        <row r="365"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  <cell r="S365"/>
          <cell r="T365"/>
          <cell r="U365"/>
          <cell r="V365"/>
          <cell r="W365"/>
          <cell r="X365"/>
          <cell r="Y365"/>
          <cell r="Z365"/>
          <cell r="AA365"/>
          <cell r="AB365"/>
          <cell r="AC365"/>
          <cell r="AD365"/>
        </row>
        <row r="366"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  <cell r="S366"/>
          <cell r="T366"/>
          <cell r="U366"/>
          <cell r="V366"/>
          <cell r="W366"/>
          <cell r="X366"/>
          <cell r="Y366"/>
          <cell r="Z366"/>
          <cell r="AA366"/>
          <cell r="AB366"/>
          <cell r="AC366"/>
          <cell r="AD366"/>
        </row>
        <row r="367"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  <cell r="S367"/>
          <cell r="T367"/>
          <cell r="U367"/>
          <cell r="V367"/>
          <cell r="W367"/>
          <cell r="X367"/>
          <cell r="Y367"/>
          <cell r="Z367"/>
          <cell r="AA367"/>
          <cell r="AB367"/>
          <cell r="AC367"/>
          <cell r="AD367"/>
        </row>
        <row r="368"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  <cell r="Z368"/>
          <cell r="AA368"/>
          <cell r="AB368"/>
          <cell r="AC368"/>
          <cell r="AD368"/>
        </row>
        <row r="369"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</row>
        <row r="370"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  <cell r="S370"/>
          <cell r="T370"/>
          <cell r="U370"/>
          <cell r="V370"/>
          <cell r="W370"/>
          <cell r="X370"/>
          <cell r="Y370"/>
          <cell r="Z370"/>
          <cell r="AA370"/>
          <cell r="AB370"/>
          <cell r="AC370"/>
          <cell r="AD370"/>
        </row>
        <row r="371"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  <cell r="S371"/>
          <cell r="T371"/>
          <cell r="U371"/>
          <cell r="V371"/>
          <cell r="W371"/>
          <cell r="X371"/>
          <cell r="Y371"/>
          <cell r="Z371"/>
          <cell r="AA371"/>
          <cell r="AB371"/>
          <cell r="AC371"/>
          <cell r="AD371"/>
        </row>
        <row r="372"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  <cell r="S372"/>
          <cell r="T372"/>
          <cell r="U372"/>
          <cell r="V372"/>
          <cell r="W372"/>
          <cell r="X372"/>
          <cell r="Y372"/>
          <cell r="Z372"/>
          <cell r="AA372"/>
          <cell r="AB372"/>
          <cell r="AC372"/>
          <cell r="AD372"/>
        </row>
        <row r="373"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  <cell r="S373"/>
          <cell r="T373"/>
          <cell r="U373"/>
          <cell r="V373"/>
          <cell r="W373"/>
          <cell r="X373"/>
          <cell r="Y373"/>
          <cell r="Z373"/>
          <cell r="AA373"/>
          <cell r="AB373"/>
          <cell r="AC373"/>
          <cell r="AD373"/>
        </row>
        <row r="374"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  <cell r="S374"/>
          <cell r="T374"/>
          <cell r="U374"/>
          <cell r="V374"/>
          <cell r="W374"/>
          <cell r="X374"/>
          <cell r="Y374"/>
          <cell r="Z374"/>
          <cell r="AA374"/>
          <cell r="AB374"/>
          <cell r="AC374"/>
          <cell r="AD374"/>
        </row>
        <row r="375"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  <cell r="S375"/>
          <cell r="T375"/>
          <cell r="U375"/>
          <cell r="V375"/>
          <cell r="W375"/>
          <cell r="X375"/>
          <cell r="Y375"/>
          <cell r="Z375"/>
          <cell r="AA375"/>
          <cell r="AB375"/>
          <cell r="AC375"/>
          <cell r="AD375"/>
        </row>
        <row r="376"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  <cell r="Z376"/>
          <cell r="AA376"/>
          <cell r="AB376"/>
          <cell r="AC376"/>
          <cell r="AD376"/>
        </row>
        <row r="377"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  <cell r="S377"/>
          <cell r="T377"/>
          <cell r="U377"/>
          <cell r="V377"/>
          <cell r="W377"/>
          <cell r="X377"/>
          <cell r="Y377"/>
          <cell r="Z377"/>
          <cell r="AA377"/>
          <cell r="AB377"/>
          <cell r="AC377"/>
          <cell r="AD377"/>
        </row>
        <row r="378"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  <cell r="S378"/>
          <cell r="T378"/>
          <cell r="U378"/>
          <cell r="V378"/>
          <cell r="W378"/>
          <cell r="X378"/>
          <cell r="Y378"/>
          <cell r="Z378"/>
          <cell r="AA378"/>
          <cell r="AB378"/>
          <cell r="AC378"/>
          <cell r="AD378"/>
        </row>
        <row r="379"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  <cell r="S379"/>
          <cell r="T379"/>
          <cell r="U379"/>
          <cell r="V379"/>
          <cell r="W379"/>
          <cell r="X379"/>
          <cell r="Y379"/>
          <cell r="Z379"/>
          <cell r="AA379"/>
          <cell r="AB379"/>
          <cell r="AC379"/>
          <cell r="AD379"/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1D17-210A-4F06-8892-8E65D411BECB}">
  <dimension ref="A1:AE199"/>
  <sheetViews>
    <sheetView tabSelected="1" zoomScale="75" zoomScaleNormal="75" workbookViewId="0">
      <selection activeCell="B18" sqref="B18"/>
    </sheetView>
  </sheetViews>
  <sheetFormatPr defaultColWidth="14.42578125" defaultRowHeight="15" x14ac:dyDescent="0.25"/>
  <cols>
    <col min="1" max="1" width="25.140625" style="9" customWidth="1"/>
    <col min="2" max="2" width="31.5703125" style="9" customWidth="1"/>
    <col min="3" max="3" width="9.28515625" style="9" customWidth="1"/>
    <col min="4" max="4" width="11.7109375" style="9" customWidth="1"/>
    <col min="5" max="5" width="11.5703125" style="9" customWidth="1"/>
    <col min="6" max="6" width="16.5703125" style="9" customWidth="1"/>
    <col min="7" max="7" width="15.140625" style="9" customWidth="1"/>
    <col min="8" max="8" width="19.85546875" style="9" customWidth="1"/>
    <col min="9" max="9" width="17" style="9" customWidth="1"/>
    <col min="10" max="10" width="15.42578125" style="9" customWidth="1"/>
    <col min="11" max="11" width="41.28515625" style="9" customWidth="1"/>
    <col min="12" max="15" width="15.42578125" style="9" customWidth="1"/>
    <col min="16" max="18" width="15.85546875" style="9" customWidth="1"/>
    <col min="19" max="19" width="20" style="9" customWidth="1"/>
    <col min="20" max="20" width="13.140625" style="9" customWidth="1"/>
    <col min="21" max="24" width="15.42578125" style="9" customWidth="1"/>
    <col min="25" max="25" width="17.7109375" style="9" customWidth="1"/>
    <col min="26" max="26" width="15.42578125" style="9" customWidth="1"/>
    <col min="27" max="27" width="14" style="9" customWidth="1"/>
    <col min="28" max="28" width="15.42578125" style="9" customWidth="1"/>
    <col min="31" max="16384" width="14.42578125" style="9"/>
  </cols>
  <sheetData>
    <row r="1" spans="1:30" ht="60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5" t="s">
        <v>17</v>
      </c>
      <c r="S1" s="6" t="s">
        <v>18</v>
      </c>
      <c r="T1" s="7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8" t="s">
        <v>28</v>
      </c>
      <c r="AD1" s="8" t="s">
        <v>29</v>
      </c>
    </row>
    <row r="2" spans="1:30" ht="15" customHeight="1" thickBot="1" x14ac:dyDescent="0.3">
      <c r="A2" s="10" t="str">
        <f t="shared" ref="A2:A25" si="0">H2&amp;" "&amp;C2&amp;" "&amp;D2</f>
        <v>H130 2017 Janeiro</v>
      </c>
      <c r="B2" s="10" t="str">
        <f>VLOOKUP(H2,[1]Auxiliar_referencia!E:F,2,FALSE)</f>
        <v>Medidor faturado pela UFSC</v>
      </c>
      <c r="C2" s="10">
        <v>2017</v>
      </c>
      <c r="D2" s="10" t="s">
        <v>33</v>
      </c>
      <c r="E2" s="10">
        <f>VLOOKUP(H2,[1]Auxiliar_referencia!$B:$X,3,FALSE)</f>
        <v>0</v>
      </c>
      <c r="F2" s="10" t="str">
        <f>VLOOKUP(H2,[1]Auxiliar_referencia!$B:$X,11,FALSE)</f>
        <v>Sapiens Park</v>
      </c>
      <c r="G2" s="10" t="str">
        <f>VLOOKUP(H2,[1]Auxiliar_referencia!$B:$X,16,FALSE)</f>
        <v/>
      </c>
      <c r="H2" s="11" t="s">
        <v>31</v>
      </c>
      <c r="I2" s="10" t="str">
        <f>VLOOKUP(H2,[1]Auxiliar_referencia!$B:$X,20,FALSE)</f>
        <v>Condomínio Sapiens Park</v>
      </c>
      <c r="J2" s="10" t="str">
        <f>VLOOKUP(H2,[1]Auxiliar_referencia!$B:$X,10,FALSE)</f>
        <v>Florianópolis - Outros</v>
      </c>
      <c r="K2" s="10" t="str">
        <f>VLOOKUP(H2,[1]Auxiliar_referencia!$B:$X,12,FALSE)</f>
        <v>Sapiens Park - INPETRO</v>
      </c>
      <c r="L2" s="12">
        <f>VLOOKUP($H2,'[2]2025_03'!$D:$AD,'[2]2025_03'!Z$19,FALSE)</f>
        <v>0</v>
      </c>
      <c r="M2" s="12">
        <f>VLOOKUP($H2,'[2]2025_03'!$D:$AD,'[2]2025_03'!AA$19,FALSE)</f>
        <v>0</v>
      </c>
      <c r="N2" s="12">
        <f>VLOOKUP($H2,'[2]2025_03'!$D:$AD,'[2]2025_03'!AB$19,FALSE)</f>
        <v>1</v>
      </c>
      <c r="O2" s="12">
        <f>VLOOKUP($H2,'[2]2025_03'!$D:$AD,'[2]2025_03'!AC$19,FALSE)</f>
        <v>0</v>
      </c>
      <c r="P2" s="12">
        <f>VLOOKUP($H2,'[2]2025_03'!$D:$AD,'[2]2025_03'!AD$19,FALSE)</f>
        <v>1</v>
      </c>
      <c r="Q2" s="16">
        <v>23</v>
      </c>
      <c r="R2" s="16">
        <v>24.5</v>
      </c>
      <c r="S2" s="17">
        <v>1.5</v>
      </c>
      <c r="T2" s="17">
        <f>S2</f>
        <v>1.5</v>
      </c>
      <c r="U2" s="13">
        <f>VLOOKUP($H2,'[2]2025_03'!$D:$AD,'[2]2025_03'!T$19,FALSE)</f>
        <v>0</v>
      </c>
      <c r="V2" s="14">
        <f>VLOOKUP($H2,'[2]2025_03'!$D:$AD,'[2]2025_03'!U$19,FALSE)</f>
        <v>0</v>
      </c>
      <c r="W2" s="16">
        <v>5.87</v>
      </c>
      <c r="X2" s="16">
        <v>5.87</v>
      </c>
      <c r="Y2" s="15">
        <f>VLOOKUP($H2,'[2]2025_03'!$D:$AD,'[2]2025_03'!N$19,FALSE)</f>
        <v>0</v>
      </c>
      <c r="Z2" s="16">
        <v>0</v>
      </c>
      <c r="AA2" s="12">
        <f>VLOOKUP($H2,'[2]2025_03'!$D:$AD,'[2]2025_03'!P$19,FALSE)</f>
        <v>0</v>
      </c>
      <c r="AB2" s="16">
        <v>11.74</v>
      </c>
      <c r="AC2">
        <f t="shared" ref="AC2:AC65" si="1">W2+X2+Y2+Z2+AA2</f>
        <v>11.74</v>
      </c>
      <c r="AD2">
        <f t="shared" ref="AD2:AD65" si="2">AB2-AC2</f>
        <v>0</v>
      </c>
    </row>
    <row r="3" spans="1:30" ht="15.75" thickBot="1" x14ac:dyDescent="0.3">
      <c r="A3" s="10" t="str">
        <f t="shared" si="0"/>
        <v>H130 2017 Fevereiro</v>
      </c>
      <c r="B3" s="10" t="str">
        <f>VLOOKUP(H3,[1]Auxiliar_referencia!E:F,2,FALSE)</f>
        <v>Medidor faturado pela UFSC</v>
      </c>
      <c r="C3" s="10">
        <v>2017</v>
      </c>
      <c r="D3" s="10" t="s">
        <v>34</v>
      </c>
      <c r="E3" s="10">
        <f>VLOOKUP(H3,[1]Auxiliar_referencia!$B:$X,3,FALSE)</f>
        <v>0</v>
      </c>
      <c r="F3" s="10" t="str">
        <f>VLOOKUP(H3,[1]Auxiliar_referencia!$B:$X,11,FALSE)</f>
        <v>Sapiens Park</v>
      </c>
      <c r="G3" s="10" t="str">
        <f>VLOOKUP(H3,[1]Auxiliar_referencia!$B:$X,16,FALSE)</f>
        <v/>
      </c>
      <c r="H3" s="11" t="s">
        <v>31</v>
      </c>
      <c r="I3" s="10" t="str">
        <f>VLOOKUP(H3,[1]Auxiliar_referencia!$B:$X,20,FALSE)</f>
        <v>Condomínio Sapiens Park</v>
      </c>
      <c r="J3" s="10" t="str">
        <f>VLOOKUP(H3,[1]Auxiliar_referencia!$B:$X,10,FALSE)</f>
        <v>Florianópolis - Outros</v>
      </c>
      <c r="K3" s="10" t="str">
        <f>VLOOKUP(H3,[1]Auxiliar_referencia!$B:$X,12,FALSE)</f>
        <v>Sapiens Park - INPETRO</v>
      </c>
      <c r="L3" s="12">
        <f>VLOOKUP($H3,'[2]2025_03'!$D:$AD,'[2]2025_03'!Z$19,FALSE)</f>
        <v>0</v>
      </c>
      <c r="M3" s="12">
        <f>VLOOKUP($H3,'[2]2025_03'!$D:$AD,'[2]2025_03'!AA$19,FALSE)</f>
        <v>0</v>
      </c>
      <c r="N3" s="12">
        <f>VLOOKUP($H3,'[2]2025_03'!$D:$AD,'[2]2025_03'!AB$19,FALSE)</f>
        <v>1</v>
      </c>
      <c r="O3" s="12">
        <f>VLOOKUP($H3,'[2]2025_03'!$D:$AD,'[2]2025_03'!AC$19,FALSE)</f>
        <v>0</v>
      </c>
      <c r="P3" s="12">
        <f>VLOOKUP($H3,'[2]2025_03'!$D:$AD,'[2]2025_03'!AD$19,FALSE)</f>
        <v>1</v>
      </c>
      <c r="Q3" s="16">
        <v>24.5</v>
      </c>
      <c r="R3" s="16">
        <v>26</v>
      </c>
      <c r="S3" s="17">
        <v>1.5</v>
      </c>
      <c r="T3" s="17">
        <f t="shared" ref="T3:T66" si="3">S3</f>
        <v>1.5</v>
      </c>
      <c r="U3" s="13">
        <f>VLOOKUP($H3,'[2]2025_03'!$D:$AD,'[2]2025_03'!T$19,FALSE)</f>
        <v>0</v>
      </c>
      <c r="V3" s="14">
        <f>VLOOKUP($H3,'[2]2025_03'!$D:$AD,'[2]2025_03'!U$19,FALSE)</f>
        <v>0</v>
      </c>
      <c r="W3" s="16">
        <v>5.87</v>
      </c>
      <c r="X3" s="16">
        <v>5.87</v>
      </c>
      <c r="Z3" s="16">
        <v>0</v>
      </c>
      <c r="AB3" s="16">
        <v>11.74</v>
      </c>
      <c r="AC3">
        <f t="shared" si="1"/>
        <v>11.74</v>
      </c>
      <c r="AD3">
        <f t="shared" si="2"/>
        <v>0</v>
      </c>
    </row>
    <row r="4" spans="1:30" ht="15.75" thickBot="1" x14ac:dyDescent="0.3">
      <c r="A4" s="10" t="str">
        <f t="shared" si="0"/>
        <v>H130 2017 Março</v>
      </c>
      <c r="B4" s="10" t="str">
        <f>VLOOKUP(H4,[1]Auxiliar_referencia!E:F,2,FALSE)</f>
        <v>Medidor faturado pela UFSC</v>
      </c>
      <c r="C4" s="10">
        <v>2017</v>
      </c>
      <c r="D4" s="10" t="s">
        <v>30</v>
      </c>
      <c r="E4" s="10">
        <f>VLOOKUP(H4,[1]Auxiliar_referencia!$B:$X,3,FALSE)</f>
        <v>0</v>
      </c>
      <c r="F4" s="10" t="str">
        <f>VLOOKUP(H4,[1]Auxiliar_referencia!$B:$X,11,FALSE)</f>
        <v>Sapiens Park</v>
      </c>
      <c r="G4" s="10" t="str">
        <f>VLOOKUP(H4,[1]Auxiliar_referencia!$B:$X,16,FALSE)</f>
        <v/>
      </c>
      <c r="H4" s="11" t="s">
        <v>31</v>
      </c>
      <c r="I4" s="10" t="str">
        <f>VLOOKUP(H4,[1]Auxiliar_referencia!$B:$X,20,FALSE)</f>
        <v>Condomínio Sapiens Park</v>
      </c>
      <c r="J4" s="10" t="str">
        <f>VLOOKUP(H4,[1]Auxiliar_referencia!$B:$X,10,FALSE)</f>
        <v>Florianópolis - Outros</v>
      </c>
      <c r="K4" s="10" t="str">
        <f>VLOOKUP(H4,[1]Auxiliar_referencia!$B:$X,12,FALSE)</f>
        <v>Sapiens Park - INPETRO</v>
      </c>
      <c r="L4" s="12">
        <f>VLOOKUP($H4,'[2]2025_03'!$D:$AD,'[2]2025_03'!Z$19,FALSE)</f>
        <v>0</v>
      </c>
      <c r="M4" s="12">
        <f>VLOOKUP($H4,'[2]2025_03'!$D:$AD,'[2]2025_03'!AA$19,FALSE)</f>
        <v>0</v>
      </c>
      <c r="N4" s="12">
        <f>VLOOKUP($H4,'[2]2025_03'!$D:$AD,'[2]2025_03'!AB$19,FALSE)</f>
        <v>1</v>
      </c>
      <c r="O4" s="12">
        <f>VLOOKUP($H4,'[2]2025_03'!$D:$AD,'[2]2025_03'!AC$19,FALSE)</f>
        <v>0</v>
      </c>
      <c r="P4" s="12">
        <f>VLOOKUP($H4,'[2]2025_03'!$D:$AD,'[2]2025_03'!AD$19,FALSE)</f>
        <v>1</v>
      </c>
      <c r="Q4" s="16">
        <v>26</v>
      </c>
      <c r="R4" s="16">
        <v>29</v>
      </c>
      <c r="S4" s="17">
        <v>3</v>
      </c>
      <c r="T4" s="17">
        <f t="shared" si="3"/>
        <v>3</v>
      </c>
      <c r="U4" s="13">
        <f>VLOOKUP($H4,'[2]2025_03'!$D:$AD,'[2]2025_03'!T$19,FALSE)</f>
        <v>0</v>
      </c>
      <c r="V4" s="14">
        <f>VLOOKUP($H4,'[2]2025_03'!$D:$AD,'[2]2025_03'!U$19,FALSE)</f>
        <v>0</v>
      </c>
      <c r="W4" s="16">
        <v>11.74</v>
      </c>
      <c r="X4" s="16">
        <v>11.74</v>
      </c>
      <c r="Z4" s="16">
        <v>0</v>
      </c>
      <c r="AB4" s="16">
        <v>23.48</v>
      </c>
      <c r="AC4">
        <f t="shared" si="1"/>
        <v>23.48</v>
      </c>
      <c r="AD4">
        <f t="shared" si="2"/>
        <v>0</v>
      </c>
    </row>
    <row r="5" spans="1:30" ht="15.75" thickBot="1" x14ac:dyDescent="0.3">
      <c r="A5" s="10" t="str">
        <f t="shared" si="0"/>
        <v>H130 2017 Abril</v>
      </c>
      <c r="B5" s="10" t="str">
        <f>VLOOKUP(H5,[1]Auxiliar_referencia!E:F,2,FALSE)</f>
        <v>Medidor faturado pela UFSC</v>
      </c>
      <c r="C5" s="10">
        <v>2017</v>
      </c>
      <c r="D5" s="10" t="s">
        <v>35</v>
      </c>
      <c r="E5" s="10">
        <f>VLOOKUP(H5,[1]Auxiliar_referencia!$B:$X,3,FALSE)</f>
        <v>0</v>
      </c>
      <c r="F5" s="10" t="str">
        <f>VLOOKUP(H5,[1]Auxiliar_referencia!$B:$X,11,FALSE)</f>
        <v>Sapiens Park</v>
      </c>
      <c r="G5" s="10" t="str">
        <f>VLOOKUP(H5,[1]Auxiliar_referencia!$B:$X,16,FALSE)</f>
        <v/>
      </c>
      <c r="H5" s="11" t="s">
        <v>31</v>
      </c>
      <c r="I5" s="10" t="str">
        <f>VLOOKUP(H5,[1]Auxiliar_referencia!$B:$X,20,FALSE)</f>
        <v>Condomínio Sapiens Park</v>
      </c>
      <c r="J5" s="10" t="str">
        <f>VLOOKUP(H5,[1]Auxiliar_referencia!$B:$X,10,FALSE)</f>
        <v>Florianópolis - Outros</v>
      </c>
      <c r="K5" s="10" t="str">
        <f>VLOOKUP(H5,[1]Auxiliar_referencia!$B:$X,12,FALSE)</f>
        <v>Sapiens Park - INPETRO</v>
      </c>
      <c r="L5" s="12">
        <f>VLOOKUP($H5,'[2]2025_03'!$D:$AD,'[2]2025_03'!Z$19,FALSE)</f>
        <v>0</v>
      </c>
      <c r="M5" s="12">
        <f>VLOOKUP($H5,'[2]2025_03'!$D:$AD,'[2]2025_03'!AA$19,FALSE)</f>
        <v>0</v>
      </c>
      <c r="N5" s="12">
        <f>VLOOKUP($H5,'[2]2025_03'!$D:$AD,'[2]2025_03'!AB$19,FALSE)</f>
        <v>1</v>
      </c>
      <c r="O5" s="12">
        <f>VLOOKUP($H5,'[2]2025_03'!$D:$AD,'[2]2025_03'!AC$19,FALSE)</f>
        <v>0</v>
      </c>
      <c r="P5" s="12">
        <f>VLOOKUP($H5,'[2]2025_03'!$D:$AD,'[2]2025_03'!AD$19,FALSE)</f>
        <v>1</v>
      </c>
      <c r="Q5" s="16">
        <v>29</v>
      </c>
      <c r="R5" s="16">
        <v>44</v>
      </c>
      <c r="S5" s="16">
        <v>15</v>
      </c>
      <c r="T5" s="17">
        <f t="shared" si="3"/>
        <v>15</v>
      </c>
      <c r="U5" s="13">
        <f>VLOOKUP($H5,'[2]2025_03'!$D:$AD,'[2]2025_03'!T$19,FALSE)</f>
        <v>0</v>
      </c>
      <c r="V5" s="14">
        <f>VLOOKUP($H5,'[2]2025_03'!$D:$AD,'[2]2025_03'!U$19,FALSE)</f>
        <v>0</v>
      </c>
      <c r="W5" s="16">
        <v>58.7</v>
      </c>
      <c r="X5" s="16">
        <v>58.7</v>
      </c>
      <c r="Z5" s="16">
        <v>0</v>
      </c>
      <c r="AB5" s="16">
        <v>117.4</v>
      </c>
      <c r="AC5">
        <f t="shared" si="1"/>
        <v>117.4</v>
      </c>
      <c r="AD5">
        <f t="shared" si="2"/>
        <v>0</v>
      </c>
    </row>
    <row r="6" spans="1:30" ht="15.75" thickBot="1" x14ac:dyDescent="0.3">
      <c r="A6" s="10" t="str">
        <f t="shared" si="0"/>
        <v>H130 2017 Maio</v>
      </c>
      <c r="B6" s="10" t="str">
        <f>VLOOKUP(H6,[1]Auxiliar_referencia!E:F,2,FALSE)</f>
        <v>Medidor faturado pela UFSC</v>
      </c>
      <c r="C6" s="10">
        <v>2017</v>
      </c>
      <c r="D6" s="10" t="s">
        <v>36</v>
      </c>
      <c r="E6" s="10">
        <f>VLOOKUP(H6,[1]Auxiliar_referencia!$B:$X,3,FALSE)</f>
        <v>0</v>
      </c>
      <c r="F6" s="10" t="str">
        <f>VLOOKUP(H6,[1]Auxiliar_referencia!$B:$X,11,FALSE)</f>
        <v>Sapiens Park</v>
      </c>
      <c r="G6" s="10" t="str">
        <f>VLOOKUP(H6,[1]Auxiliar_referencia!$B:$X,16,FALSE)</f>
        <v/>
      </c>
      <c r="H6" s="11" t="s">
        <v>31</v>
      </c>
      <c r="I6" s="10" t="str">
        <f>VLOOKUP(H6,[1]Auxiliar_referencia!$B:$X,20,FALSE)</f>
        <v>Condomínio Sapiens Park</v>
      </c>
      <c r="J6" s="10" t="str">
        <f>VLOOKUP(H6,[1]Auxiliar_referencia!$B:$X,10,FALSE)</f>
        <v>Florianópolis - Outros</v>
      </c>
      <c r="K6" s="10" t="str">
        <f>VLOOKUP(H6,[1]Auxiliar_referencia!$B:$X,12,FALSE)</f>
        <v>Sapiens Park - INPETRO</v>
      </c>
      <c r="L6" s="12">
        <f>VLOOKUP($H6,'[2]2025_03'!$D:$AD,'[2]2025_03'!Z$19,FALSE)</f>
        <v>0</v>
      </c>
      <c r="M6" s="12">
        <f>VLOOKUP($H6,'[2]2025_03'!$D:$AD,'[2]2025_03'!AA$19,FALSE)</f>
        <v>0</v>
      </c>
      <c r="N6" s="12">
        <f>VLOOKUP($H6,'[2]2025_03'!$D:$AD,'[2]2025_03'!AB$19,FALSE)</f>
        <v>1</v>
      </c>
      <c r="O6" s="12">
        <f>VLOOKUP($H6,'[2]2025_03'!$D:$AD,'[2]2025_03'!AC$19,FALSE)</f>
        <v>0</v>
      </c>
      <c r="P6" s="12">
        <f>VLOOKUP($H6,'[2]2025_03'!$D:$AD,'[2]2025_03'!AD$19,FALSE)</f>
        <v>1</v>
      </c>
      <c r="Q6" s="16">
        <v>44</v>
      </c>
      <c r="R6" s="16">
        <v>86</v>
      </c>
      <c r="S6" s="16">
        <v>42</v>
      </c>
      <c r="T6" s="17">
        <f t="shared" si="3"/>
        <v>42</v>
      </c>
      <c r="U6" s="13">
        <f>VLOOKUP($H6,'[2]2025_03'!$D:$AD,'[2]2025_03'!T$19,FALSE)</f>
        <v>0</v>
      </c>
      <c r="V6" s="14">
        <f>VLOOKUP($H6,'[2]2025_03'!$D:$AD,'[2]2025_03'!U$19,FALSE)</f>
        <v>0</v>
      </c>
      <c r="W6" s="16">
        <v>370.4</v>
      </c>
      <c r="X6" s="16">
        <v>370.4</v>
      </c>
      <c r="Z6" s="16">
        <v>0</v>
      </c>
      <c r="AB6" s="16">
        <v>740.8</v>
      </c>
      <c r="AC6">
        <f t="shared" si="1"/>
        <v>740.8</v>
      </c>
      <c r="AD6">
        <f t="shared" si="2"/>
        <v>0</v>
      </c>
    </row>
    <row r="7" spans="1:30" ht="15.75" thickBot="1" x14ac:dyDescent="0.3">
      <c r="A7" s="10" t="str">
        <f t="shared" si="0"/>
        <v>H130 2017 Junho</v>
      </c>
      <c r="B7" s="10" t="str">
        <f>VLOOKUP(H7,[1]Auxiliar_referencia!E:F,2,FALSE)</f>
        <v>Medidor faturado pela UFSC</v>
      </c>
      <c r="C7" s="10">
        <v>2017</v>
      </c>
      <c r="D7" s="10" t="s">
        <v>37</v>
      </c>
      <c r="E7" s="10">
        <f>VLOOKUP(H7,[1]Auxiliar_referencia!$B:$X,3,FALSE)</f>
        <v>0</v>
      </c>
      <c r="F7" s="10" t="str">
        <f>VLOOKUP(H7,[1]Auxiliar_referencia!$B:$X,11,FALSE)</f>
        <v>Sapiens Park</v>
      </c>
      <c r="G7" s="10" t="str">
        <f>VLOOKUP(H7,[1]Auxiliar_referencia!$B:$X,16,FALSE)</f>
        <v/>
      </c>
      <c r="H7" s="11" t="s">
        <v>31</v>
      </c>
      <c r="I7" s="10" t="str">
        <f>VLOOKUP(H7,[1]Auxiliar_referencia!$B:$X,20,FALSE)</f>
        <v>Condomínio Sapiens Park</v>
      </c>
      <c r="J7" s="10" t="str">
        <f>VLOOKUP(H7,[1]Auxiliar_referencia!$B:$X,10,FALSE)</f>
        <v>Florianópolis - Outros</v>
      </c>
      <c r="K7" s="10" t="str">
        <f>VLOOKUP(H7,[1]Auxiliar_referencia!$B:$X,12,FALSE)</f>
        <v>Sapiens Park - INPETRO</v>
      </c>
      <c r="L7" s="12">
        <f>VLOOKUP($H7,'[2]2025_03'!$D:$AD,'[2]2025_03'!Z$19,FALSE)</f>
        <v>0</v>
      </c>
      <c r="M7" s="12">
        <f>VLOOKUP($H7,'[2]2025_03'!$D:$AD,'[2]2025_03'!AA$19,FALSE)</f>
        <v>0</v>
      </c>
      <c r="N7" s="12">
        <f>VLOOKUP($H7,'[2]2025_03'!$D:$AD,'[2]2025_03'!AB$19,FALSE)</f>
        <v>1</v>
      </c>
      <c r="O7" s="12">
        <f>VLOOKUP($H7,'[2]2025_03'!$D:$AD,'[2]2025_03'!AC$19,FALSE)</f>
        <v>0</v>
      </c>
      <c r="P7" s="12">
        <f>VLOOKUP($H7,'[2]2025_03'!$D:$AD,'[2]2025_03'!AD$19,FALSE)</f>
        <v>1</v>
      </c>
      <c r="Q7" s="16">
        <v>86</v>
      </c>
      <c r="R7" s="16">
        <v>162</v>
      </c>
      <c r="S7" s="16">
        <v>76</v>
      </c>
      <c r="T7" s="17">
        <f t="shared" si="3"/>
        <v>76</v>
      </c>
      <c r="U7" s="13">
        <f>VLOOKUP($H7,'[2]2025_03'!$D:$AD,'[2]2025_03'!T$19,FALSE)</f>
        <v>0</v>
      </c>
      <c r="V7" s="14">
        <f>VLOOKUP($H7,'[2]2025_03'!$D:$AD,'[2]2025_03'!U$19,FALSE)</f>
        <v>0</v>
      </c>
      <c r="W7" s="16">
        <v>701.58</v>
      </c>
      <c r="X7" s="16">
        <v>701.58</v>
      </c>
      <c r="Z7" s="16">
        <v>0</v>
      </c>
      <c r="AB7" s="16">
        <v>1403.16</v>
      </c>
      <c r="AC7">
        <f t="shared" si="1"/>
        <v>1403.16</v>
      </c>
      <c r="AD7">
        <f t="shared" si="2"/>
        <v>0</v>
      </c>
    </row>
    <row r="8" spans="1:30" ht="15.75" thickBot="1" x14ac:dyDescent="0.3">
      <c r="A8" s="10" t="str">
        <f t="shared" si="0"/>
        <v>H130 2017 Julho</v>
      </c>
      <c r="B8" s="10" t="str">
        <f>VLOOKUP(H8,[1]Auxiliar_referencia!E:F,2,FALSE)</f>
        <v>Medidor faturado pela UFSC</v>
      </c>
      <c r="C8" s="10">
        <v>2017</v>
      </c>
      <c r="D8" s="10" t="s">
        <v>38</v>
      </c>
      <c r="E8" s="10">
        <f>VLOOKUP(H8,[1]Auxiliar_referencia!$B:$X,3,FALSE)</f>
        <v>0</v>
      </c>
      <c r="F8" s="10" t="str">
        <f>VLOOKUP(H8,[1]Auxiliar_referencia!$B:$X,11,FALSE)</f>
        <v>Sapiens Park</v>
      </c>
      <c r="G8" s="10" t="str">
        <f>VLOOKUP(H8,[1]Auxiliar_referencia!$B:$X,16,FALSE)</f>
        <v/>
      </c>
      <c r="H8" s="11" t="s">
        <v>31</v>
      </c>
      <c r="I8" s="10" t="str">
        <f>VLOOKUP(H8,[1]Auxiliar_referencia!$B:$X,20,FALSE)</f>
        <v>Condomínio Sapiens Park</v>
      </c>
      <c r="J8" s="10" t="str">
        <f>VLOOKUP(H8,[1]Auxiliar_referencia!$B:$X,10,FALSE)</f>
        <v>Florianópolis - Outros</v>
      </c>
      <c r="K8" s="10" t="str">
        <f>VLOOKUP(H8,[1]Auxiliar_referencia!$B:$X,12,FALSE)</f>
        <v>Sapiens Park - INPETRO</v>
      </c>
      <c r="L8" s="12">
        <f>VLOOKUP($H8,'[2]2025_03'!$D:$AD,'[2]2025_03'!Z$19,FALSE)</f>
        <v>0</v>
      </c>
      <c r="M8" s="12">
        <f>VLOOKUP($H8,'[2]2025_03'!$D:$AD,'[2]2025_03'!AA$19,FALSE)</f>
        <v>0</v>
      </c>
      <c r="N8" s="12">
        <f>VLOOKUP($H8,'[2]2025_03'!$D:$AD,'[2]2025_03'!AB$19,FALSE)</f>
        <v>1</v>
      </c>
      <c r="O8" s="12">
        <f>VLOOKUP($H8,'[2]2025_03'!$D:$AD,'[2]2025_03'!AC$19,FALSE)</f>
        <v>0</v>
      </c>
      <c r="P8" s="12">
        <f>VLOOKUP($H8,'[2]2025_03'!$D:$AD,'[2]2025_03'!AD$19,FALSE)</f>
        <v>1</v>
      </c>
      <c r="Q8" s="16">
        <v>162</v>
      </c>
      <c r="R8" s="16">
        <v>194</v>
      </c>
      <c r="S8" s="16">
        <v>32</v>
      </c>
      <c r="T8" s="17">
        <f t="shared" si="3"/>
        <v>32</v>
      </c>
      <c r="U8" s="13">
        <f>VLOOKUP($H8,'[2]2025_03'!$D:$AD,'[2]2025_03'!T$19,FALSE)</f>
        <v>0</v>
      </c>
      <c r="V8" s="14">
        <f>VLOOKUP($H8,'[2]2025_03'!$D:$AD,'[2]2025_03'!U$19,FALSE)</f>
        <v>0</v>
      </c>
      <c r="W8" s="16">
        <v>272.99</v>
      </c>
      <c r="X8" s="16">
        <v>272.99</v>
      </c>
      <c r="Z8" s="16">
        <v>0</v>
      </c>
      <c r="AB8" s="16">
        <v>545.98</v>
      </c>
      <c r="AC8">
        <f t="shared" si="1"/>
        <v>545.98</v>
      </c>
      <c r="AD8">
        <f t="shared" si="2"/>
        <v>0</v>
      </c>
    </row>
    <row r="9" spans="1:30" ht="15.75" thickBot="1" x14ac:dyDescent="0.3">
      <c r="A9" s="10" t="str">
        <f t="shared" si="0"/>
        <v>H130 2017 Agosto</v>
      </c>
      <c r="B9" s="10" t="str">
        <f>VLOOKUP(H9,[1]Auxiliar_referencia!E:F,2,FALSE)</f>
        <v>Medidor faturado pela UFSC</v>
      </c>
      <c r="C9" s="10">
        <v>2017</v>
      </c>
      <c r="D9" s="10" t="s">
        <v>39</v>
      </c>
      <c r="E9" s="10">
        <f>VLOOKUP(H9,[1]Auxiliar_referencia!$B:$X,3,FALSE)</f>
        <v>0</v>
      </c>
      <c r="F9" s="10" t="str">
        <f>VLOOKUP(H9,[1]Auxiliar_referencia!$B:$X,11,FALSE)</f>
        <v>Sapiens Park</v>
      </c>
      <c r="G9" s="10" t="str">
        <f>VLOOKUP(H9,[1]Auxiliar_referencia!$B:$X,16,FALSE)</f>
        <v/>
      </c>
      <c r="H9" s="11" t="s">
        <v>31</v>
      </c>
      <c r="I9" s="10" t="str">
        <f>VLOOKUP(H9,[1]Auxiliar_referencia!$B:$X,20,FALSE)</f>
        <v>Condomínio Sapiens Park</v>
      </c>
      <c r="J9" s="10" t="str">
        <f>VLOOKUP(H9,[1]Auxiliar_referencia!$B:$X,10,FALSE)</f>
        <v>Florianópolis - Outros</v>
      </c>
      <c r="K9" s="10" t="str">
        <f>VLOOKUP(H9,[1]Auxiliar_referencia!$B:$X,12,FALSE)</f>
        <v>Sapiens Park - INPETRO</v>
      </c>
      <c r="L9" s="12">
        <f>VLOOKUP($H9,'[2]2025_03'!$D:$AD,'[2]2025_03'!Z$19,FALSE)</f>
        <v>0</v>
      </c>
      <c r="M9" s="12">
        <f>VLOOKUP($H9,'[2]2025_03'!$D:$AD,'[2]2025_03'!AA$19,FALSE)</f>
        <v>0</v>
      </c>
      <c r="N9" s="12">
        <f>VLOOKUP($H9,'[2]2025_03'!$D:$AD,'[2]2025_03'!AB$19,FALSE)</f>
        <v>1</v>
      </c>
      <c r="O9" s="12">
        <f>VLOOKUP($H9,'[2]2025_03'!$D:$AD,'[2]2025_03'!AC$19,FALSE)</f>
        <v>0</v>
      </c>
      <c r="P9" s="12">
        <f>VLOOKUP($H9,'[2]2025_03'!$D:$AD,'[2]2025_03'!AD$19,FALSE)</f>
        <v>1</v>
      </c>
      <c r="Q9" s="16">
        <v>194</v>
      </c>
      <c r="R9" s="16">
        <v>237</v>
      </c>
      <c r="S9" s="16">
        <v>43</v>
      </c>
      <c r="T9" s="17">
        <f t="shared" si="3"/>
        <v>43</v>
      </c>
      <c r="U9" s="13">
        <f>VLOOKUP($H9,'[2]2025_03'!$D:$AD,'[2]2025_03'!T$19,FALSE)</f>
        <v>0</v>
      </c>
      <c r="V9" s="14">
        <f>VLOOKUP($H9,'[2]2025_03'!$D:$AD,'[2]2025_03'!U$19,FALSE)</f>
        <v>0</v>
      </c>
      <c r="W9" s="16">
        <v>380.15</v>
      </c>
      <c r="X9" s="16">
        <v>380.15</v>
      </c>
      <c r="Z9" s="16">
        <v>0</v>
      </c>
      <c r="AB9" s="16">
        <v>760.3</v>
      </c>
      <c r="AC9">
        <f t="shared" si="1"/>
        <v>760.3</v>
      </c>
      <c r="AD9">
        <f t="shared" si="2"/>
        <v>0</v>
      </c>
    </row>
    <row r="10" spans="1:30" ht="15.75" thickBot="1" x14ac:dyDescent="0.3">
      <c r="A10" s="10" t="str">
        <f t="shared" si="0"/>
        <v>H130 2017 Setembro</v>
      </c>
      <c r="B10" s="10" t="str">
        <f>VLOOKUP(H10,[1]Auxiliar_referencia!E:F,2,FALSE)</f>
        <v>Medidor faturado pela UFSC</v>
      </c>
      <c r="C10" s="10">
        <v>2017</v>
      </c>
      <c r="D10" s="10" t="s">
        <v>40</v>
      </c>
      <c r="E10" s="10">
        <f>VLOOKUP(H10,[1]Auxiliar_referencia!$B:$X,3,FALSE)</f>
        <v>0</v>
      </c>
      <c r="F10" s="10" t="str">
        <f>VLOOKUP(H10,[1]Auxiliar_referencia!$B:$X,11,FALSE)</f>
        <v>Sapiens Park</v>
      </c>
      <c r="G10" s="10" t="str">
        <f>VLOOKUP(H10,[1]Auxiliar_referencia!$B:$X,16,FALSE)</f>
        <v/>
      </c>
      <c r="H10" s="11" t="s">
        <v>31</v>
      </c>
      <c r="I10" s="10" t="str">
        <f>VLOOKUP(H10,[1]Auxiliar_referencia!$B:$X,20,FALSE)</f>
        <v>Condomínio Sapiens Park</v>
      </c>
      <c r="J10" s="10" t="str">
        <f>VLOOKUP(H10,[1]Auxiliar_referencia!$B:$X,10,FALSE)</f>
        <v>Florianópolis - Outros</v>
      </c>
      <c r="K10" s="10" t="str">
        <f>VLOOKUP(H10,[1]Auxiliar_referencia!$B:$X,12,FALSE)</f>
        <v>Sapiens Park - INPETRO</v>
      </c>
      <c r="L10" s="12">
        <f>VLOOKUP($H10,'[2]2025_03'!$D:$AD,'[2]2025_03'!Z$19,FALSE)</f>
        <v>0</v>
      </c>
      <c r="M10" s="12">
        <f>VLOOKUP($H10,'[2]2025_03'!$D:$AD,'[2]2025_03'!AA$19,FALSE)</f>
        <v>0</v>
      </c>
      <c r="N10" s="12">
        <f>VLOOKUP($H10,'[2]2025_03'!$D:$AD,'[2]2025_03'!AB$19,FALSE)</f>
        <v>1</v>
      </c>
      <c r="O10" s="12">
        <f>VLOOKUP($H10,'[2]2025_03'!$D:$AD,'[2]2025_03'!AC$19,FALSE)</f>
        <v>0</v>
      </c>
      <c r="P10" s="12">
        <f>VLOOKUP($H10,'[2]2025_03'!$D:$AD,'[2]2025_03'!AD$19,FALSE)</f>
        <v>1</v>
      </c>
      <c r="Q10" s="16">
        <v>237</v>
      </c>
      <c r="R10" s="16">
        <v>271</v>
      </c>
      <c r="S10" s="16">
        <v>34</v>
      </c>
      <c r="T10" s="17">
        <f t="shared" si="3"/>
        <v>34</v>
      </c>
      <c r="U10" s="13">
        <f>VLOOKUP($H10,'[2]2025_03'!$D:$AD,'[2]2025_03'!T$19,FALSE)</f>
        <v>0</v>
      </c>
      <c r="V10" s="14">
        <f>VLOOKUP($H10,'[2]2025_03'!$D:$AD,'[2]2025_03'!U$19,FALSE)</f>
        <v>0</v>
      </c>
      <c r="W10" s="16">
        <v>292.48</v>
      </c>
      <c r="X10" s="16">
        <v>292.48</v>
      </c>
      <c r="Z10" s="16">
        <v>0</v>
      </c>
      <c r="AB10" s="16">
        <v>584.96</v>
      </c>
      <c r="AC10">
        <f t="shared" si="1"/>
        <v>584.96</v>
      </c>
      <c r="AD10">
        <f t="shared" si="2"/>
        <v>0</v>
      </c>
    </row>
    <row r="11" spans="1:30" ht="15.75" thickBot="1" x14ac:dyDescent="0.3">
      <c r="A11" s="10" t="str">
        <f t="shared" si="0"/>
        <v>H130 2017 Outubro</v>
      </c>
      <c r="B11" s="10" t="str">
        <f>VLOOKUP(H11,[1]Auxiliar_referencia!E:F,2,FALSE)</f>
        <v>Medidor faturado pela UFSC</v>
      </c>
      <c r="C11" s="10">
        <v>2017</v>
      </c>
      <c r="D11" s="10" t="s">
        <v>41</v>
      </c>
      <c r="E11" s="10">
        <f>VLOOKUP(H11,[1]Auxiliar_referencia!$B:$X,3,FALSE)</f>
        <v>0</v>
      </c>
      <c r="F11" s="10" t="str">
        <f>VLOOKUP(H11,[1]Auxiliar_referencia!$B:$X,11,FALSE)</f>
        <v>Sapiens Park</v>
      </c>
      <c r="G11" s="10" t="str">
        <f>VLOOKUP(H11,[1]Auxiliar_referencia!$B:$X,16,FALSE)</f>
        <v/>
      </c>
      <c r="H11" s="11" t="s">
        <v>31</v>
      </c>
      <c r="I11" s="10" t="str">
        <f>VLOOKUP(H11,[1]Auxiliar_referencia!$B:$X,20,FALSE)</f>
        <v>Condomínio Sapiens Park</v>
      </c>
      <c r="J11" s="10" t="str">
        <f>VLOOKUP(H11,[1]Auxiliar_referencia!$B:$X,10,FALSE)</f>
        <v>Florianópolis - Outros</v>
      </c>
      <c r="K11" s="10" t="str">
        <f>VLOOKUP(H11,[1]Auxiliar_referencia!$B:$X,12,FALSE)</f>
        <v>Sapiens Park - INPETRO</v>
      </c>
      <c r="L11" s="12">
        <f>VLOOKUP($H11,'[2]2025_03'!$D:$AD,'[2]2025_03'!Z$19,FALSE)</f>
        <v>0</v>
      </c>
      <c r="M11" s="12">
        <f>VLOOKUP($H11,'[2]2025_03'!$D:$AD,'[2]2025_03'!AA$19,FALSE)</f>
        <v>0</v>
      </c>
      <c r="N11" s="12">
        <f>VLOOKUP($H11,'[2]2025_03'!$D:$AD,'[2]2025_03'!AB$19,FALSE)</f>
        <v>1</v>
      </c>
      <c r="O11" s="12">
        <f>VLOOKUP($H11,'[2]2025_03'!$D:$AD,'[2]2025_03'!AC$19,FALSE)</f>
        <v>0</v>
      </c>
      <c r="P11" s="12">
        <f>VLOOKUP($H11,'[2]2025_03'!$D:$AD,'[2]2025_03'!AD$19,FALSE)</f>
        <v>1</v>
      </c>
      <c r="Q11" s="16">
        <v>271</v>
      </c>
      <c r="R11" s="16">
        <v>287</v>
      </c>
      <c r="S11" s="16">
        <v>16</v>
      </c>
      <c r="T11" s="17">
        <f t="shared" si="3"/>
        <v>16</v>
      </c>
      <c r="U11" s="13">
        <f>VLOOKUP($H11,'[2]2025_03'!$D:$AD,'[2]2025_03'!T$19,FALSE)</f>
        <v>0</v>
      </c>
      <c r="V11" s="14">
        <f>VLOOKUP($H11,'[2]2025_03'!$D:$AD,'[2]2025_03'!U$19,FALSE)</f>
        <v>0</v>
      </c>
      <c r="W11" s="16">
        <v>117.14</v>
      </c>
      <c r="X11" s="16">
        <v>117.14</v>
      </c>
      <c r="Z11" s="16">
        <v>0</v>
      </c>
      <c r="AB11" s="16">
        <v>234.28</v>
      </c>
      <c r="AC11">
        <f t="shared" si="1"/>
        <v>234.28</v>
      </c>
      <c r="AD11">
        <f t="shared" si="2"/>
        <v>0</v>
      </c>
    </row>
    <row r="12" spans="1:30" ht="15.75" thickBot="1" x14ac:dyDescent="0.3">
      <c r="A12" s="10" t="str">
        <f t="shared" si="0"/>
        <v>H130 2017 Novembro</v>
      </c>
      <c r="B12" s="10" t="str">
        <f>VLOOKUP(H12,[1]Auxiliar_referencia!E:F,2,FALSE)</f>
        <v>Medidor faturado pela UFSC</v>
      </c>
      <c r="C12" s="10">
        <v>2017</v>
      </c>
      <c r="D12" s="10" t="s">
        <v>42</v>
      </c>
      <c r="E12" s="10">
        <f>VLOOKUP(H12,[1]Auxiliar_referencia!$B:$X,3,FALSE)</f>
        <v>0</v>
      </c>
      <c r="F12" s="10" t="str">
        <f>VLOOKUP(H12,[1]Auxiliar_referencia!$B:$X,11,FALSE)</f>
        <v>Sapiens Park</v>
      </c>
      <c r="G12" s="10" t="str">
        <f>VLOOKUP(H12,[1]Auxiliar_referencia!$B:$X,16,FALSE)</f>
        <v/>
      </c>
      <c r="H12" s="11" t="s">
        <v>31</v>
      </c>
      <c r="I12" s="10" t="str">
        <f>VLOOKUP(H12,[1]Auxiliar_referencia!$B:$X,20,FALSE)</f>
        <v>Condomínio Sapiens Park</v>
      </c>
      <c r="J12" s="10" t="str">
        <f>VLOOKUP(H12,[1]Auxiliar_referencia!$B:$X,10,FALSE)</f>
        <v>Florianópolis - Outros</v>
      </c>
      <c r="K12" s="10" t="str">
        <f>VLOOKUP(H12,[1]Auxiliar_referencia!$B:$X,12,FALSE)</f>
        <v>Sapiens Park - INPETRO</v>
      </c>
      <c r="L12" s="12">
        <f>VLOOKUP($H12,'[2]2025_03'!$D:$AD,'[2]2025_03'!Z$19,FALSE)</f>
        <v>0</v>
      </c>
      <c r="M12" s="12">
        <f>VLOOKUP($H12,'[2]2025_03'!$D:$AD,'[2]2025_03'!AA$19,FALSE)</f>
        <v>0</v>
      </c>
      <c r="N12" s="12">
        <f>VLOOKUP($H12,'[2]2025_03'!$D:$AD,'[2]2025_03'!AB$19,FALSE)</f>
        <v>1</v>
      </c>
      <c r="O12" s="12">
        <f>VLOOKUP($H12,'[2]2025_03'!$D:$AD,'[2]2025_03'!AC$19,FALSE)</f>
        <v>0</v>
      </c>
      <c r="P12" s="12">
        <f>VLOOKUP($H12,'[2]2025_03'!$D:$AD,'[2]2025_03'!AD$19,FALSE)</f>
        <v>1</v>
      </c>
      <c r="Q12" s="16">
        <v>287</v>
      </c>
      <c r="R12" s="16">
        <v>289</v>
      </c>
      <c r="S12" s="16">
        <v>2</v>
      </c>
      <c r="T12" s="17">
        <f t="shared" si="3"/>
        <v>2</v>
      </c>
      <c r="U12" s="13">
        <f>VLOOKUP($H12,'[2]2025_03'!$D:$AD,'[2]2025_03'!T$19,FALSE)</f>
        <v>0</v>
      </c>
      <c r="V12" s="14">
        <f>VLOOKUP($H12,'[2]2025_03'!$D:$AD,'[2]2025_03'!U$19,FALSE)</f>
        <v>0</v>
      </c>
      <c r="W12" s="16">
        <v>11.74</v>
      </c>
      <c r="X12" s="16">
        <v>11.74</v>
      </c>
      <c r="Z12" s="16">
        <v>0</v>
      </c>
      <c r="AB12" s="16">
        <v>23.48</v>
      </c>
      <c r="AC12">
        <f t="shared" si="1"/>
        <v>23.48</v>
      </c>
      <c r="AD12">
        <f t="shared" si="2"/>
        <v>0</v>
      </c>
    </row>
    <row r="13" spans="1:30" ht="15.75" thickBot="1" x14ac:dyDescent="0.3">
      <c r="A13" s="10" t="str">
        <f t="shared" si="0"/>
        <v>H130 2017 Dezembro</v>
      </c>
      <c r="B13" s="10" t="str">
        <f>VLOOKUP(H13,[1]Auxiliar_referencia!E:F,2,FALSE)</f>
        <v>Medidor faturado pela UFSC</v>
      </c>
      <c r="C13" s="10">
        <v>2017</v>
      </c>
      <c r="D13" s="10" t="s">
        <v>43</v>
      </c>
      <c r="E13" s="10">
        <f>VLOOKUP(H13,[1]Auxiliar_referencia!$B:$X,3,FALSE)</f>
        <v>0</v>
      </c>
      <c r="F13" s="10" t="str">
        <f>VLOOKUP(H13,[1]Auxiliar_referencia!$B:$X,11,FALSE)</f>
        <v>Sapiens Park</v>
      </c>
      <c r="G13" s="10" t="str">
        <f>VLOOKUP(H13,[1]Auxiliar_referencia!$B:$X,16,FALSE)</f>
        <v/>
      </c>
      <c r="H13" s="11" t="s">
        <v>31</v>
      </c>
      <c r="I13" s="10" t="str">
        <f>VLOOKUP(H13,[1]Auxiliar_referencia!$B:$X,20,FALSE)</f>
        <v>Condomínio Sapiens Park</v>
      </c>
      <c r="J13" s="10" t="str">
        <f>VLOOKUP(H13,[1]Auxiliar_referencia!$B:$X,10,FALSE)</f>
        <v>Florianópolis - Outros</v>
      </c>
      <c r="K13" s="10" t="str">
        <f>VLOOKUP(H13,[1]Auxiliar_referencia!$B:$X,12,FALSE)</f>
        <v>Sapiens Park - INPETRO</v>
      </c>
      <c r="L13" s="12">
        <f>VLOOKUP($H13,'[2]2025_03'!$D:$AD,'[2]2025_03'!Z$19,FALSE)</f>
        <v>0</v>
      </c>
      <c r="M13" s="12">
        <f>VLOOKUP($H13,'[2]2025_03'!$D:$AD,'[2]2025_03'!AA$19,FALSE)</f>
        <v>0</v>
      </c>
      <c r="N13" s="12">
        <f>VLOOKUP($H13,'[2]2025_03'!$D:$AD,'[2]2025_03'!AB$19,FALSE)</f>
        <v>1</v>
      </c>
      <c r="O13" s="12">
        <f>VLOOKUP($H13,'[2]2025_03'!$D:$AD,'[2]2025_03'!AC$19,FALSE)</f>
        <v>0</v>
      </c>
      <c r="P13" s="12">
        <f>VLOOKUP($H13,'[2]2025_03'!$D:$AD,'[2]2025_03'!AD$19,FALSE)</f>
        <v>1</v>
      </c>
      <c r="Q13" s="16">
        <v>289</v>
      </c>
      <c r="R13" s="16">
        <v>291</v>
      </c>
      <c r="S13" s="16">
        <v>2</v>
      </c>
      <c r="T13" s="17">
        <f t="shared" si="3"/>
        <v>2</v>
      </c>
      <c r="U13" s="13">
        <f>VLOOKUP($H13,'[2]2025_03'!$D:$AD,'[2]2025_03'!T$19,FALSE)</f>
        <v>0</v>
      </c>
      <c r="V13" s="14">
        <f>VLOOKUP($H13,'[2]2025_03'!$D:$AD,'[2]2025_03'!U$19,FALSE)</f>
        <v>0</v>
      </c>
      <c r="W13" s="16">
        <v>11.74</v>
      </c>
      <c r="X13" s="16">
        <v>11.74</v>
      </c>
      <c r="Z13" s="16">
        <v>0</v>
      </c>
      <c r="AB13" s="16">
        <v>23.48</v>
      </c>
      <c r="AC13">
        <f t="shared" si="1"/>
        <v>23.48</v>
      </c>
      <c r="AD13">
        <f t="shared" si="2"/>
        <v>0</v>
      </c>
    </row>
    <row r="14" spans="1:30" ht="15.75" thickBot="1" x14ac:dyDescent="0.3">
      <c r="A14" s="10" t="str">
        <f t="shared" si="0"/>
        <v>H130 2018 Janeiro</v>
      </c>
      <c r="B14" s="10" t="str">
        <f>VLOOKUP(H14,[1]Auxiliar_referencia!E:F,2,FALSE)</f>
        <v>Medidor faturado pela UFSC</v>
      </c>
      <c r="C14" s="10">
        <f>C2+1</f>
        <v>2018</v>
      </c>
      <c r="D14" s="10" t="s">
        <v>33</v>
      </c>
      <c r="E14" s="10">
        <f>VLOOKUP(H14,[1]Auxiliar_referencia!$B:$X,3,FALSE)</f>
        <v>0</v>
      </c>
      <c r="F14" s="10" t="str">
        <f>VLOOKUP(H14,[1]Auxiliar_referencia!$B:$X,11,FALSE)</f>
        <v>Sapiens Park</v>
      </c>
      <c r="G14" s="10" t="str">
        <f>VLOOKUP(H14,[1]Auxiliar_referencia!$B:$X,16,FALSE)</f>
        <v/>
      </c>
      <c r="H14" s="11" t="s">
        <v>31</v>
      </c>
      <c r="I14" s="10" t="str">
        <f>VLOOKUP(H14,[1]Auxiliar_referencia!$B:$X,20,FALSE)</f>
        <v>Condomínio Sapiens Park</v>
      </c>
      <c r="J14" s="10" t="str">
        <f>VLOOKUP(H14,[1]Auxiliar_referencia!$B:$X,10,FALSE)</f>
        <v>Florianópolis - Outros</v>
      </c>
      <c r="K14" s="10" t="str">
        <f>VLOOKUP(H14,[1]Auxiliar_referencia!$B:$X,12,FALSE)</f>
        <v>Sapiens Park - INPETRO</v>
      </c>
      <c r="L14" s="12">
        <f>VLOOKUP($H14,'[2]2025_03'!$D:$AD,'[2]2025_03'!Z$19,FALSE)</f>
        <v>0</v>
      </c>
      <c r="M14" s="12">
        <f>VLOOKUP($H14,'[2]2025_03'!$D:$AD,'[2]2025_03'!AA$19,FALSE)</f>
        <v>0</v>
      </c>
      <c r="N14" s="12">
        <f>VLOOKUP($H14,'[2]2025_03'!$D:$AD,'[2]2025_03'!AB$19,FALSE)</f>
        <v>1</v>
      </c>
      <c r="O14" s="12">
        <f>VLOOKUP($H14,'[2]2025_03'!$D:$AD,'[2]2025_03'!AC$19,FALSE)</f>
        <v>0</v>
      </c>
      <c r="P14" s="12">
        <f>VLOOKUP($H14,'[2]2025_03'!$D:$AD,'[2]2025_03'!AD$19,FALSE)</f>
        <v>1</v>
      </c>
      <c r="Q14" s="16">
        <v>291</v>
      </c>
      <c r="R14" s="16">
        <v>291</v>
      </c>
      <c r="S14" s="16">
        <v>0</v>
      </c>
      <c r="T14" s="17">
        <f t="shared" si="3"/>
        <v>0</v>
      </c>
      <c r="U14" s="13">
        <f>VLOOKUP($H14,'[2]2025_03'!$D:$AD,'[2]2025_03'!T$19,FALSE)</f>
        <v>0</v>
      </c>
      <c r="V14" s="14">
        <f>VLOOKUP($H14,'[2]2025_03'!$D:$AD,'[2]2025_03'!U$19,FALSE)</f>
        <v>0</v>
      </c>
      <c r="W14" s="16">
        <v>0</v>
      </c>
      <c r="X14" s="16">
        <v>0</v>
      </c>
      <c r="Z14" s="16">
        <v>0</v>
      </c>
      <c r="AB14" s="16">
        <v>0</v>
      </c>
      <c r="AC14">
        <f t="shared" si="1"/>
        <v>0</v>
      </c>
      <c r="AD14">
        <f t="shared" si="2"/>
        <v>0</v>
      </c>
    </row>
    <row r="15" spans="1:30" ht="15.75" thickBot="1" x14ac:dyDescent="0.3">
      <c r="A15" s="10" t="str">
        <f t="shared" si="0"/>
        <v>H130 2018 Fevereiro</v>
      </c>
      <c r="B15" s="10" t="str">
        <f>VLOOKUP(H15,[1]Auxiliar_referencia!E:F,2,FALSE)</f>
        <v>Medidor faturado pela UFSC</v>
      </c>
      <c r="C15" s="10">
        <f>C14</f>
        <v>2018</v>
      </c>
      <c r="D15" s="10" t="s">
        <v>34</v>
      </c>
      <c r="E15" s="10">
        <f>VLOOKUP(H15,[1]Auxiliar_referencia!$B:$X,3,FALSE)</f>
        <v>0</v>
      </c>
      <c r="F15" s="10" t="str">
        <f>VLOOKUP(H15,[1]Auxiliar_referencia!$B:$X,11,FALSE)</f>
        <v>Sapiens Park</v>
      </c>
      <c r="G15" s="10" t="str">
        <f>VLOOKUP(H15,[1]Auxiliar_referencia!$B:$X,16,FALSE)</f>
        <v/>
      </c>
      <c r="H15" s="11" t="s">
        <v>31</v>
      </c>
      <c r="I15" s="10" t="str">
        <f>VLOOKUP(H15,[1]Auxiliar_referencia!$B:$X,20,FALSE)</f>
        <v>Condomínio Sapiens Park</v>
      </c>
      <c r="J15" s="10" t="str">
        <f>VLOOKUP(H15,[1]Auxiliar_referencia!$B:$X,10,FALSE)</f>
        <v>Florianópolis - Outros</v>
      </c>
      <c r="K15" s="10" t="str">
        <f>VLOOKUP(H15,[1]Auxiliar_referencia!$B:$X,12,FALSE)</f>
        <v>Sapiens Park - INPETRO</v>
      </c>
      <c r="L15" s="12">
        <f>VLOOKUP($H15,'[2]2025_03'!$D:$AD,'[2]2025_03'!Z$19,FALSE)</f>
        <v>0</v>
      </c>
      <c r="M15" s="12">
        <f>VLOOKUP($H15,'[2]2025_03'!$D:$AD,'[2]2025_03'!AA$19,FALSE)</f>
        <v>0</v>
      </c>
      <c r="N15" s="12">
        <f>VLOOKUP($H15,'[2]2025_03'!$D:$AD,'[2]2025_03'!AB$19,FALSE)</f>
        <v>1</v>
      </c>
      <c r="O15" s="12">
        <f>VLOOKUP($H15,'[2]2025_03'!$D:$AD,'[2]2025_03'!AC$19,FALSE)</f>
        <v>0</v>
      </c>
      <c r="P15" s="12">
        <f>VLOOKUP($H15,'[2]2025_03'!$D:$AD,'[2]2025_03'!AD$19,FALSE)</f>
        <v>1</v>
      </c>
      <c r="Q15" s="16">
        <v>291</v>
      </c>
      <c r="R15" s="16">
        <v>294</v>
      </c>
      <c r="S15" s="16">
        <v>3</v>
      </c>
      <c r="T15" s="17">
        <f t="shared" si="3"/>
        <v>3</v>
      </c>
      <c r="U15" s="13">
        <f>VLOOKUP($H15,'[2]2025_03'!$D:$AD,'[2]2025_03'!T$19,FALSE)</f>
        <v>0</v>
      </c>
      <c r="V15" s="14">
        <f>VLOOKUP($H15,'[2]2025_03'!$D:$AD,'[2]2025_03'!U$19,FALSE)</f>
        <v>0</v>
      </c>
      <c r="W15" s="16">
        <v>32.57</v>
      </c>
      <c r="X15" s="16">
        <v>32.57</v>
      </c>
      <c r="Z15" s="16">
        <v>0</v>
      </c>
      <c r="AB15" s="16">
        <v>65.14</v>
      </c>
      <c r="AC15">
        <f t="shared" si="1"/>
        <v>65.14</v>
      </c>
      <c r="AD15">
        <f t="shared" si="2"/>
        <v>0</v>
      </c>
    </row>
    <row r="16" spans="1:30" ht="15.75" thickBot="1" x14ac:dyDescent="0.3">
      <c r="A16" s="10" t="str">
        <f t="shared" si="0"/>
        <v>H130 2018 Março</v>
      </c>
      <c r="B16" s="10" t="str">
        <f>VLOOKUP(H16,[1]Auxiliar_referencia!E:F,2,FALSE)</f>
        <v>Medidor faturado pela UFSC</v>
      </c>
      <c r="C16" s="10">
        <f t="shared" ref="C16:C25" si="4">C15</f>
        <v>2018</v>
      </c>
      <c r="D16" s="10" t="s">
        <v>30</v>
      </c>
      <c r="E16" s="10">
        <f>VLOOKUP(H16,[1]Auxiliar_referencia!$B:$X,3,FALSE)</f>
        <v>0</v>
      </c>
      <c r="F16" s="10" t="str">
        <f>VLOOKUP(H16,[1]Auxiliar_referencia!$B:$X,11,FALSE)</f>
        <v>Sapiens Park</v>
      </c>
      <c r="G16" s="10" t="str">
        <f>VLOOKUP(H16,[1]Auxiliar_referencia!$B:$X,16,FALSE)</f>
        <v/>
      </c>
      <c r="H16" s="11" t="s">
        <v>31</v>
      </c>
      <c r="I16" s="10" t="str">
        <f>VLOOKUP(H16,[1]Auxiliar_referencia!$B:$X,20,FALSE)</f>
        <v>Condomínio Sapiens Park</v>
      </c>
      <c r="J16" s="10" t="str">
        <f>VLOOKUP(H16,[1]Auxiliar_referencia!$B:$X,10,FALSE)</f>
        <v>Florianópolis - Outros</v>
      </c>
      <c r="K16" s="10" t="str">
        <f>VLOOKUP(H16,[1]Auxiliar_referencia!$B:$X,12,FALSE)</f>
        <v>Sapiens Park - INPETRO</v>
      </c>
      <c r="L16" s="12">
        <f>VLOOKUP($H16,'[2]2025_03'!$D:$AD,'[2]2025_03'!Z$19,FALSE)</f>
        <v>0</v>
      </c>
      <c r="M16" s="12">
        <f>VLOOKUP($H16,'[2]2025_03'!$D:$AD,'[2]2025_03'!AA$19,FALSE)</f>
        <v>0</v>
      </c>
      <c r="N16" s="12">
        <f>VLOOKUP($H16,'[2]2025_03'!$D:$AD,'[2]2025_03'!AB$19,FALSE)</f>
        <v>1</v>
      </c>
      <c r="O16" s="12">
        <f>VLOOKUP($H16,'[2]2025_03'!$D:$AD,'[2]2025_03'!AC$19,FALSE)</f>
        <v>0</v>
      </c>
      <c r="P16" s="12">
        <f>VLOOKUP($H16,'[2]2025_03'!$D:$AD,'[2]2025_03'!AD$19,FALSE)</f>
        <v>1</v>
      </c>
      <c r="Q16" s="16">
        <v>294</v>
      </c>
      <c r="R16" s="16">
        <v>295</v>
      </c>
      <c r="S16" s="16">
        <v>1</v>
      </c>
      <c r="T16" s="17">
        <f t="shared" si="3"/>
        <v>1</v>
      </c>
      <c r="U16" s="13">
        <f>VLOOKUP($H16,'[2]2025_03'!$D:$AD,'[2]2025_03'!T$19,FALSE)</f>
        <v>0</v>
      </c>
      <c r="V16" s="14">
        <f>VLOOKUP($H16,'[2]2025_03'!$D:$AD,'[2]2025_03'!U$19,FALSE)</f>
        <v>0</v>
      </c>
      <c r="W16" s="16">
        <v>11.3</v>
      </c>
      <c r="X16" s="16">
        <v>11.3</v>
      </c>
      <c r="Z16" s="16">
        <v>0</v>
      </c>
      <c r="AB16" s="16">
        <v>22.6</v>
      </c>
      <c r="AC16">
        <f t="shared" si="1"/>
        <v>22.6</v>
      </c>
      <c r="AD16">
        <f t="shared" si="2"/>
        <v>0</v>
      </c>
    </row>
    <row r="17" spans="1:30" ht="15.75" thickBot="1" x14ac:dyDescent="0.3">
      <c r="A17" s="10" t="str">
        <f t="shared" si="0"/>
        <v>H130 2018 Abril</v>
      </c>
      <c r="B17" s="10" t="str">
        <f>VLOOKUP(H17,[1]Auxiliar_referencia!E:F,2,FALSE)</f>
        <v>Medidor faturado pela UFSC</v>
      </c>
      <c r="C17" s="10">
        <f t="shared" si="4"/>
        <v>2018</v>
      </c>
      <c r="D17" s="10" t="s">
        <v>35</v>
      </c>
      <c r="E17" s="10">
        <f>VLOOKUP(H17,[1]Auxiliar_referencia!$B:$X,3,FALSE)</f>
        <v>0</v>
      </c>
      <c r="F17" s="10" t="str">
        <f>VLOOKUP(H17,[1]Auxiliar_referencia!$B:$X,11,FALSE)</f>
        <v>Sapiens Park</v>
      </c>
      <c r="G17" s="10" t="str">
        <f>VLOOKUP(H17,[1]Auxiliar_referencia!$B:$X,16,FALSE)</f>
        <v/>
      </c>
      <c r="H17" s="11" t="s">
        <v>31</v>
      </c>
      <c r="I17" s="10" t="str">
        <f>VLOOKUP(H17,[1]Auxiliar_referencia!$B:$X,20,FALSE)</f>
        <v>Condomínio Sapiens Park</v>
      </c>
      <c r="J17" s="10" t="str">
        <f>VLOOKUP(H17,[1]Auxiliar_referencia!$B:$X,10,FALSE)</f>
        <v>Florianópolis - Outros</v>
      </c>
      <c r="K17" s="10" t="str">
        <f>VLOOKUP(H17,[1]Auxiliar_referencia!$B:$X,12,FALSE)</f>
        <v>Sapiens Park - INPETRO</v>
      </c>
      <c r="L17" s="12">
        <f>VLOOKUP($H17,'[2]2025_03'!$D:$AD,'[2]2025_03'!Z$19,FALSE)</f>
        <v>0</v>
      </c>
      <c r="M17" s="12">
        <f>VLOOKUP($H17,'[2]2025_03'!$D:$AD,'[2]2025_03'!AA$19,FALSE)</f>
        <v>0</v>
      </c>
      <c r="N17" s="12">
        <f>VLOOKUP($H17,'[2]2025_03'!$D:$AD,'[2]2025_03'!AB$19,FALSE)</f>
        <v>1</v>
      </c>
      <c r="O17" s="12">
        <f>VLOOKUP($H17,'[2]2025_03'!$D:$AD,'[2]2025_03'!AC$19,FALSE)</f>
        <v>0</v>
      </c>
      <c r="P17" s="12">
        <f>VLOOKUP($H17,'[2]2025_03'!$D:$AD,'[2]2025_03'!AD$19,FALSE)</f>
        <v>1</v>
      </c>
      <c r="Q17" s="16">
        <v>295</v>
      </c>
      <c r="R17" s="16">
        <v>298</v>
      </c>
      <c r="S17" s="16">
        <v>3</v>
      </c>
      <c r="T17" s="17">
        <f t="shared" si="3"/>
        <v>3</v>
      </c>
      <c r="U17" s="13">
        <f>VLOOKUP($H17,'[2]2025_03'!$D:$AD,'[2]2025_03'!T$19,FALSE)</f>
        <v>0</v>
      </c>
      <c r="V17" s="14">
        <f>VLOOKUP($H17,'[2]2025_03'!$D:$AD,'[2]2025_03'!U$19,FALSE)</f>
        <v>0</v>
      </c>
      <c r="W17" s="16">
        <v>33.299999999999997</v>
      </c>
      <c r="X17" s="16">
        <v>33.299999999999997</v>
      </c>
      <c r="Z17" s="16">
        <v>0</v>
      </c>
      <c r="AB17" s="16">
        <v>66.599999999999994</v>
      </c>
      <c r="AC17">
        <f t="shared" si="1"/>
        <v>66.599999999999994</v>
      </c>
      <c r="AD17">
        <f t="shared" si="2"/>
        <v>0</v>
      </c>
    </row>
    <row r="18" spans="1:30" ht="15.75" thickBot="1" x14ac:dyDescent="0.3">
      <c r="A18" s="10" t="str">
        <f t="shared" si="0"/>
        <v>H130 2018 Maio</v>
      </c>
      <c r="B18" s="10" t="str">
        <f>VLOOKUP(H18,[1]Auxiliar_referencia!E:F,2,FALSE)</f>
        <v>Medidor faturado pela UFSC</v>
      </c>
      <c r="C18" s="10">
        <f t="shared" si="4"/>
        <v>2018</v>
      </c>
      <c r="D18" s="10" t="s">
        <v>36</v>
      </c>
      <c r="E18" s="10">
        <f>VLOOKUP(H18,[1]Auxiliar_referencia!$B:$X,3,FALSE)</f>
        <v>0</v>
      </c>
      <c r="F18" s="10" t="str">
        <f>VLOOKUP(H18,[1]Auxiliar_referencia!$B:$X,11,FALSE)</f>
        <v>Sapiens Park</v>
      </c>
      <c r="G18" s="10" t="str">
        <f>VLOOKUP(H18,[1]Auxiliar_referencia!$B:$X,16,FALSE)</f>
        <v/>
      </c>
      <c r="H18" s="11" t="s">
        <v>31</v>
      </c>
      <c r="I18" s="10" t="str">
        <f>VLOOKUP(H18,[1]Auxiliar_referencia!$B:$X,20,FALSE)</f>
        <v>Condomínio Sapiens Park</v>
      </c>
      <c r="J18" s="10" t="str">
        <f>VLOOKUP(H18,[1]Auxiliar_referencia!$B:$X,10,FALSE)</f>
        <v>Florianópolis - Outros</v>
      </c>
      <c r="K18" s="10" t="str">
        <f>VLOOKUP(H18,[1]Auxiliar_referencia!$B:$X,12,FALSE)</f>
        <v>Sapiens Park - INPETRO</v>
      </c>
      <c r="L18" s="12">
        <f>VLOOKUP($H18,'[2]2025_03'!$D:$AD,'[2]2025_03'!Z$19,FALSE)</f>
        <v>0</v>
      </c>
      <c r="M18" s="12">
        <f>VLOOKUP($H18,'[2]2025_03'!$D:$AD,'[2]2025_03'!AA$19,FALSE)</f>
        <v>0</v>
      </c>
      <c r="N18" s="12">
        <f>VLOOKUP($H18,'[2]2025_03'!$D:$AD,'[2]2025_03'!AB$19,FALSE)</f>
        <v>1</v>
      </c>
      <c r="O18" s="12">
        <f>VLOOKUP($H18,'[2]2025_03'!$D:$AD,'[2]2025_03'!AC$19,FALSE)</f>
        <v>0</v>
      </c>
      <c r="P18" s="12">
        <f>VLOOKUP($H18,'[2]2025_03'!$D:$AD,'[2]2025_03'!AD$19,FALSE)</f>
        <v>1</v>
      </c>
      <c r="Q18" s="16">
        <v>295</v>
      </c>
      <c r="R18" s="16">
        <v>298</v>
      </c>
      <c r="S18" s="16">
        <v>3</v>
      </c>
      <c r="T18" s="17">
        <f t="shared" si="3"/>
        <v>3</v>
      </c>
      <c r="U18" s="13">
        <f>VLOOKUP($H18,'[2]2025_03'!$D:$AD,'[2]2025_03'!T$19,FALSE)</f>
        <v>0</v>
      </c>
      <c r="V18" s="14">
        <f>VLOOKUP($H18,'[2]2025_03'!$D:$AD,'[2]2025_03'!U$19,FALSE)</f>
        <v>0</v>
      </c>
      <c r="W18" s="16">
        <v>33.299999999999997</v>
      </c>
      <c r="X18" s="16">
        <v>33.299999999999997</v>
      </c>
      <c r="Z18" s="16">
        <v>0</v>
      </c>
      <c r="AB18" s="16">
        <v>66.599999999999994</v>
      </c>
      <c r="AC18">
        <f t="shared" si="1"/>
        <v>66.599999999999994</v>
      </c>
      <c r="AD18">
        <f t="shared" si="2"/>
        <v>0</v>
      </c>
    </row>
    <row r="19" spans="1:30" ht="15.75" thickBot="1" x14ac:dyDescent="0.3">
      <c r="A19" s="10" t="str">
        <f t="shared" si="0"/>
        <v>H130 2018 Junho</v>
      </c>
      <c r="B19" s="10" t="str">
        <f>VLOOKUP(H19,[1]Auxiliar_referencia!E:F,2,FALSE)</f>
        <v>Medidor faturado pela UFSC</v>
      </c>
      <c r="C19" s="10">
        <f t="shared" si="4"/>
        <v>2018</v>
      </c>
      <c r="D19" s="10" t="s">
        <v>37</v>
      </c>
      <c r="E19" s="10">
        <f>VLOOKUP(H19,[1]Auxiliar_referencia!$B:$X,3,FALSE)</f>
        <v>0</v>
      </c>
      <c r="F19" s="10" t="str">
        <f>VLOOKUP(H19,[1]Auxiliar_referencia!$B:$X,11,FALSE)</f>
        <v>Sapiens Park</v>
      </c>
      <c r="G19" s="10" t="str">
        <f>VLOOKUP(H19,[1]Auxiliar_referencia!$B:$X,16,FALSE)</f>
        <v/>
      </c>
      <c r="H19" s="11" t="s">
        <v>31</v>
      </c>
      <c r="I19" s="10" t="str">
        <f>VLOOKUP(H19,[1]Auxiliar_referencia!$B:$X,20,FALSE)</f>
        <v>Condomínio Sapiens Park</v>
      </c>
      <c r="J19" s="10" t="str">
        <f>VLOOKUP(H19,[1]Auxiliar_referencia!$B:$X,10,FALSE)</f>
        <v>Florianópolis - Outros</v>
      </c>
      <c r="K19" s="10" t="str">
        <f>VLOOKUP(H19,[1]Auxiliar_referencia!$B:$X,12,FALSE)</f>
        <v>Sapiens Park - INPETRO</v>
      </c>
      <c r="L19" s="12">
        <f>VLOOKUP($H19,'[2]2025_03'!$D:$AD,'[2]2025_03'!Z$19,FALSE)</f>
        <v>0</v>
      </c>
      <c r="M19" s="12">
        <f>VLOOKUP($H19,'[2]2025_03'!$D:$AD,'[2]2025_03'!AA$19,FALSE)</f>
        <v>0</v>
      </c>
      <c r="N19" s="12">
        <f>VLOOKUP($H19,'[2]2025_03'!$D:$AD,'[2]2025_03'!AB$19,FALSE)</f>
        <v>1</v>
      </c>
      <c r="O19" s="12">
        <f>VLOOKUP($H19,'[2]2025_03'!$D:$AD,'[2]2025_03'!AC$19,FALSE)</f>
        <v>0</v>
      </c>
      <c r="P19" s="12">
        <f>VLOOKUP($H19,'[2]2025_03'!$D:$AD,'[2]2025_03'!AD$19,FALSE)</f>
        <v>1</v>
      </c>
      <c r="Q19" s="16">
        <v>305</v>
      </c>
      <c r="R19" s="16">
        <v>309</v>
      </c>
      <c r="S19" s="16">
        <v>4</v>
      </c>
      <c r="T19" s="17">
        <f t="shared" si="3"/>
        <v>4</v>
      </c>
      <c r="U19" s="13">
        <f>VLOOKUP($H19,'[2]2025_03'!$D:$AD,'[2]2025_03'!T$19,FALSE)</f>
        <v>0</v>
      </c>
      <c r="V19" s="14">
        <f>VLOOKUP($H19,'[2]2025_03'!$D:$AD,'[2]2025_03'!U$19,FALSE)</f>
        <v>0</v>
      </c>
      <c r="W19" s="16">
        <v>21.9</v>
      </c>
      <c r="X19" s="16">
        <v>21.9</v>
      </c>
      <c r="Z19" s="16">
        <v>0</v>
      </c>
      <c r="AB19" s="16">
        <v>43.8</v>
      </c>
      <c r="AC19">
        <f t="shared" si="1"/>
        <v>43.8</v>
      </c>
      <c r="AD19">
        <f t="shared" si="2"/>
        <v>0</v>
      </c>
    </row>
    <row r="20" spans="1:30" ht="15.75" thickBot="1" x14ac:dyDescent="0.3">
      <c r="A20" s="10" t="str">
        <f t="shared" si="0"/>
        <v>H130 2018 Julho</v>
      </c>
      <c r="B20" s="10" t="str">
        <f>VLOOKUP(H20,[1]Auxiliar_referencia!E:F,2,FALSE)</f>
        <v>Medidor faturado pela UFSC</v>
      </c>
      <c r="C20" s="10">
        <f t="shared" si="4"/>
        <v>2018</v>
      </c>
      <c r="D20" s="10" t="s">
        <v>38</v>
      </c>
      <c r="E20" s="10">
        <f>VLOOKUP(H20,[1]Auxiliar_referencia!$B:$X,3,FALSE)</f>
        <v>0</v>
      </c>
      <c r="F20" s="10" t="str">
        <f>VLOOKUP(H20,[1]Auxiliar_referencia!$B:$X,11,FALSE)</f>
        <v>Sapiens Park</v>
      </c>
      <c r="G20" s="10" t="str">
        <f>VLOOKUP(H20,[1]Auxiliar_referencia!$B:$X,16,FALSE)</f>
        <v/>
      </c>
      <c r="H20" s="11" t="s">
        <v>31</v>
      </c>
      <c r="I20" s="10" t="str">
        <f>VLOOKUP(H20,[1]Auxiliar_referencia!$B:$X,20,FALSE)</f>
        <v>Condomínio Sapiens Park</v>
      </c>
      <c r="J20" s="10" t="str">
        <f>VLOOKUP(H20,[1]Auxiliar_referencia!$B:$X,10,FALSE)</f>
        <v>Florianópolis - Outros</v>
      </c>
      <c r="K20" s="10" t="str">
        <f>VLOOKUP(H20,[1]Auxiliar_referencia!$B:$X,12,FALSE)</f>
        <v>Sapiens Park - INPETRO</v>
      </c>
      <c r="L20" s="12">
        <f>VLOOKUP($H20,'[2]2025_03'!$D:$AD,'[2]2025_03'!Z$19,FALSE)</f>
        <v>0</v>
      </c>
      <c r="M20" s="12">
        <f>VLOOKUP($H20,'[2]2025_03'!$D:$AD,'[2]2025_03'!AA$19,FALSE)</f>
        <v>0</v>
      </c>
      <c r="N20" s="12">
        <f>VLOOKUP($H20,'[2]2025_03'!$D:$AD,'[2]2025_03'!AB$19,FALSE)</f>
        <v>1</v>
      </c>
      <c r="O20" s="12">
        <f>VLOOKUP($H20,'[2]2025_03'!$D:$AD,'[2]2025_03'!AC$19,FALSE)</f>
        <v>0</v>
      </c>
      <c r="P20" s="12">
        <f>VLOOKUP($H20,'[2]2025_03'!$D:$AD,'[2]2025_03'!AD$19,FALSE)</f>
        <v>1</v>
      </c>
      <c r="Q20" s="16">
        <v>309</v>
      </c>
      <c r="R20" s="16">
        <v>313</v>
      </c>
      <c r="S20" s="16">
        <v>4</v>
      </c>
      <c r="T20" s="17">
        <f t="shared" si="3"/>
        <v>4</v>
      </c>
      <c r="U20" s="13">
        <f>VLOOKUP($H20,'[2]2025_03'!$D:$AD,'[2]2025_03'!T$19,FALSE)</f>
        <v>0</v>
      </c>
      <c r="V20" s="14">
        <f>VLOOKUP($H20,'[2]2025_03'!$D:$AD,'[2]2025_03'!U$19,FALSE)</f>
        <v>0</v>
      </c>
      <c r="W20" s="16">
        <v>50.51</v>
      </c>
      <c r="X20" s="16">
        <v>50.51</v>
      </c>
      <c r="Z20" s="16">
        <v>0</v>
      </c>
      <c r="AB20" s="16">
        <v>101.02</v>
      </c>
      <c r="AC20">
        <f t="shared" si="1"/>
        <v>101.02</v>
      </c>
      <c r="AD20">
        <f t="shared" si="2"/>
        <v>0</v>
      </c>
    </row>
    <row r="21" spans="1:30" ht="15.75" thickBot="1" x14ac:dyDescent="0.3">
      <c r="A21" s="10" t="str">
        <f t="shared" si="0"/>
        <v>H130 2018 Agosto</v>
      </c>
      <c r="B21" s="10" t="str">
        <f>VLOOKUP(H21,[1]Auxiliar_referencia!E:F,2,FALSE)</f>
        <v>Medidor faturado pela UFSC</v>
      </c>
      <c r="C21" s="10">
        <f t="shared" si="4"/>
        <v>2018</v>
      </c>
      <c r="D21" s="10" t="s">
        <v>39</v>
      </c>
      <c r="E21" s="10">
        <f>VLOOKUP(H21,[1]Auxiliar_referencia!$B:$X,3,FALSE)</f>
        <v>0</v>
      </c>
      <c r="F21" s="10" t="str">
        <f>VLOOKUP(H21,[1]Auxiliar_referencia!$B:$X,11,FALSE)</f>
        <v>Sapiens Park</v>
      </c>
      <c r="G21" s="10" t="str">
        <f>VLOOKUP(H21,[1]Auxiliar_referencia!$B:$X,16,FALSE)</f>
        <v/>
      </c>
      <c r="H21" s="11" t="s">
        <v>31</v>
      </c>
      <c r="I21" s="10" t="str">
        <f>VLOOKUP(H21,[1]Auxiliar_referencia!$B:$X,20,FALSE)</f>
        <v>Condomínio Sapiens Park</v>
      </c>
      <c r="J21" s="10" t="str">
        <f>VLOOKUP(H21,[1]Auxiliar_referencia!$B:$X,10,FALSE)</f>
        <v>Florianópolis - Outros</v>
      </c>
      <c r="K21" s="10" t="str">
        <f>VLOOKUP(H21,[1]Auxiliar_referencia!$B:$X,12,FALSE)</f>
        <v>Sapiens Park - INPETRO</v>
      </c>
      <c r="L21" s="12">
        <f>VLOOKUP($H21,'[2]2025_03'!$D:$AD,'[2]2025_03'!Z$19,FALSE)</f>
        <v>0</v>
      </c>
      <c r="M21" s="12">
        <f>VLOOKUP($H21,'[2]2025_03'!$D:$AD,'[2]2025_03'!AA$19,FALSE)</f>
        <v>0</v>
      </c>
      <c r="N21" s="12">
        <f>VLOOKUP($H21,'[2]2025_03'!$D:$AD,'[2]2025_03'!AB$19,FALSE)</f>
        <v>1</v>
      </c>
      <c r="O21" s="12">
        <f>VLOOKUP($H21,'[2]2025_03'!$D:$AD,'[2]2025_03'!AC$19,FALSE)</f>
        <v>0</v>
      </c>
      <c r="P21" s="12">
        <f>VLOOKUP($H21,'[2]2025_03'!$D:$AD,'[2]2025_03'!AD$19,FALSE)</f>
        <v>1</v>
      </c>
      <c r="Q21" s="16">
        <v>309</v>
      </c>
      <c r="R21" s="16">
        <v>313</v>
      </c>
      <c r="S21" s="16">
        <v>4</v>
      </c>
      <c r="T21" s="17">
        <f t="shared" si="3"/>
        <v>4</v>
      </c>
      <c r="U21" s="13">
        <f>VLOOKUP($H21,'[2]2025_03'!$D:$AD,'[2]2025_03'!T$19,FALSE)</f>
        <v>0</v>
      </c>
      <c r="V21" s="14">
        <f>VLOOKUP($H21,'[2]2025_03'!$D:$AD,'[2]2025_03'!U$19,FALSE)</f>
        <v>0</v>
      </c>
      <c r="W21" s="16">
        <v>50.51</v>
      </c>
      <c r="X21" s="16">
        <v>50.51</v>
      </c>
      <c r="Z21" s="16">
        <v>0</v>
      </c>
      <c r="AB21" s="16">
        <v>101.02</v>
      </c>
      <c r="AC21">
        <f t="shared" si="1"/>
        <v>101.02</v>
      </c>
      <c r="AD21">
        <f t="shared" si="2"/>
        <v>0</v>
      </c>
    </row>
    <row r="22" spans="1:30" ht="15.75" thickBot="1" x14ac:dyDescent="0.3">
      <c r="A22" s="10" t="str">
        <f t="shared" si="0"/>
        <v>H130 2018 Setembro</v>
      </c>
      <c r="B22" s="10" t="str">
        <f>VLOOKUP(H22,[1]Auxiliar_referencia!E:F,2,FALSE)</f>
        <v>Medidor faturado pela UFSC</v>
      </c>
      <c r="C22" s="10">
        <f t="shared" si="4"/>
        <v>2018</v>
      </c>
      <c r="D22" s="10" t="s">
        <v>40</v>
      </c>
      <c r="E22" s="10">
        <f>VLOOKUP(H22,[1]Auxiliar_referencia!$B:$X,3,FALSE)</f>
        <v>0</v>
      </c>
      <c r="F22" s="10" t="str">
        <f>VLOOKUP(H22,[1]Auxiliar_referencia!$B:$X,11,FALSE)</f>
        <v>Sapiens Park</v>
      </c>
      <c r="G22" s="10" t="str">
        <f>VLOOKUP(H22,[1]Auxiliar_referencia!$B:$X,16,FALSE)</f>
        <v/>
      </c>
      <c r="H22" s="11" t="s">
        <v>31</v>
      </c>
      <c r="I22" s="10" t="str">
        <f>VLOOKUP(H22,[1]Auxiliar_referencia!$B:$X,20,FALSE)</f>
        <v>Condomínio Sapiens Park</v>
      </c>
      <c r="J22" s="10" t="str">
        <f>VLOOKUP(H22,[1]Auxiliar_referencia!$B:$X,10,FALSE)</f>
        <v>Florianópolis - Outros</v>
      </c>
      <c r="K22" s="10" t="str">
        <f>VLOOKUP(H22,[1]Auxiliar_referencia!$B:$X,12,FALSE)</f>
        <v>Sapiens Park - INPETRO</v>
      </c>
      <c r="L22" s="12">
        <f>VLOOKUP($H22,'[2]2025_03'!$D:$AD,'[2]2025_03'!Z$19,FALSE)</f>
        <v>0</v>
      </c>
      <c r="M22" s="12">
        <f>VLOOKUP($H22,'[2]2025_03'!$D:$AD,'[2]2025_03'!AA$19,FALSE)</f>
        <v>0</v>
      </c>
      <c r="N22" s="12">
        <f>VLOOKUP($H22,'[2]2025_03'!$D:$AD,'[2]2025_03'!AB$19,FALSE)</f>
        <v>1</v>
      </c>
      <c r="O22" s="12">
        <f>VLOOKUP($H22,'[2]2025_03'!$D:$AD,'[2]2025_03'!AC$19,FALSE)</f>
        <v>0</v>
      </c>
      <c r="P22" s="12">
        <f>VLOOKUP($H22,'[2]2025_03'!$D:$AD,'[2]2025_03'!AD$19,FALSE)</f>
        <v>1</v>
      </c>
      <c r="Q22" s="16">
        <v>313</v>
      </c>
      <c r="R22" s="16">
        <v>325</v>
      </c>
      <c r="S22" s="16">
        <v>12</v>
      </c>
      <c r="T22" s="17">
        <f t="shared" si="3"/>
        <v>12</v>
      </c>
      <c r="U22" s="13">
        <f>VLOOKUP($H22,'[2]2025_03'!$D:$AD,'[2]2025_03'!T$19,FALSE)</f>
        <v>0</v>
      </c>
      <c r="V22" s="14">
        <f>VLOOKUP($H22,'[2]2025_03'!$D:$AD,'[2]2025_03'!U$19,FALSE)</f>
        <v>0</v>
      </c>
      <c r="W22" s="18"/>
      <c r="X22" s="18"/>
      <c r="Z22" s="18"/>
      <c r="AB22" s="18"/>
      <c r="AC22">
        <f t="shared" si="1"/>
        <v>0</v>
      </c>
      <c r="AD22">
        <f t="shared" si="2"/>
        <v>0</v>
      </c>
    </row>
    <row r="23" spans="1:30" ht="15.75" thickBot="1" x14ac:dyDescent="0.3">
      <c r="A23" s="10" t="str">
        <f t="shared" si="0"/>
        <v>H130 2018 Outubro</v>
      </c>
      <c r="B23" s="10" t="str">
        <f>VLOOKUP(H23,[1]Auxiliar_referencia!E:F,2,FALSE)</f>
        <v>Medidor faturado pela UFSC</v>
      </c>
      <c r="C23" s="10">
        <f t="shared" si="4"/>
        <v>2018</v>
      </c>
      <c r="D23" s="10" t="s">
        <v>41</v>
      </c>
      <c r="E23" s="10">
        <f>VLOOKUP(H23,[1]Auxiliar_referencia!$B:$X,3,FALSE)</f>
        <v>0</v>
      </c>
      <c r="F23" s="10" t="str">
        <f>VLOOKUP(H23,[1]Auxiliar_referencia!$B:$X,11,FALSE)</f>
        <v>Sapiens Park</v>
      </c>
      <c r="G23" s="10" t="str">
        <f>VLOOKUP(H23,[1]Auxiliar_referencia!$B:$X,16,FALSE)</f>
        <v/>
      </c>
      <c r="H23" s="11" t="s">
        <v>31</v>
      </c>
      <c r="I23" s="10" t="str">
        <f>VLOOKUP(H23,[1]Auxiliar_referencia!$B:$X,20,FALSE)</f>
        <v>Condomínio Sapiens Park</v>
      </c>
      <c r="J23" s="10" t="str">
        <f>VLOOKUP(H23,[1]Auxiliar_referencia!$B:$X,10,FALSE)</f>
        <v>Florianópolis - Outros</v>
      </c>
      <c r="K23" s="10" t="str">
        <f>VLOOKUP(H23,[1]Auxiliar_referencia!$B:$X,12,FALSE)</f>
        <v>Sapiens Park - INPETRO</v>
      </c>
      <c r="L23" s="12">
        <f>VLOOKUP($H23,'[2]2025_03'!$D:$AD,'[2]2025_03'!Z$19,FALSE)</f>
        <v>0</v>
      </c>
      <c r="M23" s="12">
        <f>VLOOKUP($H23,'[2]2025_03'!$D:$AD,'[2]2025_03'!AA$19,FALSE)</f>
        <v>0</v>
      </c>
      <c r="N23" s="12">
        <f>VLOOKUP($H23,'[2]2025_03'!$D:$AD,'[2]2025_03'!AB$19,FALSE)</f>
        <v>1</v>
      </c>
      <c r="O23" s="12">
        <f>VLOOKUP($H23,'[2]2025_03'!$D:$AD,'[2]2025_03'!AC$19,FALSE)</f>
        <v>0</v>
      </c>
      <c r="P23" s="12">
        <f>VLOOKUP($H23,'[2]2025_03'!$D:$AD,'[2]2025_03'!AD$19,FALSE)</f>
        <v>1</v>
      </c>
      <c r="Q23" s="16">
        <v>325</v>
      </c>
      <c r="R23" s="16">
        <v>325</v>
      </c>
      <c r="S23" s="16">
        <v>0</v>
      </c>
      <c r="T23" s="17">
        <f t="shared" si="3"/>
        <v>0</v>
      </c>
      <c r="U23" s="13">
        <f>VLOOKUP($H23,'[2]2025_03'!$D:$AD,'[2]2025_03'!T$19,FALSE)</f>
        <v>0</v>
      </c>
      <c r="V23" s="14">
        <f>VLOOKUP($H23,'[2]2025_03'!$D:$AD,'[2]2025_03'!U$19,FALSE)</f>
        <v>0</v>
      </c>
      <c r="W23" s="16">
        <v>50.51</v>
      </c>
      <c r="X23" s="16">
        <v>50.51</v>
      </c>
      <c r="Z23" s="16">
        <v>0</v>
      </c>
      <c r="AB23" s="16">
        <v>101.02</v>
      </c>
      <c r="AC23">
        <f t="shared" si="1"/>
        <v>101.02</v>
      </c>
      <c r="AD23">
        <f t="shared" si="2"/>
        <v>0</v>
      </c>
    </row>
    <row r="24" spans="1:30" ht="15.75" thickBot="1" x14ac:dyDescent="0.3">
      <c r="A24" s="10" t="str">
        <f t="shared" si="0"/>
        <v>H130 2018 Novembro</v>
      </c>
      <c r="B24" s="10" t="str">
        <f>VLOOKUP(H24,[1]Auxiliar_referencia!E:F,2,FALSE)</f>
        <v>Medidor faturado pela UFSC</v>
      </c>
      <c r="C24" s="10">
        <f t="shared" si="4"/>
        <v>2018</v>
      </c>
      <c r="D24" s="10" t="s">
        <v>42</v>
      </c>
      <c r="E24" s="10">
        <f>VLOOKUP(H24,[1]Auxiliar_referencia!$B:$X,3,FALSE)</f>
        <v>0</v>
      </c>
      <c r="F24" s="10" t="str">
        <f>VLOOKUP(H24,[1]Auxiliar_referencia!$B:$X,11,FALSE)</f>
        <v>Sapiens Park</v>
      </c>
      <c r="G24" s="10" t="str">
        <f>VLOOKUP(H24,[1]Auxiliar_referencia!$B:$X,16,FALSE)</f>
        <v/>
      </c>
      <c r="H24" s="11" t="s">
        <v>31</v>
      </c>
      <c r="I24" s="10" t="str">
        <f>VLOOKUP(H24,[1]Auxiliar_referencia!$B:$X,20,FALSE)</f>
        <v>Condomínio Sapiens Park</v>
      </c>
      <c r="J24" s="10" t="str">
        <f>VLOOKUP(H24,[1]Auxiliar_referencia!$B:$X,10,FALSE)</f>
        <v>Florianópolis - Outros</v>
      </c>
      <c r="K24" s="10" t="str">
        <f>VLOOKUP(H24,[1]Auxiliar_referencia!$B:$X,12,FALSE)</f>
        <v>Sapiens Park - INPETRO</v>
      </c>
      <c r="L24" s="12">
        <f>VLOOKUP($H24,'[2]2025_03'!$D:$AD,'[2]2025_03'!Z$19,FALSE)</f>
        <v>0</v>
      </c>
      <c r="M24" s="12">
        <f>VLOOKUP($H24,'[2]2025_03'!$D:$AD,'[2]2025_03'!AA$19,FALSE)</f>
        <v>0</v>
      </c>
      <c r="N24" s="12">
        <f>VLOOKUP($H24,'[2]2025_03'!$D:$AD,'[2]2025_03'!AB$19,FALSE)</f>
        <v>1</v>
      </c>
      <c r="O24" s="12">
        <f>VLOOKUP($H24,'[2]2025_03'!$D:$AD,'[2]2025_03'!AC$19,FALSE)</f>
        <v>0</v>
      </c>
      <c r="P24" s="12">
        <f>VLOOKUP($H24,'[2]2025_03'!$D:$AD,'[2]2025_03'!AD$19,FALSE)</f>
        <v>1</v>
      </c>
      <c r="Q24" s="16">
        <v>325</v>
      </c>
      <c r="R24" s="16">
        <v>325</v>
      </c>
      <c r="S24" s="16">
        <v>0</v>
      </c>
      <c r="T24" s="17">
        <f t="shared" si="3"/>
        <v>0</v>
      </c>
      <c r="U24" s="13">
        <f>VLOOKUP($H24,'[2]2025_03'!$D:$AD,'[2]2025_03'!T$19,FALSE)</f>
        <v>0</v>
      </c>
      <c r="V24" s="14">
        <f>VLOOKUP($H24,'[2]2025_03'!$D:$AD,'[2]2025_03'!U$19,FALSE)</f>
        <v>0</v>
      </c>
      <c r="W24" s="16">
        <v>0</v>
      </c>
      <c r="X24" s="16">
        <v>0</v>
      </c>
      <c r="Z24" s="16">
        <v>0</v>
      </c>
      <c r="AB24" s="16">
        <v>0</v>
      </c>
      <c r="AC24">
        <f t="shared" si="1"/>
        <v>0</v>
      </c>
      <c r="AD24">
        <f t="shared" si="2"/>
        <v>0</v>
      </c>
    </row>
    <row r="25" spans="1:30" ht="15.75" thickBot="1" x14ac:dyDescent="0.3">
      <c r="A25" s="10" t="str">
        <f t="shared" si="0"/>
        <v>H130 2018 Dezembro</v>
      </c>
      <c r="B25" s="10" t="str">
        <f>VLOOKUP(H25,[1]Auxiliar_referencia!E:F,2,FALSE)</f>
        <v>Medidor faturado pela UFSC</v>
      </c>
      <c r="C25" s="10">
        <f t="shared" si="4"/>
        <v>2018</v>
      </c>
      <c r="D25" s="10" t="s">
        <v>43</v>
      </c>
      <c r="E25" s="10">
        <f>VLOOKUP(H25,[1]Auxiliar_referencia!$B:$X,3,FALSE)</f>
        <v>0</v>
      </c>
      <c r="F25" s="10" t="str">
        <f>VLOOKUP(H25,[1]Auxiliar_referencia!$B:$X,11,FALSE)</f>
        <v>Sapiens Park</v>
      </c>
      <c r="G25" s="10" t="str">
        <f>VLOOKUP(H25,[1]Auxiliar_referencia!$B:$X,16,FALSE)</f>
        <v/>
      </c>
      <c r="H25" s="11" t="s">
        <v>31</v>
      </c>
      <c r="I25" s="10" t="str">
        <f>VLOOKUP(H25,[1]Auxiliar_referencia!$B:$X,20,FALSE)</f>
        <v>Condomínio Sapiens Park</v>
      </c>
      <c r="J25" s="10" t="str">
        <f>VLOOKUP(H25,[1]Auxiliar_referencia!$B:$X,10,FALSE)</f>
        <v>Florianópolis - Outros</v>
      </c>
      <c r="K25" s="10" t="str">
        <f>VLOOKUP(H25,[1]Auxiliar_referencia!$B:$X,12,FALSE)</f>
        <v>Sapiens Park - INPETRO</v>
      </c>
      <c r="L25" s="12">
        <f>VLOOKUP($H25,'[2]2025_03'!$D:$AD,'[2]2025_03'!Z$19,FALSE)</f>
        <v>0</v>
      </c>
      <c r="M25" s="12">
        <f>VLOOKUP($H25,'[2]2025_03'!$D:$AD,'[2]2025_03'!AA$19,FALSE)</f>
        <v>0</v>
      </c>
      <c r="N25" s="12">
        <f>VLOOKUP($H25,'[2]2025_03'!$D:$AD,'[2]2025_03'!AB$19,FALSE)</f>
        <v>1</v>
      </c>
      <c r="O25" s="12">
        <f>VLOOKUP($H25,'[2]2025_03'!$D:$AD,'[2]2025_03'!AC$19,FALSE)</f>
        <v>0</v>
      </c>
      <c r="P25" s="12">
        <f>VLOOKUP($H25,'[2]2025_03'!$D:$AD,'[2]2025_03'!AD$19,FALSE)</f>
        <v>1</v>
      </c>
      <c r="Q25" s="16">
        <v>325</v>
      </c>
      <c r="R25" s="16">
        <v>325</v>
      </c>
      <c r="S25" s="16">
        <v>0</v>
      </c>
      <c r="T25" s="17">
        <f t="shared" si="3"/>
        <v>0</v>
      </c>
      <c r="U25" s="13">
        <f>VLOOKUP($H25,'[2]2025_03'!$D:$AD,'[2]2025_03'!T$19,FALSE)</f>
        <v>0</v>
      </c>
      <c r="V25" s="14">
        <f>VLOOKUP($H25,'[2]2025_03'!$D:$AD,'[2]2025_03'!U$19,FALSE)</f>
        <v>0</v>
      </c>
      <c r="W25" s="16">
        <v>0</v>
      </c>
      <c r="X25" s="16">
        <v>0</v>
      </c>
      <c r="Z25" s="16">
        <v>0</v>
      </c>
      <c r="AB25" s="16">
        <v>0</v>
      </c>
      <c r="AC25">
        <f t="shared" si="1"/>
        <v>0</v>
      </c>
      <c r="AD25">
        <f t="shared" si="2"/>
        <v>0</v>
      </c>
    </row>
    <row r="26" spans="1:30" ht="15.75" thickBot="1" x14ac:dyDescent="0.3">
      <c r="A26" s="10" t="str">
        <f t="shared" ref="A26:A89" si="5">H26&amp;" "&amp;C26&amp;" "&amp;D26</f>
        <v>H130 2019 Janeiro</v>
      </c>
      <c r="B26" s="10" t="str">
        <f>VLOOKUP(H26,[1]Auxiliar_referencia!E:F,2,FALSE)</f>
        <v>Medidor faturado pela UFSC</v>
      </c>
      <c r="C26" s="10">
        <f>C14+1</f>
        <v>2019</v>
      </c>
      <c r="D26" s="10" t="s">
        <v>33</v>
      </c>
      <c r="E26" s="10">
        <f>VLOOKUP(H26,[1]Auxiliar_referencia!$B:$X,3,FALSE)</f>
        <v>0</v>
      </c>
      <c r="F26" s="10" t="str">
        <f>VLOOKUP(H26,[1]Auxiliar_referencia!$B:$X,11,FALSE)</f>
        <v>Sapiens Park</v>
      </c>
      <c r="G26" s="10" t="str">
        <f>VLOOKUP(H26,[1]Auxiliar_referencia!$B:$X,16,FALSE)</f>
        <v/>
      </c>
      <c r="H26" s="11" t="s">
        <v>31</v>
      </c>
      <c r="I26" s="10" t="str">
        <f>VLOOKUP(H26,[1]Auxiliar_referencia!$B:$X,20,FALSE)</f>
        <v>Condomínio Sapiens Park</v>
      </c>
      <c r="J26" s="10" t="str">
        <f>VLOOKUP(H26,[1]Auxiliar_referencia!$B:$X,10,FALSE)</f>
        <v>Florianópolis - Outros</v>
      </c>
      <c r="K26" s="10" t="str">
        <f>VLOOKUP(H26,[1]Auxiliar_referencia!$B:$X,12,FALSE)</f>
        <v>Sapiens Park - INPETRO</v>
      </c>
      <c r="L26" s="12">
        <f>VLOOKUP($H26,'[2]2025_03'!$D:$AD,'[2]2025_03'!Z$19,FALSE)</f>
        <v>0</v>
      </c>
      <c r="M26" s="12">
        <f>VLOOKUP($H26,'[2]2025_03'!$D:$AD,'[2]2025_03'!AA$19,FALSE)</f>
        <v>0</v>
      </c>
      <c r="N26" s="12">
        <f>VLOOKUP($H26,'[2]2025_03'!$D:$AD,'[2]2025_03'!AB$19,FALSE)</f>
        <v>1</v>
      </c>
      <c r="O26" s="12">
        <f>VLOOKUP($H26,'[2]2025_03'!$D:$AD,'[2]2025_03'!AC$19,FALSE)</f>
        <v>0</v>
      </c>
      <c r="P26" s="12">
        <f>VLOOKUP($H26,'[2]2025_03'!$D:$AD,'[2]2025_03'!AD$19,FALSE)</f>
        <v>1</v>
      </c>
      <c r="Q26" s="16">
        <v>325</v>
      </c>
      <c r="R26" s="16">
        <v>518</v>
      </c>
      <c r="S26" s="16">
        <v>193</v>
      </c>
      <c r="T26" s="17">
        <f t="shared" si="3"/>
        <v>193</v>
      </c>
      <c r="U26" s="13">
        <f>VLOOKUP($H26,'[2]2025_03'!$D:$AD,'[2]2025_03'!T$19,FALSE)</f>
        <v>0</v>
      </c>
      <c r="V26" s="14">
        <f>VLOOKUP($H26,'[2]2025_03'!$D:$AD,'[2]2025_03'!U$19,FALSE)</f>
        <v>0</v>
      </c>
      <c r="W26" s="16">
        <v>1254.57</v>
      </c>
      <c r="X26" s="16">
        <v>1254.57</v>
      </c>
      <c r="Z26" s="16">
        <v>0</v>
      </c>
      <c r="AB26" s="16">
        <v>2509.14</v>
      </c>
      <c r="AC26">
        <f t="shared" si="1"/>
        <v>2509.14</v>
      </c>
      <c r="AD26">
        <f t="shared" si="2"/>
        <v>0</v>
      </c>
    </row>
    <row r="27" spans="1:30" ht="15.75" thickBot="1" x14ac:dyDescent="0.3">
      <c r="A27" s="10" t="str">
        <f t="shared" si="5"/>
        <v>H130 2019 Fevereiro</v>
      </c>
      <c r="B27" s="10" t="str">
        <f>VLOOKUP(H27,[1]Auxiliar_referencia!E:F,2,FALSE)</f>
        <v>Medidor faturado pela UFSC</v>
      </c>
      <c r="C27" s="10">
        <f>C26</f>
        <v>2019</v>
      </c>
      <c r="D27" s="10" t="s">
        <v>34</v>
      </c>
      <c r="E27" s="10">
        <f>VLOOKUP(H27,[1]Auxiliar_referencia!$B:$X,3,FALSE)</f>
        <v>0</v>
      </c>
      <c r="F27" s="10" t="str">
        <f>VLOOKUP(H27,[1]Auxiliar_referencia!$B:$X,11,FALSE)</f>
        <v>Sapiens Park</v>
      </c>
      <c r="G27" s="10" t="str">
        <f>VLOOKUP(H27,[1]Auxiliar_referencia!$B:$X,16,FALSE)</f>
        <v/>
      </c>
      <c r="H27" s="11" t="s">
        <v>31</v>
      </c>
      <c r="I27" s="10" t="str">
        <f>VLOOKUP(H27,[1]Auxiliar_referencia!$B:$X,20,FALSE)</f>
        <v>Condomínio Sapiens Park</v>
      </c>
      <c r="J27" s="10" t="str">
        <f>VLOOKUP(H27,[1]Auxiliar_referencia!$B:$X,10,FALSE)</f>
        <v>Florianópolis - Outros</v>
      </c>
      <c r="K27" s="10" t="str">
        <f>VLOOKUP(H27,[1]Auxiliar_referencia!$B:$X,12,FALSE)</f>
        <v>Sapiens Park - INPETRO</v>
      </c>
      <c r="L27" s="12">
        <f>VLOOKUP($H27,'[2]2025_03'!$D:$AD,'[2]2025_03'!Z$19,FALSE)</f>
        <v>0</v>
      </c>
      <c r="M27" s="12">
        <f>VLOOKUP($H27,'[2]2025_03'!$D:$AD,'[2]2025_03'!AA$19,FALSE)</f>
        <v>0</v>
      </c>
      <c r="N27" s="12">
        <f>VLOOKUP($H27,'[2]2025_03'!$D:$AD,'[2]2025_03'!AB$19,FALSE)</f>
        <v>1</v>
      </c>
      <c r="O27" s="12">
        <f>VLOOKUP($H27,'[2]2025_03'!$D:$AD,'[2]2025_03'!AC$19,FALSE)</f>
        <v>0</v>
      </c>
      <c r="P27" s="12">
        <f>VLOOKUP($H27,'[2]2025_03'!$D:$AD,'[2]2025_03'!AD$19,FALSE)</f>
        <v>1</v>
      </c>
      <c r="Q27" s="16">
        <v>518</v>
      </c>
      <c r="R27" s="16">
        <v>518</v>
      </c>
      <c r="S27" s="16">
        <v>0</v>
      </c>
      <c r="T27" s="17">
        <f t="shared" si="3"/>
        <v>0</v>
      </c>
      <c r="U27" s="13">
        <f>VLOOKUP($H27,'[2]2025_03'!$D:$AD,'[2]2025_03'!T$19,FALSE)</f>
        <v>0</v>
      </c>
      <c r="V27" s="14">
        <f>VLOOKUP($H27,'[2]2025_03'!$D:$AD,'[2]2025_03'!U$19,FALSE)</f>
        <v>0</v>
      </c>
      <c r="W27" s="16">
        <v>0</v>
      </c>
      <c r="X27" s="16">
        <v>0</v>
      </c>
      <c r="Z27" s="16">
        <v>0</v>
      </c>
      <c r="AB27" s="16">
        <v>0</v>
      </c>
      <c r="AC27">
        <f t="shared" si="1"/>
        <v>0</v>
      </c>
      <c r="AD27">
        <f t="shared" si="2"/>
        <v>0</v>
      </c>
    </row>
    <row r="28" spans="1:30" ht="15.75" thickBot="1" x14ac:dyDescent="0.3">
      <c r="A28" s="10" t="str">
        <f t="shared" si="5"/>
        <v>H130 2019 Março</v>
      </c>
      <c r="B28" s="10" t="str">
        <f>VLOOKUP(H28,[1]Auxiliar_referencia!E:F,2,FALSE)</f>
        <v>Medidor faturado pela UFSC</v>
      </c>
      <c r="C28" s="10">
        <f t="shared" ref="C28:C37" si="6">C27</f>
        <v>2019</v>
      </c>
      <c r="D28" s="10" t="s">
        <v>30</v>
      </c>
      <c r="E28" s="10">
        <f>VLOOKUP(H28,[1]Auxiliar_referencia!$B:$X,3,FALSE)</f>
        <v>0</v>
      </c>
      <c r="F28" s="10" t="str">
        <f>VLOOKUP(H28,[1]Auxiliar_referencia!$B:$X,11,FALSE)</f>
        <v>Sapiens Park</v>
      </c>
      <c r="G28" s="10" t="str">
        <f>VLOOKUP(H28,[1]Auxiliar_referencia!$B:$X,16,FALSE)</f>
        <v/>
      </c>
      <c r="H28" s="11" t="s">
        <v>31</v>
      </c>
      <c r="I28" s="10" t="str">
        <f>VLOOKUP(H28,[1]Auxiliar_referencia!$B:$X,20,FALSE)</f>
        <v>Condomínio Sapiens Park</v>
      </c>
      <c r="J28" s="10" t="str">
        <f>VLOOKUP(H28,[1]Auxiliar_referencia!$B:$X,10,FALSE)</f>
        <v>Florianópolis - Outros</v>
      </c>
      <c r="K28" s="10" t="str">
        <f>VLOOKUP(H28,[1]Auxiliar_referencia!$B:$X,12,FALSE)</f>
        <v>Sapiens Park - INPETRO</v>
      </c>
      <c r="L28" s="12">
        <f>VLOOKUP($H28,'[2]2025_03'!$D:$AD,'[2]2025_03'!Z$19,FALSE)</f>
        <v>0</v>
      </c>
      <c r="M28" s="12">
        <f>VLOOKUP($H28,'[2]2025_03'!$D:$AD,'[2]2025_03'!AA$19,FALSE)</f>
        <v>0</v>
      </c>
      <c r="N28" s="12">
        <f>VLOOKUP($H28,'[2]2025_03'!$D:$AD,'[2]2025_03'!AB$19,FALSE)</f>
        <v>1</v>
      </c>
      <c r="O28" s="12">
        <f>VLOOKUP($H28,'[2]2025_03'!$D:$AD,'[2]2025_03'!AC$19,FALSE)</f>
        <v>0</v>
      </c>
      <c r="P28" s="12">
        <f>VLOOKUP($H28,'[2]2025_03'!$D:$AD,'[2]2025_03'!AD$19,FALSE)</f>
        <v>1</v>
      </c>
      <c r="Q28" s="16">
        <v>518</v>
      </c>
      <c r="R28" s="16">
        <v>519</v>
      </c>
      <c r="S28" s="16">
        <v>1</v>
      </c>
      <c r="T28" s="17">
        <f t="shared" si="3"/>
        <v>1</v>
      </c>
      <c r="U28" s="13">
        <f>VLOOKUP($H28,'[2]2025_03'!$D:$AD,'[2]2025_03'!T$19,FALSE)</f>
        <v>0</v>
      </c>
      <c r="V28" s="14">
        <f>VLOOKUP($H28,'[2]2025_03'!$D:$AD,'[2]2025_03'!U$19,FALSE)</f>
        <v>0</v>
      </c>
      <c r="W28" s="16">
        <v>6.5</v>
      </c>
      <c r="X28" s="16">
        <v>6.5</v>
      </c>
      <c r="Z28" s="16">
        <v>0</v>
      </c>
      <c r="AB28" s="16">
        <v>13</v>
      </c>
      <c r="AC28">
        <f t="shared" si="1"/>
        <v>13</v>
      </c>
      <c r="AD28">
        <f t="shared" si="2"/>
        <v>0</v>
      </c>
    </row>
    <row r="29" spans="1:30" ht="15.75" thickBot="1" x14ac:dyDescent="0.3">
      <c r="A29" s="10" t="str">
        <f t="shared" si="5"/>
        <v>H130 2019 Abril</v>
      </c>
      <c r="B29" s="10" t="str">
        <f>VLOOKUP(H29,[1]Auxiliar_referencia!E:F,2,FALSE)</f>
        <v>Medidor faturado pela UFSC</v>
      </c>
      <c r="C29" s="10">
        <f t="shared" si="6"/>
        <v>2019</v>
      </c>
      <c r="D29" s="10" t="s">
        <v>35</v>
      </c>
      <c r="E29" s="10">
        <f>VLOOKUP(H29,[1]Auxiliar_referencia!$B:$X,3,FALSE)</f>
        <v>0</v>
      </c>
      <c r="F29" s="10" t="str">
        <f>VLOOKUP(H29,[1]Auxiliar_referencia!$B:$X,11,FALSE)</f>
        <v>Sapiens Park</v>
      </c>
      <c r="G29" s="10" t="str">
        <f>VLOOKUP(H29,[1]Auxiliar_referencia!$B:$X,16,FALSE)</f>
        <v/>
      </c>
      <c r="H29" s="11" t="s">
        <v>31</v>
      </c>
      <c r="I29" s="10" t="str">
        <f>VLOOKUP(H29,[1]Auxiliar_referencia!$B:$X,20,FALSE)</f>
        <v>Condomínio Sapiens Park</v>
      </c>
      <c r="J29" s="10" t="str">
        <f>VLOOKUP(H29,[1]Auxiliar_referencia!$B:$X,10,FALSE)</f>
        <v>Florianópolis - Outros</v>
      </c>
      <c r="K29" s="10" t="str">
        <f>VLOOKUP(H29,[1]Auxiliar_referencia!$B:$X,12,FALSE)</f>
        <v>Sapiens Park - INPETRO</v>
      </c>
      <c r="L29" s="12">
        <f>VLOOKUP($H29,'[2]2025_03'!$D:$AD,'[2]2025_03'!Z$19,FALSE)</f>
        <v>0</v>
      </c>
      <c r="M29" s="12">
        <f>VLOOKUP($H29,'[2]2025_03'!$D:$AD,'[2]2025_03'!AA$19,FALSE)</f>
        <v>0</v>
      </c>
      <c r="N29" s="12">
        <f>VLOOKUP($H29,'[2]2025_03'!$D:$AD,'[2]2025_03'!AB$19,FALSE)</f>
        <v>1</v>
      </c>
      <c r="O29" s="12">
        <f>VLOOKUP($H29,'[2]2025_03'!$D:$AD,'[2]2025_03'!AC$19,FALSE)</f>
        <v>0</v>
      </c>
      <c r="P29" s="12">
        <f>VLOOKUP($H29,'[2]2025_03'!$D:$AD,'[2]2025_03'!AD$19,FALSE)</f>
        <v>1</v>
      </c>
      <c r="Q29" s="16">
        <v>519</v>
      </c>
      <c r="R29" s="16">
        <v>536</v>
      </c>
      <c r="S29" s="16">
        <v>17</v>
      </c>
      <c r="T29" s="17">
        <f t="shared" si="3"/>
        <v>17</v>
      </c>
      <c r="U29" s="13">
        <f>VLOOKUP($H29,'[2]2025_03'!$D:$AD,'[2]2025_03'!T$19,FALSE)</f>
        <v>0</v>
      </c>
      <c r="V29" s="14">
        <f>VLOOKUP($H29,'[2]2025_03'!$D:$AD,'[2]2025_03'!U$19,FALSE)</f>
        <v>0</v>
      </c>
      <c r="W29" s="16">
        <v>110.51</v>
      </c>
      <c r="X29" s="16">
        <v>110.51</v>
      </c>
      <c r="Z29" s="16">
        <v>0</v>
      </c>
      <c r="AB29" s="16">
        <v>221.02</v>
      </c>
      <c r="AC29">
        <f t="shared" si="1"/>
        <v>221.02</v>
      </c>
      <c r="AD29">
        <f t="shared" si="2"/>
        <v>0</v>
      </c>
    </row>
    <row r="30" spans="1:30" ht="15.75" thickBot="1" x14ac:dyDescent="0.3">
      <c r="A30" s="10" t="str">
        <f t="shared" si="5"/>
        <v>H130 2019 Maio</v>
      </c>
      <c r="B30" s="10" t="str">
        <f>VLOOKUP(H30,[1]Auxiliar_referencia!E:F,2,FALSE)</f>
        <v>Medidor faturado pela UFSC</v>
      </c>
      <c r="C30" s="10">
        <f t="shared" si="6"/>
        <v>2019</v>
      </c>
      <c r="D30" s="10" t="s">
        <v>36</v>
      </c>
      <c r="E30" s="10">
        <f>VLOOKUP(H30,[1]Auxiliar_referencia!$B:$X,3,FALSE)</f>
        <v>0</v>
      </c>
      <c r="F30" s="10" t="str">
        <f>VLOOKUP(H30,[1]Auxiliar_referencia!$B:$X,11,FALSE)</f>
        <v>Sapiens Park</v>
      </c>
      <c r="G30" s="10" t="str">
        <f>VLOOKUP(H30,[1]Auxiliar_referencia!$B:$X,16,FALSE)</f>
        <v/>
      </c>
      <c r="H30" s="11" t="s">
        <v>31</v>
      </c>
      <c r="I30" s="10" t="str">
        <f>VLOOKUP(H30,[1]Auxiliar_referencia!$B:$X,20,FALSE)</f>
        <v>Condomínio Sapiens Park</v>
      </c>
      <c r="J30" s="10" t="str">
        <f>VLOOKUP(H30,[1]Auxiliar_referencia!$B:$X,10,FALSE)</f>
        <v>Florianópolis - Outros</v>
      </c>
      <c r="K30" s="10" t="str">
        <f>VLOOKUP(H30,[1]Auxiliar_referencia!$B:$X,12,FALSE)</f>
        <v>Sapiens Park - INPETRO</v>
      </c>
      <c r="L30" s="12">
        <f>VLOOKUP($H30,'[2]2025_03'!$D:$AD,'[2]2025_03'!Z$19,FALSE)</f>
        <v>0</v>
      </c>
      <c r="M30" s="12">
        <f>VLOOKUP($H30,'[2]2025_03'!$D:$AD,'[2]2025_03'!AA$19,FALSE)</f>
        <v>0</v>
      </c>
      <c r="N30" s="12">
        <f>VLOOKUP($H30,'[2]2025_03'!$D:$AD,'[2]2025_03'!AB$19,FALSE)</f>
        <v>1</v>
      </c>
      <c r="O30" s="12">
        <f>VLOOKUP($H30,'[2]2025_03'!$D:$AD,'[2]2025_03'!AC$19,FALSE)</f>
        <v>0</v>
      </c>
      <c r="P30" s="12">
        <f>VLOOKUP($H30,'[2]2025_03'!$D:$AD,'[2]2025_03'!AD$19,FALSE)</f>
        <v>1</v>
      </c>
      <c r="Q30" s="16">
        <v>542</v>
      </c>
      <c r="R30" s="16">
        <v>545</v>
      </c>
      <c r="S30" s="16">
        <v>3</v>
      </c>
      <c r="T30" s="17">
        <f t="shared" si="3"/>
        <v>3</v>
      </c>
      <c r="U30" s="13">
        <f>VLOOKUP($H30,'[2]2025_03'!$D:$AD,'[2]2025_03'!T$19,FALSE)</f>
        <v>0</v>
      </c>
      <c r="V30" s="14">
        <f>VLOOKUP($H30,'[2]2025_03'!$D:$AD,'[2]2025_03'!U$19,FALSE)</f>
        <v>0</v>
      </c>
      <c r="W30" s="16">
        <v>19.5</v>
      </c>
      <c r="X30" s="16">
        <v>19.5</v>
      </c>
      <c r="Z30" s="16">
        <v>0</v>
      </c>
      <c r="AB30" s="16">
        <v>39</v>
      </c>
      <c r="AC30">
        <f t="shared" si="1"/>
        <v>39</v>
      </c>
      <c r="AD30">
        <f t="shared" si="2"/>
        <v>0</v>
      </c>
    </row>
    <row r="31" spans="1:30" ht="15.75" thickBot="1" x14ac:dyDescent="0.3">
      <c r="A31" s="10" t="str">
        <f t="shared" si="5"/>
        <v>H130 2019 Junho</v>
      </c>
      <c r="B31" s="10" t="str">
        <f>VLOOKUP(H31,[1]Auxiliar_referencia!E:F,2,FALSE)</f>
        <v>Medidor faturado pela UFSC</v>
      </c>
      <c r="C31" s="10">
        <f t="shared" si="6"/>
        <v>2019</v>
      </c>
      <c r="D31" s="10" t="s">
        <v>37</v>
      </c>
      <c r="E31" s="10">
        <f>VLOOKUP(H31,[1]Auxiliar_referencia!$B:$X,3,FALSE)</f>
        <v>0</v>
      </c>
      <c r="F31" s="10" t="str">
        <f>VLOOKUP(H31,[1]Auxiliar_referencia!$B:$X,11,FALSE)</f>
        <v>Sapiens Park</v>
      </c>
      <c r="G31" s="10" t="str">
        <f>VLOOKUP(H31,[1]Auxiliar_referencia!$B:$X,16,FALSE)</f>
        <v/>
      </c>
      <c r="H31" s="11" t="s">
        <v>31</v>
      </c>
      <c r="I31" s="10" t="str">
        <f>VLOOKUP(H31,[1]Auxiliar_referencia!$B:$X,20,FALSE)</f>
        <v>Condomínio Sapiens Park</v>
      </c>
      <c r="J31" s="10" t="str">
        <f>VLOOKUP(H31,[1]Auxiliar_referencia!$B:$X,10,FALSE)</f>
        <v>Florianópolis - Outros</v>
      </c>
      <c r="K31" s="10" t="str">
        <f>VLOOKUP(H31,[1]Auxiliar_referencia!$B:$X,12,FALSE)</f>
        <v>Sapiens Park - INPETRO</v>
      </c>
      <c r="L31" s="12">
        <f>VLOOKUP($H31,'[2]2025_03'!$D:$AD,'[2]2025_03'!Z$19,FALSE)</f>
        <v>0</v>
      </c>
      <c r="M31" s="12">
        <f>VLOOKUP($H31,'[2]2025_03'!$D:$AD,'[2]2025_03'!AA$19,FALSE)</f>
        <v>0</v>
      </c>
      <c r="N31" s="12">
        <f>VLOOKUP($H31,'[2]2025_03'!$D:$AD,'[2]2025_03'!AB$19,FALSE)</f>
        <v>1</v>
      </c>
      <c r="O31" s="12">
        <f>VLOOKUP($H31,'[2]2025_03'!$D:$AD,'[2]2025_03'!AC$19,FALSE)</f>
        <v>0</v>
      </c>
      <c r="P31" s="12">
        <f>VLOOKUP($H31,'[2]2025_03'!$D:$AD,'[2]2025_03'!AD$19,FALSE)</f>
        <v>1</v>
      </c>
      <c r="Q31" s="16">
        <v>545</v>
      </c>
      <c r="R31" s="16">
        <v>574</v>
      </c>
      <c r="S31" s="16">
        <v>29</v>
      </c>
      <c r="T31" s="17">
        <f t="shared" si="3"/>
        <v>29</v>
      </c>
      <c r="U31" s="13">
        <f>VLOOKUP($H31,'[2]2025_03'!$D:$AD,'[2]2025_03'!T$19,FALSE)</f>
        <v>0</v>
      </c>
      <c r="V31" s="14">
        <f>VLOOKUP($H31,'[2]2025_03'!$D:$AD,'[2]2025_03'!U$19,FALSE)</f>
        <v>0</v>
      </c>
      <c r="W31" s="16">
        <v>188.51</v>
      </c>
      <c r="X31" s="16">
        <v>188.51</v>
      </c>
      <c r="Z31" s="16">
        <v>0</v>
      </c>
      <c r="AB31" s="16">
        <v>377.02</v>
      </c>
      <c r="AC31">
        <f t="shared" si="1"/>
        <v>377.02</v>
      </c>
      <c r="AD31">
        <f t="shared" si="2"/>
        <v>0</v>
      </c>
    </row>
    <row r="32" spans="1:30" ht="15.75" thickBot="1" x14ac:dyDescent="0.3">
      <c r="A32" s="10" t="str">
        <f t="shared" si="5"/>
        <v>H130 2019 Julho</v>
      </c>
      <c r="B32" s="10" t="str">
        <f>VLOOKUP(H32,[1]Auxiliar_referencia!E:F,2,FALSE)</f>
        <v>Medidor faturado pela UFSC</v>
      </c>
      <c r="C32" s="10">
        <f t="shared" si="6"/>
        <v>2019</v>
      </c>
      <c r="D32" s="10" t="s">
        <v>38</v>
      </c>
      <c r="E32" s="10">
        <f>VLOOKUP(H32,[1]Auxiliar_referencia!$B:$X,3,FALSE)</f>
        <v>0</v>
      </c>
      <c r="F32" s="10" t="str">
        <f>VLOOKUP(H32,[1]Auxiliar_referencia!$B:$X,11,FALSE)</f>
        <v>Sapiens Park</v>
      </c>
      <c r="G32" s="10" t="str">
        <f>VLOOKUP(H32,[1]Auxiliar_referencia!$B:$X,16,FALSE)</f>
        <v/>
      </c>
      <c r="H32" s="11" t="s">
        <v>31</v>
      </c>
      <c r="I32" s="10" t="str">
        <f>VLOOKUP(H32,[1]Auxiliar_referencia!$B:$X,20,FALSE)</f>
        <v>Condomínio Sapiens Park</v>
      </c>
      <c r="J32" s="10" t="str">
        <f>VLOOKUP(H32,[1]Auxiliar_referencia!$B:$X,10,FALSE)</f>
        <v>Florianópolis - Outros</v>
      </c>
      <c r="K32" s="10" t="str">
        <f>VLOOKUP(H32,[1]Auxiliar_referencia!$B:$X,12,FALSE)</f>
        <v>Sapiens Park - INPETRO</v>
      </c>
      <c r="L32" s="12">
        <f>VLOOKUP($H32,'[2]2025_03'!$D:$AD,'[2]2025_03'!Z$19,FALSE)</f>
        <v>0</v>
      </c>
      <c r="M32" s="12">
        <f>VLOOKUP($H32,'[2]2025_03'!$D:$AD,'[2]2025_03'!AA$19,FALSE)</f>
        <v>0</v>
      </c>
      <c r="N32" s="12">
        <f>VLOOKUP($H32,'[2]2025_03'!$D:$AD,'[2]2025_03'!AB$19,FALSE)</f>
        <v>1</v>
      </c>
      <c r="O32" s="12">
        <f>VLOOKUP($H32,'[2]2025_03'!$D:$AD,'[2]2025_03'!AC$19,FALSE)</f>
        <v>0</v>
      </c>
      <c r="P32" s="12">
        <f>VLOOKUP($H32,'[2]2025_03'!$D:$AD,'[2]2025_03'!AD$19,FALSE)</f>
        <v>1</v>
      </c>
      <c r="Q32" s="16">
        <v>574</v>
      </c>
      <c r="R32" s="16">
        <v>575</v>
      </c>
      <c r="S32" s="16">
        <v>1</v>
      </c>
      <c r="T32" s="17">
        <f t="shared" si="3"/>
        <v>1</v>
      </c>
      <c r="U32" s="13">
        <f>VLOOKUP($H32,'[2]2025_03'!$D:$AD,'[2]2025_03'!T$19,FALSE)</f>
        <v>0</v>
      </c>
      <c r="V32" s="14">
        <f>VLOOKUP($H32,'[2]2025_03'!$D:$AD,'[2]2025_03'!U$19,FALSE)</f>
        <v>0</v>
      </c>
      <c r="W32" s="16">
        <v>6.5</v>
      </c>
      <c r="X32" s="16">
        <v>6.5</v>
      </c>
      <c r="Z32" s="16">
        <v>0</v>
      </c>
      <c r="AB32" s="16">
        <v>13</v>
      </c>
      <c r="AC32">
        <f t="shared" si="1"/>
        <v>13</v>
      </c>
      <c r="AD32">
        <f t="shared" si="2"/>
        <v>0</v>
      </c>
    </row>
    <row r="33" spans="1:31" ht="15.75" thickBot="1" x14ac:dyDescent="0.3">
      <c r="A33" s="10" t="str">
        <f t="shared" si="5"/>
        <v>H130 2019 Agosto</v>
      </c>
      <c r="B33" s="10" t="str">
        <f>VLOOKUP(H33,[1]Auxiliar_referencia!E:F,2,FALSE)</f>
        <v>Medidor faturado pela UFSC</v>
      </c>
      <c r="C33" s="10">
        <f t="shared" si="6"/>
        <v>2019</v>
      </c>
      <c r="D33" s="10" t="s">
        <v>39</v>
      </c>
      <c r="E33" s="10">
        <f>VLOOKUP(H33,[1]Auxiliar_referencia!$B:$X,3,FALSE)</f>
        <v>0</v>
      </c>
      <c r="F33" s="10" t="str">
        <f>VLOOKUP(H33,[1]Auxiliar_referencia!$B:$X,11,FALSE)</f>
        <v>Sapiens Park</v>
      </c>
      <c r="G33" s="10" t="str">
        <f>VLOOKUP(H33,[1]Auxiliar_referencia!$B:$X,16,FALSE)</f>
        <v/>
      </c>
      <c r="H33" s="11" t="s">
        <v>31</v>
      </c>
      <c r="I33" s="10" t="str">
        <f>VLOOKUP(H33,[1]Auxiliar_referencia!$B:$X,20,FALSE)</f>
        <v>Condomínio Sapiens Park</v>
      </c>
      <c r="J33" s="10" t="str">
        <f>VLOOKUP(H33,[1]Auxiliar_referencia!$B:$X,10,FALSE)</f>
        <v>Florianópolis - Outros</v>
      </c>
      <c r="K33" s="10" t="str">
        <f>VLOOKUP(H33,[1]Auxiliar_referencia!$B:$X,12,FALSE)</f>
        <v>Sapiens Park - INPETRO</v>
      </c>
      <c r="L33" s="12">
        <f>VLOOKUP($H33,'[2]2025_03'!$D:$AD,'[2]2025_03'!Z$19,FALSE)</f>
        <v>0</v>
      </c>
      <c r="M33" s="12">
        <f>VLOOKUP($H33,'[2]2025_03'!$D:$AD,'[2]2025_03'!AA$19,FALSE)</f>
        <v>0</v>
      </c>
      <c r="N33" s="12">
        <f>VLOOKUP($H33,'[2]2025_03'!$D:$AD,'[2]2025_03'!AB$19,FALSE)</f>
        <v>1</v>
      </c>
      <c r="O33" s="12">
        <f>VLOOKUP($H33,'[2]2025_03'!$D:$AD,'[2]2025_03'!AC$19,FALSE)</f>
        <v>0</v>
      </c>
      <c r="P33" s="12">
        <f>VLOOKUP($H33,'[2]2025_03'!$D:$AD,'[2]2025_03'!AD$19,FALSE)</f>
        <v>1</v>
      </c>
      <c r="Q33" s="16">
        <v>575</v>
      </c>
      <c r="R33" s="16">
        <v>581</v>
      </c>
      <c r="S33" s="16">
        <v>6</v>
      </c>
      <c r="T33" s="17">
        <f t="shared" si="3"/>
        <v>6</v>
      </c>
      <c r="U33" s="13">
        <f>VLOOKUP($H33,'[2]2025_03'!$D:$AD,'[2]2025_03'!T$19,FALSE)</f>
        <v>0</v>
      </c>
      <c r="V33" s="14">
        <f>VLOOKUP($H33,'[2]2025_03'!$D:$AD,'[2]2025_03'!U$19,FALSE)</f>
        <v>0</v>
      </c>
      <c r="W33" s="16">
        <v>76.510000000000005</v>
      </c>
      <c r="X33" s="16">
        <v>76.510000000000005</v>
      </c>
      <c r="Z33" s="16">
        <v>0</v>
      </c>
      <c r="AB33" s="16">
        <v>153.02000000000001</v>
      </c>
      <c r="AC33">
        <f t="shared" si="1"/>
        <v>153.02000000000001</v>
      </c>
      <c r="AD33">
        <f t="shared" si="2"/>
        <v>0</v>
      </c>
    </row>
    <row r="34" spans="1:31" ht="15.75" thickBot="1" x14ac:dyDescent="0.3">
      <c r="A34" s="10" t="str">
        <f t="shared" si="5"/>
        <v>H130 2019 Setembro</v>
      </c>
      <c r="B34" s="10" t="str">
        <f>VLOOKUP(H34,[1]Auxiliar_referencia!E:F,2,FALSE)</f>
        <v>Medidor faturado pela UFSC</v>
      </c>
      <c r="C34" s="10">
        <f t="shared" si="6"/>
        <v>2019</v>
      </c>
      <c r="D34" s="10" t="s">
        <v>40</v>
      </c>
      <c r="E34" s="10">
        <f>VLOOKUP(H34,[1]Auxiliar_referencia!$B:$X,3,FALSE)</f>
        <v>0</v>
      </c>
      <c r="F34" s="10" t="str">
        <f>VLOOKUP(H34,[1]Auxiliar_referencia!$B:$X,11,FALSE)</f>
        <v>Sapiens Park</v>
      </c>
      <c r="G34" s="10" t="str">
        <f>VLOOKUP(H34,[1]Auxiliar_referencia!$B:$X,16,FALSE)</f>
        <v/>
      </c>
      <c r="H34" s="11" t="s">
        <v>31</v>
      </c>
      <c r="I34" s="10" t="str">
        <f>VLOOKUP(H34,[1]Auxiliar_referencia!$B:$X,20,FALSE)</f>
        <v>Condomínio Sapiens Park</v>
      </c>
      <c r="J34" s="10" t="str">
        <f>VLOOKUP(H34,[1]Auxiliar_referencia!$B:$X,10,FALSE)</f>
        <v>Florianópolis - Outros</v>
      </c>
      <c r="K34" s="10" t="str">
        <f>VLOOKUP(H34,[1]Auxiliar_referencia!$B:$X,12,FALSE)</f>
        <v>Sapiens Park - INPETRO</v>
      </c>
      <c r="L34" s="12">
        <f>VLOOKUP($H34,'[2]2025_03'!$D:$AD,'[2]2025_03'!Z$19,FALSE)</f>
        <v>0</v>
      </c>
      <c r="M34" s="12">
        <f>VLOOKUP($H34,'[2]2025_03'!$D:$AD,'[2]2025_03'!AA$19,FALSE)</f>
        <v>0</v>
      </c>
      <c r="N34" s="12">
        <f>VLOOKUP($H34,'[2]2025_03'!$D:$AD,'[2]2025_03'!AB$19,FALSE)</f>
        <v>1</v>
      </c>
      <c r="O34" s="12">
        <f>VLOOKUP($H34,'[2]2025_03'!$D:$AD,'[2]2025_03'!AC$19,FALSE)</f>
        <v>0</v>
      </c>
      <c r="P34" s="12">
        <f>VLOOKUP($H34,'[2]2025_03'!$D:$AD,'[2]2025_03'!AD$19,FALSE)</f>
        <v>1</v>
      </c>
      <c r="Q34" s="16">
        <v>581</v>
      </c>
      <c r="R34" s="16">
        <v>581</v>
      </c>
      <c r="S34" s="16">
        <v>0</v>
      </c>
      <c r="T34" s="17">
        <f t="shared" si="3"/>
        <v>0</v>
      </c>
      <c r="U34" s="13">
        <f>VLOOKUP($H34,'[2]2025_03'!$D:$AD,'[2]2025_03'!T$19,FALSE)</f>
        <v>0</v>
      </c>
      <c r="V34" s="14">
        <f>VLOOKUP($H34,'[2]2025_03'!$D:$AD,'[2]2025_03'!U$19,FALSE)</f>
        <v>0</v>
      </c>
      <c r="W34" s="16">
        <v>0</v>
      </c>
      <c r="X34" s="16">
        <v>0</v>
      </c>
      <c r="Z34" s="16">
        <v>0</v>
      </c>
      <c r="AB34" s="16">
        <v>0</v>
      </c>
      <c r="AC34">
        <f t="shared" si="1"/>
        <v>0</v>
      </c>
      <c r="AD34">
        <f t="shared" si="2"/>
        <v>0</v>
      </c>
    </row>
    <row r="35" spans="1:31" ht="15.75" thickBot="1" x14ac:dyDescent="0.3">
      <c r="A35" s="10" t="str">
        <f t="shared" si="5"/>
        <v>H130 2019 Outubro</v>
      </c>
      <c r="B35" s="10" t="str">
        <f>VLOOKUP(H35,[1]Auxiliar_referencia!E:F,2,FALSE)</f>
        <v>Medidor faturado pela UFSC</v>
      </c>
      <c r="C35" s="10">
        <f t="shared" si="6"/>
        <v>2019</v>
      </c>
      <c r="D35" s="10" t="s">
        <v>41</v>
      </c>
      <c r="E35" s="10">
        <f>VLOOKUP(H35,[1]Auxiliar_referencia!$B:$X,3,FALSE)</f>
        <v>0</v>
      </c>
      <c r="F35" s="10" t="str">
        <f>VLOOKUP(H35,[1]Auxiliar_referencia!$B:$X,11,FALSE)</f>
        <v>Sapiens Park</v>
      </c>
      <c r="G35" s="10" t="str">
        <f>VLOOKUP(H35,[1]Auxiliar_referencia!$B:$X,16,FALSE)</f>
        <v/>
      </c>
      <c r="H35" s="11" t="s">
        <v>31</v>
      </c>
      <c r="I35" s="10" t="str">
        <f>VLOOKUP(H35,[1]Auxiliar_referencia!$B:$X,20,FALSE)</f>
        <v>Condomínio Sapiens Park</v>
      </c>
      <c r="J35" s="10" t="str">
        <f>VLOOKUP(H35,[1]Auxiliar_referencia!$B:$X,10,FALSE)</f>
        <v>Florianópolis - Outros</v>
      </c>
      <c r="K35" s="10" t="str">
        <f>VLOOKUP(H35,[1]Auxiliar_referencia!$B:$X,12,FALSE)</f>
        <v>Sapiens Park - INPETRO</v>
      </c>
      <c r="L35" s="12">
        <f>VLOOKUP($H35,'[2]2025_03'!$D:$AD,'[2]2025_03'!Z$19,FALSE)</f>
        <v>0</v>
      </c>
      <c r="M35" s="12">
        <f>VLOOKUP($H35,'[2]2025_03'!$D:$AD,'[2]2025_03'!AA$19,FALSE)</f>
        <v>0</v>
      </c>
      <c r="N35" s="12">
        <f>VLOOKUP($H35,'[2]2025_03'!$D:$AD,'[2]2025_03'!AB$19,FALSE)</f>
        <v>1</v>
      </c>
      <c r="O35" s="12">
        <f>VLOOKUP($H35,'[2]2025_03'!$D:$AD,'[2]2025_03'!AC$19,FALSE)</f>
        <v>0</v>
      </c>
      <c r="P35" s="12">
        <f>VLOOKUP($H35,'[2]2025_03'!$D:$AD,'[2]2025_03'!AD$19,FALSE)</f>
        <v>1</v>
      </c>
      <c r="Q35" s="16">
        <v>581</v>
      </c>
      <c r="R35" s="16">
        <v>598</v>
      </c>
      <c r="S35" s="16">
        <v>17</v>
      </c>
      <c r="T35" s="17">
        <f t="shared" si="3"/>
        <v>17</v>
      </c>
      <c r="U35" s="13">
        <f>VLOOKUP($H35,'[2]2025_03'!$D:$AD,'[2]2025_03'!T$19,FALSE)</f>
        <v>0</v>
      </c>
      <c r="V35" s="14">
        <f>VLOOKUP($H35,'[2]2025_03'!$D:$AD,'[2]2025_03'!U$19,FALSE)</f>
        <v>0</v>
      </c>
      <c r="W35" s="16">
        <v>211.65</v>
      </c>
      <c r="X35" s="16">
        <v>211.65</v>
      </c>
      <c r="Z35" s="16">
        <v>0</v>
      </c>
      <c r="AB35" s="16">
        <v>423.3</v>
      </c>
      <c r="AC35">
        <f t="shared" si="1"/>
        <v>423.3</v>
      </c>
      <c r="AD35">
        <f t="shared" si="2"/>
        <v>0</v>
      </c>
    </row>
    <row r="36" spans="1:31" ht="15.75" thickBot="1" x14ac:dyDescent="0.3">
      <c r="A36" s="10" t="str">
        <f t="shared" si="5"/>
        <v>H130 2019 Novembro</v>
      </c>
      <c r="B36" s="10" t="str">
        <f>VLOOKUP(H36,[1]Auxiliar_referencia!E:F,2,FALSE)</f>
        <v>Medidor faturado pela UFSC</v>
      </c>
      <c r="C36" s="10">
        <f t="shared" si="6"/>
        <v>2019</v>
      </c>
      <c r="D36" s="10" t="s">
        <v>42</v>
      </c>
      <c r="E36" s="10">
        <f>VLOOKUP(H36,[1]Auxiliar_referencia!$B:$X,3,FALSE)</f>
        <v>0</v>
      </c>
      <c r="F36" s="10" t="str">
        <f>VLOOKUP(H36,[1]Auxiliar_referencia!$B:$X,11,FALSE)</f>
        <v>Sapiens Park</v>
      </c>
      <c r="G36" s="10" t="str">
        <f>VLOOKUP(H36,[1]Auxiliar_referencia!$B:$X,16,FALSE)</f>
        <v/>
      </c>
      <c r="H36" s="11" t="s">
        <v>31</v>
      </c>
      <c r="I36" s="10" t="str">
        <f>VLOOKUP(H36,[1]Auxiliar_referencia!$B:$X,20,FALSE)</f>
        <v>Condomínio Sapiens Park</v>
      </c>
      <c r="J36" s="10" t="str">
        <f>VLOOKUP(H36,[1]Auxiliar_referencia!$B:$X,10,FALSE)</f>
        <v>Florianópolis - Outros</v>
      </c>
      <c r="K36" s="10" t="str">
        <f>VLOOKUP(H36,[1]Auxiliar_referencia!$B:$X,12,FALSE)</f>
        <v>Sapiens Park - INPETRO</v>
      </c>
      <c r="L36" s="12">
        <f>VLOOKUP($H36,'[2]2025_03'!$D:$AD,'[2]2025_03'!Z$19,FALSE)</f>
        <v>0</v>
      </c>
      <c r="M36" s="12">
        <f>VLOOKUP($H36,'[2]2025_03'!$D:$AD,'[2]2025_03'!AA$19,FALSE)</f>
        <v>0</v>
      </c>
      <c r="N36" s="12">
        <f>VLOOKUP($H36,'[2]2025_03'!$D:$AD,'[2]2025_03'!AB$19,FALSE)</f>
        <v>1</v>
      </c>
      <c r="O36" s="12">
        <f>VLOOKUP($H36,'[2]2025_03'!$D:$AD,'[2]2025_03'!AC$19,FALSE)</f>
        <v>0</v>
      </c>
      <c r="P36" s="12">
        <f>VLOOKUP($H36,'[2]2025_03'!$D:$AD,'[2]2025_03'!AD$19,FALSE)</f>
        <v>1</v>
      </c>
      <c r="Q36" s="16">
        <v>598</v>
      </c>
      <c r="R36" s="16">
        <v>612</v>
      </c>
      <c r="S36" s="16">
        <v>14</v>
      </c>
      <c r="T36" s="17">
        <f t="shared" si="3"/>
        <v>14</v>
      </c>
      <c r="U36" s="13">
        <f>VLOOKUP($H36,'[2]2025_03'!$D:$AD,'[2]2025_03'!T$19,FALSE)</f>
        <v>0</v>
      </c>
      <c r="V36" s="14">
        <f>VLOOKUP($H36,'[2]2025_03'!$D:$AD,'[2]2025_03'!U$19,FALSE)</f>
        <v>0</v>
      </c>
      <c r="W36" s="16">
        <v>173.05</v>
      </c>
      <c r="X36" s="16">
        <v>173.05</v>
      </c>
      <c r="Z36" s="16">
        <v>0</v>
      </c>
      <c r="AB36" s="16">
        <v>346.1</v>
      </c>
      <c r="AC36">
        <f t="shared" si="1"/>
        <v>346.1</v>
      </c>
      <c r="AD36">
        <f t="shared" si="2"/>
        <v>0</v>
      </c>
    </row>
    <row r="37" spans="1:31" ht="15.75" thickBot="1" x14ac:dyDescent="0.3">
      <c r="A37" s="10" t="str">
        <f t="shared" si="5"/>
        <v>H130 2019 Dezembro</v>
      </c>
      <c r="B37" s="10" t="str">
        <f>VLOOKUP(H37,[1]Auxiliar_referencia!E:F,2,FALSE)</f>
        <v>Medidor faturado pela UFSC</v>
      </c>
      <c r="C37" s="10">
        <f t="shared" si="6"/>
        <v>2019</v>
      </c>
      <c r="D37" s="10" t="s">
        <v>43</v>
      </c>
      <c r="E37" s="10">
        <f>VLOOKUP(H37,[1]Auxiliar_referencia!$B:$X,3,FALSE)</f>
        <v>0</v>
      </c>
      <c r="F37" s="10" t="str">
        <f>VLOOKUP(H37,[1]Auxiliar_referencia!$B:$X,11,FALSE)</f>
        <v>Sapiens Park</v>
      </c>
      <c r="G37" s="10" t="str">
        <f>VLOOKUP(H37,[1]Auxiliar_referencia!$B:$X,16,FALSE)</f>
        <v/>
      </c>
      <c r="H37" s="11" t="s">
        <v>31</v>
      </c>
      <c r="I37" s="10" t="str">
        <f>VLOOKUP(H37,[1]Auxiliar_referencia!$B:$X,20,FALSE)</f>
        <v>Condomínio Sapiens Park</v>
      </c>
      <c r="J37" s="10" t="str">
        <f>VLOOKUP(H37,[1]Auxiliar_referencia!$B:$X,10,FALSE)</f>
        <v>Florianópolis - Outros</v>
      </c>
      <c r="K37" s="10" t="str">
        <f>VLOOKUP(H37,[1]Auxiliar_referencia!$B:$X,12,FALSE)</f>
        <v>Sapiens Park - INPETRO</v>
      </c>
      <c r="L37" s="12">
        <f>VLOOKUP($H37,'[2]2025_03'!$D:$AD,'[2]2025_03'!Z$19,FALSE)</f>
        <v>0</v>
      </c>
      <c r="M37" s="12">
        <f>VLOOKUP($H37,'[2]2025_03'!$D:$AD,'[2]2025_03'!AA$19,FALSE)</f>
        <v>0</v>
      </c>
      <c r="N37" s="12">
        <f>VLOOKUP($H37,'[2]2025_03'!$D:$AD,'[2]2025_03'!AB$19,FALSE)</f>
        <v>1</v>
      </c>
      <c r="O37" s="12">
        <f>VLOOKUP($H37,'[2]2025_03'!$D:$AD,'[2]2025_03'!AC$19,FALSE)</f>
        <v>0</v>
      </c>
      <c r="P37" s="12">
        <f>VLOOKUP($H37,'[2]2025_03'!$D:$AD,'[2]2025_03'!AD$19,FALSE)</f>
        <v>1</v>
      </c>
      <c r="Q37" s="16">
        <v>612</v>
      </c>
      <c r="R37" s="16">
        <v>612</v>
      </c>
      <c r="S37" s="16">
        <v>0</v>
      </c>
      <c r="T37" s="17">
        <f t="shared" si="3"/>
        <v>0</v>
      </c>
      <c r="U37" s="13">
        <f>VLOOKUP($H37,'[2]2025_03'!$D:$AD,'[2]2025_03'!T$19,FALSE)</f>
        <v>0</v>
      </c>
      <c r="V37" s="14">
        <f>VLOOKUP($H37,'[2]2025_03'!$D:$AD,'[2]2025_03'!U$19,FALSE)</f>
        <v>0</v>
      </c>
      <c r="W37" s="16">
        <v>0</v>
      </c>
      <c r="X37" s="16">
        <v>0</v>
      </c>
      <c r="Z37" s="16">
        <v>0</v>
      </c>
      <c r="AB37" s="16">
        <v>0</v>
      </c>
      <c r="AC37">
        <f t="shared" si="1"/>
        <v>0</v>
      </c>
      <c r="AD37">
        <f t="shared" si="2"/>
        <v>0</v>
      </c>
    </row>
    <row r="38" spans="1:31" ht="15.75" thickBot="1" x14ac:dyDescent="0.3">
      <c r="A38" s="10" t="str">
        <f t="shared" si="5"/>
        <v>H130 2020 Janeiro</v>
      </c>
      <c r="B38" s="10" t="str">
        <f>VLOOKUP(H38,[1]Auxiliar_referencia!E:F,2,FALSE)</f>
        <v>Medidor faturado pela UFSC</v>
      </c>
      <c r="C38" s="10">
        <f>C26+1</f>
        <v>2020</v>
      </c>
      <c r="D38" s="10" t="s">
        <v>33</v>
      </c>
      <c r="E38" s="10">
        <f>VLOOKUP(H38,[1]Auxiliar_referencia!$B:$X,3,FALSE)</f>
        <v>0</v>
      </c>
      <c r="F38" s="10" t="str">
        <f>VLOOKUP(H38,[1]Auxiliar_referencia!$B:$X,11,FALSE)</f>
        <v>Sapiens Park</v>
      </c>
      <c r="G38" s="10" t="str">
        <f>VLOOKUP(H38,[1]Auxiliar_referencia!$B:$X,16,FALSE)</f>
        <v/>
      </c>
      <c r="H38" s="11" t="s">
        <v>31</v>
      </c>
      <c r="I38" s="10" t="str">
        <f>VLOOKUP(H38,[1]Auxiliar_referencia!$B:$X,20,FALSE)</f>
        <v>Condomínio Sapiens Park</v>
      </c>
      <c r="J38" s="10" t="str">
        <f>VLOOKUP(H38,[1]Auxiliar_referencia!$B:$X,10,FALSE)</f>
        <v>Florianópolis - Outros</v>
      </c>
      <c r="K38" s="10" t="str">
        <f>VLOOKUP(H38,[1]Auxiliar_referencia!$B:$X,12,FALSE)</f>
        <v>Sapiens Park - INPETRO</v>
      </c>
      <c r="L38" s="12">
        <f>VLOOKUP($H38,'[2]2025_03'!$D:$AD,'[2]2025_03'!Z$19,FALSE)</f>
        <v>0</v>
      </c>
      <c r="M38" s="12">
        <f>VLOOKUP($H38,'[2]2025_03'!$D:$AD,'[2]2025_03'!AA$19,FALSE)</f>
        <v>0</v>
      </c>
      <c r="N38" s="12">
        <f>VLOOKUP($H38,'[2]2025_03'!$D:$AD,'[2]2025_03'!AB$19,FALSE)</f>
        <v>1</v>
      </c>
      <c r="O38" s="12">
        <f>VLOOKUP($H38,'[2]2025_03'!$D:$AD,'[2]2025_03'!AC$19,FALSE)</f>
        <v>0</v>
      </c>
      <c r="P38" s="12">
        <f>VLOOKUP($H38,'[2]2025_03'!$D:$AD,'[2]2025_03'!AD$19,FALSE)</f>
        <v>1</v>
      </c>
      <c r="Q38" s="16">
        <v>612</v>
      </c>
      <c r="R38" s="16">
        <v>613</v>
      </c>
      <c r="S38" s="16">
        <v>1</v>
      </c>
      <c r="T38" s="17">
        <f t="shared" si="3"/>
        <v>1</v>
      </c>
      <c r="U38" s="13">
        <f>VLOOKUP($H38,'[2]2025_03'!$D:$AD,'[2]2025_03'!T$19,FALSE)</f>
        <v>0</v>
      </c>
      <c r="V38" s="14">
        <f>VLOOKUP($H38,'[2]2025_03'!$D:$AD,'[2]2025_03'!U$19,FALSE)</f>
        <v>0</v>
      </c>
      <c r="W38" s="16">
        <v>12.97</v>
      </c>
      <c r="X38" s="16">
        <v>12.97</v>
      </c>
      <c r="Z38" s="16">
        <v>0</v>
      </c>
      <c r="AB38" s="16">
        <v>25.94</v>
      </c>
      <c r="AC38">
        <f t="shared" si="1"/>
        <v>25.94</v>
      </c>
      <c r="AD38">
        <f t="shared" si="2"/>
        <v>0</v>
      </c>
    </row>
    <row r="39" spans="1:31" ht="15.75" thickBot="1" x14ac:dyDescent="0.3">
      <c r="A39" s="10" t="str">
        <f t="shared" si="5"/>
        <v>H130 2020 Fevereiro</v>
      </c>
      <c r="B39" s="10" t="str">
        <f>VLOOKUP(H39,[1]Auxiliar_referencia!E:F,2,FALSE)</f>
        <v>Medidor faturado pela UFSC</v>
      </c>
      <c r="C39" s="10">
        <f>C38</f>
        <v>2020</v>
      </c>
      <c r="D39" s="10" t="s">
        <v>34</v>
      </c>
      <c r="E39" s="10">
        <f>VLOOKUP(H39,[1]Auxiliar_referencia!$B:$X,3,FALSE)</f>
        <v>0</v>
      </c>
      <c r="F39" s="10" t="str">
        <f>VLOOKUP(H39,[1]Auxiliar_referencia!$B:$X,11,FALSE)</f>
        <v>Sapiens Park</v>
      </c>
      <c r="G39" s="10" t="str">
        <f>VLOOKUP(H39,[1]Auxiliar_referencia!$B:$X,16,FALSE)</f>
        <v/>
      </c>
      <c r="H39" s="11" t="s">
        <v>31</v>
      </c>
      <c r="I39" s="10" t="str">
        <f>VLOOKUP(H39,[1]Auxiliar_referencia!$B:$X,20,FALSE)</f>
        <v>Condomínio Sapiens Park</v>
      </c>
      <c r="J39" s="10" t="str">
        <f>VLOOKUP(H39,[1]Auxiliar_referencia!$B:$X,10,FALSE)</f>
        <v>Florianópolis - Outros</v>
      </c>
      <c r="K39" s="10" t="str">
        <f>VLOOKUP(H39,[1]Auxiliar_referencia!$B:$X,12,FALSE)</f>
        <v>Sapiens Park - INPETRO</v>
      </c>
      <c r="L39" s="12">
        <f>VLOOKUP($H39,'[2]2025_03'!$D:$AD,'[2]2025_03'!Z$19,FALSE)</f>
        <v>0</v>
      </c>
      <c r="M39" s="12">
        <f>VLOOKUP($H39,'[2]2025_03'!$D:$AD,'[2]2025_03'!AA$19,FALSE)</f>
        <v>0</v>
      </c>
      <c r="N39" s="12">
        <f>VLOOKUP($H39,'[2]2025_03'!$D:$AD,'[2]2025_03'!AB$19,FALSE)</f>
        <v>1</v>
      </c>
      <c r="O39" s="12">
        <f>VLOOKUP($H39,'[2]2025_03'!$D:$AD,'[2]2025_03'!AC$19,FALSE)</f>
        <v>0</v>
      </c>
      <c r="P39" s="12">
        <f>VLOOKUP($H39,'[2]2025_03'!$D:$AD,'[2]2025_03'!AD$19,FALSE)</f>
        <v>1</v>
      </c>
      <c r="Q39" s="16">
        <v>613</v>
      </c>
      <c r="R39" s="16">
        <v>683</v>
      </c>
      <c r="S39" s="16">
        <v>70</v>
      </c>
      <c r="T39" s="17">
        <f t="shared" si="3"/>
        <v>70</v>
      </c>
      <c r="U39" s="13">
        <f>VLOOKUP($H39,'[2]2025_03'!$D:$AD,'[2]2025_03'!T$19,FALSE)</f>
        <v>0</v>
      </c>
      <c r="V39" s="14">
        <f>VLOOKUP($H39,'[2]2025_03'!$D:$AD,'[2]2025_03'!U$19,FALSE)</f>
        <v>0</v>
      </c>
      <c r="W39" s="16">
        <v>909.54</v>
      </c>
      <c r="X39" s="16">
        <v>909.54</v>
      </c>
      <c r="Z39" s="16">
        <v>0</v>
      </c>
      <c r="AB39" s="16">
        <v>1819.08</v>
      </c>
      <c r="AC39">
        <f t="shared" si="1"/>
        <v>1819.08</v>
      </c>
      <c r="AD39">
        <f t="shared" si="2"/>
        <v>0</v>
      </c>
    </row>
    <row r="40" spans="1:31" ht="15.75" thickBot="1" x14ac:dyDescent="0.3">
      <c r="A40" s="10" t="str">
        <f t="shared" si="5"/>
        <v>H130 2020 Março</v>
      </c>
      <c r="B40" s="10" t="str">
        <f>VLOOKUP(H40,[1]Auxiliar_referencia!E:F,2,FALSE)</f>
        <v>Medidor faturado pela UFSC</v>
      </c>
      <c r="C40" s="10">
        <f t="shared" ref="C40:C49" si="7">C39</f>
        <v>2020</v>
      </c>
      <c r="D40" s="10" t="s">
        <v>30</v>
      </c>
      <c r="E40" s="10">
        <f>VLOOKUP(H40,[1]Auxiliar_referencia!$B:$X,3,FALSE)</f>
        <v>0</v>
      </c>
      <c r="F40" s="10" t="str">
        <f>VLOOKUP(H40,[1]Auxiliar_referencia!$B:$X,11,FALSE)</f>
        <v>Sapiens Park</v>
      </c>
      <c r="G40" s="10" t="str">
        <f>VLOOKUP(H40,[1]Auxiliar_referencia!$B:$X,16,FALSE)</f>
        <v/>
      </c>
      <c r="H40" s="11" t="s">
        <v>31</v>
      </c>
      <c r="I40" s="10" t="str">
        <f>VLOOKUP(H40,[1]Auxiliar_referencia!$B:$X,20,FALSE)</f>
        <v>Condomínio Sapiens Park</v>
      </c>
      <c r="J40" s="10" t="str">
        <f>VLOOKUP(H40,[1]Auxiliar_referencia!$B:$X,10,FALSE)</f>
        <v>Florianópolis - Outros</v>
      </c>
      <c r="K40" s="10" t="str">
        <f>VLOOKUP(H40,[1]Auxiliar_referencia!$B:$X,12,FALSE)</f>
        <v>Sapiens Park - INPETRO</v>
      </c>
      <c r="L40" s="12">
        <f>VLOOKUP($H40,'[2]2025_03'!$D:$AD,'[2]2025_03'!Z$19,FALSE)</f>
        <v>0</v>
      </c>
      <c r="M40" s="12">
        <f>VLOOKUP($H40,'[2]2025_03'!$D:$AD,'[2]2025_03'!AA$19,FALSE)</f>
        <v>0</v>
      </c>
      <c r="N40" s="12">
        <f>VLOOKUP($H40,'[2]2025_03'!$D:$AD,'[2]2025_03'!AB$19,FALSE)</f>
        <v>1</v>
      </c>
      <c r="O40" s="12">
        <f>VLOOKUP($H40,'[2]2025_03'!$D:$AD,'[2]2025_03'!AC$19,FALSE)</f>
        <v>0</v>
      </c>
      <c r="P40" s="12">
        <f>VLOOKUP($H40,'[2]2025_03'!$D:$AD,'[2]2025_03'!AD$19,FALSE)</f>
        <v>1</v>
      </c>
      <c r="Q40" s="16">
        <v>683</v>
      </c>
      <c r="R40" s="16">
        <v>695</v>
      </c>
      <c r="S40" s="16">
        <v>12</v>
      </c>
      <c r="T40" s="17">
        <f t="shared" si="3"/>
        <v>12</v>
      </c>
      <c r="U40" s="13">
        <f>VLOOKUP($H40,'[2]2025_03'!$D:$AD,'[2]2025_03'!T$19,FALSE)</f>
        <v>0</v>
      </c>
      <c r="V40" s="14">
        <f>VLOOKUP($H40,'[2]2025_03'!$D:$AD,'[2]2025_03'!U$19,FALSE)</f>
        <v>0</v>
      </c>
      <c r="W40" s="16">
        <v>155.36000000000001</v>
      </c>
      <c r="X40" s="16">
        <v>155.36000000000001</v>
      </c>
      <c r="Z40" s="16">
        <v>9</v>
      </c>
      <c r="AB40" s="16">
        <v>319.72000000000003</v>
      </c>
      <c r="AC40">
        <f t="shared" si="1"/>
        <v>319.72000000000003</v>
      </c>
      <c r="AD40">
        <f t="shared" si="2"/>
        <v>0</v>
      </c>
    </row>
    <row r="41" spans="1:31" ht="15.75" thickBot="1" x14ac:dyDescent="0.3">
      <c r="A41" s="10" t="str">
        <f t="shared" si="5"/>
        <v>H130 2020 Abril</v>
      </c>
      <c r="B41" s="10" t="str">
        <f>VLOOKUP(H41,[1]Auxiliar_referencia!E:F,2,FALSE)</f>
        <v>Medidor faturado pela UFSC</v>
      </c>
      <c r="C41" s="10">
        <f t="shared" si="7"/>
        <v>2020</v>
      </c>
      <c r="D41" s="10" t="s">
        <v>35</v>
      </c>
      <c r="E41" s="10">
        <f>VLOOKUP(H41,[1]Auxiliar_referencia!$B:$X,3,FALSE)</f>
        <v>0</v>
      </c>
      <c r="F41" s="10" t="str">
        <f>VLOOKUP(H41,[1]Auxiliar_referencia!$B:$X,11,FALSE)</f>
        <v>Sapiens Park</v>
      </c>
      <c r="G41" s="10" t="str">
        <f>VLOOKUP(H41,[1]Auxiliar_referencia!$B:$X,16,FALSE)</f>
        <v/>
      </c>
      <c r="H41" s="11" t="s">
        <v>31</v>
      </c>
      <c r="I41" s="10" t="str">
        <f>VLOOKUP(H41,[1]Auxiliar_referencia!$B:$X,20,FALSE)</f>
        <v>Condomínio Sapiens Park</v>
      </c>
      <c r="J41" s="10" t="str">
        <f>VLOOKUP(H41,[1]Auxiliar_referencia!$B:$X,10,FALSE)</f>
        <v>Florianópolis - Outros</v>
      </c>
      <c r="K41" s="10" t="str">
        <f>VLOOKUP(H41,[1]Auxiliar_referencia!$B:$X,12,FALSE)</f>
        <v>Sapiens Park - INPETRO</v>
      </c>
      <c r="L41" s="12">
        <f>VLOOKUP($H41,'[2]2025_03'!$D:$AD,'[2]2025_03'!Z$19,FALSE)</f>
        <v>0</v>
      </c>
      <c r="M41" s="12">
        <f>VLOOKUP($H41,'[2]2025_03'!$D:$AD,'[2]2025_03'!AA$19,FALSE)</f>
        <v>0</v>
      </c>
      <c r="N41" s="12">
        <f>VLOOKUP($H41,'[2]2025_03'!$D:$AD,'[2]2025_03'!AB$19,FALSE)</f>
        <v>1</v>
      </c>
      <c r="O41" s="12">
        <f>VLOOKUP($H41,'[2]2025_03'!$D:$AD,'[2]2025_03'!AC$19,FALSE)</f>
        <v>0</v>
      </c>
      <c r="P41" s="12">
        <f>VLOOKUP($H41,'[2]2025_03'!$D:$AD,'[2]2025_03'!AD$19,FALSE)</f>
        <v>1</v>
      </c>
      <c r="Q41" s="16">
        <v>695</v>
      </c>
      <c r="R41" s="16">
        <v>695</v>
      </c>
      <c r="S41" s="16">
        <v>0</v>
      </c>
      <c r="T41" s="17">
        <f t="shared" si="3"/>
        <v>0</v>
      </c>
      <c r="U41" s="13">
        <f>VLOOKUP($H41,'[2]2025_03'!$D:$AD,'[2]2025_03'!T$19,FALSE)</f>
        <v>0</v>
      </c>
      <c r="V41" s="14">
        <f>VLOOKUP($H41,'[2]2025_03'!$D:$AD,'[2]2025_03'!U$19,FALSE)</f>
        <v>0</v>
      </c>
      <c r="W41" s="16">
        <v>0</v>
      </c>
      <c r="X41" s="16">
        <v>0</v>
      </c>
      <c r="Z41" s="16">
        <v>0</v>
      </c>
      <c r="AB41" s="16">
        <v>0</v>
      </c>
      <c r="AC41">
        <f t="shared" si="1"/>
        <v>0</v>
      </c>
      <c r="AD41">
        <f t="shared" si="2"/>
        <v>0</v>
      </c>
    </row>
    <row r="42" spans="1:31" customFormat="1" ht="15.75" thickBot="1" x14ac:dyDescent="0.3">
      <c r="A42" s="10" t="str">
        <f t="shared" si="5"/>
        <v>H130 2020 Maio</v>
      </c>
      <c r="B42" s="10" t="str">
        <f>VLOOKUP(H42,[1]Auxiliar_referencia!E:F,2,FALSE)</f>
        <v>Medidor faturado pela UFSC</v>
      </c>
      <c r="C42" s="10">
        <f t="shared" si="7"/>
        <v>2020</v>
      </c>
      <c r="D42" s="10" t="s">
        <v>36</v>
      </c>
      <c r="E42" s="10">
        <f>VLOOKUP(H42,[1]Auxiliar_referencia!$B:$X,3,FALSE)</f>
        <v>0</v>
      </c>
      <c r="F42" s="10" t="str">
        <f>VLOOKUP(H42,[1]Auxiliar_referencia!$B:$X,11,FALSE)</f>
        <v>Sapiens Park</v>
      </c>
      <c r="G42" s="10" t="str">
        <f>VLOOKUP(H42,[1]Auxiliar_referencia!$B:$X,16,FALSE)</f>
        <v/>
      </c>
      <c r="H42" s="11" t="s">
        <v>31</v>
      </c>
      <c r="I42" s="10" t="str">
        <f>VLOOKUP(H42,[1]Auxiliar_referencia!$B:$X,20,FALSE)</f>
        <v>Condomínio Sapiens Park</v>
      </c>
      <c r="J42" s="10" t="str">
        <f>VLOOKUP(H42,[1]Auxiliar_referencia!$B:$X,10,FALSE)</f>
        <v>Florianópolis - Outros</v>
      </c>
      <c r="K42" s="10" t="str">
        <f>VLOOKUP(H42,[1]Auxiliar_referencia!$B:$X,12,FALSE)</f>
        <v>Sapiens Park - INPETRO</v>
      </c>
      <c r="L42" s="12">
        <f>VLOOKUP($H42,'[2]2025_03'!$D:$AD,'[2]2025_03'!Z$19,FALSE)</f>
        <v>0</v>
      </c>
      <c r="M42" s="12">
        <f>VLOOKUP($H42,'[2]2025_03'!$D:$AD,'[2]2025_03'!AA$19,FALSE)</f>
        <v>0</v>
      </c>
      <c r="N42" s="12">
        <f>VLOOKUP($H42,'[2]2025_03'!$D:$AD,'[2]2025_03'!AB$19,FALSE)</f>
        <v>1</v>
      </c>
      <c r="O42" s="12">
        <f>VLOOKUP($H42,'[2]2025_03'!$D:$AD,'[2]2025_03'!AC$19,FALSE)</f>
        <v>0</v>
      </c>
      <c r="P42" s="12">
        <f>VLOOKUP($H42,'[2]2025_03'!$D:$AD,'[2]2025_03'!AD$19,FALSE)</f>
        <v>1</v>
      </c>
      <c r="Q42" s="16">
        <v>695</v>
      </c>
      <c r="R42" s="16">
        <v>695</v>
      </c>
      <c r="S42" s="16">
        <v>0</v>
      </c>
      <c r="T42" s="17">
        <f t="shared" si="3"/>
        <v>0</v>
      </c>
      <c r="U42" s="13">
        <f>VLOOKUP($H42,'[2]2025_03'!$D:$AD,'[2]2025_03'!T$19,FALSE)</f>
        <v>0</v>
      </c>
      <c r="V42" s="14">
        <f>VLOOKUP($H42,'[2]2025_03'!$D:$AD,'[2]2025_03'!U$19,FALSE)</f>
        <v>0</v>
      </c>
      <c r="W42" s="16">
        <v>0</v>
      </c>
      <c r="X42" s="16">
        <v>0</v>
      </c>
      <c r="Y42" s="9"/>
      <c r="Z42" s="16">
        <v>0</v>
      </c>
      <c r="AA42" s="9"/>
      <c r="AB42" s="16">
        <v>0</v>
      </c>
      <c r="AC42">
        <f t="shared" si="1"/>
        <v>0</v>
      </c>
      <c r="AD42">
        <f t="shared" si="2"/>
        <v>0</v>
      </c>
      <c r="AE42" s="9"/>
    </row>
    <row r="43" spans="1:31" ht="15.75" thickBot="1" x14ac:dyDescent="0.3">
      <c r="A43" s="10" t="str">
        <f t="shared" si="5"/>
        <v>H130 2020 Junho</v>
      </c>
      <c r="B43" s="10" t="str">
        <f>VLOOKUP(H43,[1]Auxiliar_referencia!E:F,2,FALSE)</f>
        <v>Medidor faturado pela UFSC</v>
      </c>
      <c r="C43" s="10">
        <f t="shared" si="7"/>
        <v>2020</v>
      </c>
      <c r="D43" s="10" t="s">
        <v>37</v>
      </c>
      <c r="E43" s="10">
        <f>VLOOKUP(H43,[1]Auxiliar_referencia!$B:$X,3,FALSE)</f>
        <v>0</v>
      </c>
      <c r="F43" s="10" t="str">
        <f>VLOOKUP(H43,[1]Auxiliar_referencia!$B:$X,11,FALSE)</f>
        <v>Sapiens Park</v>
      </c>
      <c r="G43" s="10" t="str">
        <f>VLOOKUP(H43,[1]Auxiliar_referencia!$B:$X,16,FALSE)</f>
        <v/>
      </c>
      <c r="H43" s="11" t="s">
        <v>31</v>
      </c>
      <c r="I43" s="10" t="str">
        <f>VLOOKUP(H43,[1]Auxiliar_referencia!$B:$X,20,FALSE)</f>
        <v>Condomínio Sapiens Park</v>
      </c>
      <c r="J43" s="10" t="str">
        <f>VLOOKUP(H43,[1]Auxiliar_referencia!$B:$X,10,FALSE)</f>
        <v>Florianópolis - Outros</v>
      </c>
      <c r="K43" s="10" t="str">
        <f>VLOOKUP(H43,[1]Auxiliar_referencia!$B:$X,12,FALSE)</f>
        <v>Sapiens Park - INPETRO</v>
      </c>
      <c r="L43" s="12">
        <f>VLOOKUP($H43,'[2]2025_03'!$D:$AD,'[2]2025_03'!Z$19,FALSE)</f>
        <v>0</v>
      </c>
      <c r="M43" s="12">
        <f>VLOOKUP($H43,'[2]2025_03'!$D:$AD,'[2]2025_03'!AA$19,FALSE)</f>
        <v>0</v>
      </c>
      <c r="N43" s="12">
        <f>VLOOKUP($H43,'[2]2025_03'!$D:$AD,'[2]2025_03'!AB$19,FALSE)</f>
        <v>1</v>
      </c>
      <c r="O43" s="12">
        <f>VLOOKUP($H43,'[2]2025_03'!$D:$AD,'[2]2025_03'!AC$19,FALSE)</f>
        <v>0</v>
      </c>
      <c r="P43" s="12">
        <f>VLOOKUP($H43,'[2]2025_03'!$D:$AD,'[2]2025_03'!AD$19,FALSE)</f>
        <v>1</v>
      </c>
      <c r="Q43" s="16">
        <v>695</v>
      </c>
      <c r="R43" s="16">
        <v>695</v>
      </c>
      <c r="S43" s="16">
        <v>0</v>
      </c>
      <c r="T43" s="17">
        <f t="shared" si="3"/>
        <v>0</v>
      </c>
      <c r="U43" s="13">
        <f>VLOOKUP($H43,'[2]2025_03'!$D:$AD,'[2]2025_03'!T$19,FALSE)</f>
        <v>0</v>
      </c>
      <c r="V43" s="14">
        <f>VLOOKUP($H43,'[2]2025_03'!$D:$AD,'[2]2025_03'!U$19,FALSE)</f>
        <v>0</v>
      </c>
      <c r="W43" s="16">
        <v>0</v>
      </c>
      <c r="X43" s="16">
        <v>0</v>
      </c>
      <c r="Z43" s="16">
        <v>0</v>
      </c>
      <c r="AB43" s="16">
        <v>0</v>
      </c>
      <c r="AC43">
        <f t="shared" si="1"/>
        <v>0</v>
      </c>
      <c r="AD43">
        <f t="shared" si="2"/>
        <v>0</v>
      </c>
    </row>
    <row r="44" spans="1:31" ht="15.75" thickBot="1" x14ac:dyDescent="0.3">
      <c r="A44" s="10" t="str">
        <f t="shared" si="5"/>
        <v>H130 2020 Julho</v>
      </c>
      <c r="B44" s="10" t="str">
        <f>VLOOKUP(H44,[1]Auxiliar_referencia!E:F,2,FALSE)</f>
        <v>Medidor faturado pela UFSC</v>
      </c>
      <c r="C44" s="10">
        <f t="shared" si="7"/>
        <v>2020</v>
      </c>
      <c r="D44" s="10" t="s">
        <v>38</v>
      </c>
      <c r="E44" s="10">
        <f>VLOOKUP(H44,[1]Auxiliar_referencia!$B:$X,3,FALSE)</f>
        <v>0</v>
      </c>
      <c r="F44" s="10" t="str">
        <f>VLOOKUP(H44,[1]Auxiliar_referencia!$B:$X,11,FALSE)</f>
        <v>Sapiens Park</v>
      </c>
      <c r="G44" s="10" t="str">
        <f>VLOOKUP(H44,[1]Auxiliar_referencia!$B:$X,16,FALSE)</f>
        <v/>
      </c>
      <c r="H44" s="11" t="s">
        <v>31</v>
      </c>
      <c r="I44" s="10" t="str">
        <f>VLOOKUP(H44,[1]Auxiliar_referencia!$B:$X,20,FALSE)</f>
        <v>Condomínio Sapiens Park</v>
      </c>
      <c r="J44" s="10" t="str">
        <f>VLOOKUP(H44,[1]Auxiliar_referencia!$B:$X,10,FALSE)</f>
        <v>Florianópolis - Outros</v>
      </c>
      <c r="K44" s="10" t="str">
        <f>VLOOKUP(H44,[1]Auxiliar_referencia!$B:$X,12,FALSE)</f>
        <v>Sapiens Park - INPETRO</v>
      </c>
      <c r="L44" s="12">
        <f>VLOOKUP($H44,'[2]2025_03'!$D:$AD,'[2]2025_03'!Z$19,FALSE)</f>
        <v>0</v>
      </c>
      <c r="M44" s="12">
        <f>VLOOKUP($H44,'[2]2025_03'!$D:$AD,'[2]2025_03'!AA$19,FALSE)</f>
        <v>0</v>
      </c>
      <c r="N44" s="12">
        <f>VLOOKUP($H44,'[2]2025_03'!$D:$AD,'[2]2025_03'!AB$19,FALSE)</f>
        <v>1</v>
      </c>
      <c r="O44" s="12">
        <f>VLOOKUP($H44,'[2]2025_03'!$D:$AD,'[2]2025_03'!AC$19,FALSE)</f>
        <v>0</v>
      </c>
      <c r="P44" s="12">
        <f>VLOOKUP($H44,'[2]2025_03'!$D:$AD,'[2]2025_03'!AD$19,FALSE)</f>
        <v>1</v>
      </c>
      <c r="Q44" s="16">
        <v>695</v>
      </c>
      <c r="R44" s="16">
        <v>700</v>
      </c>
      <c r="S44" s="16">
        <v>5</v>
      </c>
      <c r="T44" s="17">
        <f t="shared" si="3"/>
        <v>5</v>
      </c>
      <c r="U44" s="13">
        <f>VLOOKUP($H44,'[2]2025_03'!$D:$AD,'[2]2025_03'!T$19,FALSE)</f>
        <v>0</v>
      </c>
      <c r="V44" s="14">
        <f>VLOOKUP($H44,'[2]2025_03'!$D:$AD,'[2]2025_03'!U$19,FALSE)</f>
        <v>0</v>
      </c>
      <c r="W44" s="16">
        <v>56.46</v>
      </c>
      <c r="X44" s="16">
        <v>56.46</v>
      </c>
      <c r="Z44" s="16">
        <v>9</v>
      </c>
      <c r="AB44" s="16">
        <v>121.92</v>
      </c>
      <c r="AC44">
        <f t="shared" si="1"/>
        <v>121.92</v>
      </c>
      <c r="AD44">
        <f t="shared" si="2"/>
        <v>0</v>
      </c>
    </row>
    <row r="45" spans="1:31" ht="15.75" thickBot="1" x14ac:dyDescent="0.3">
      <c r="A45" s="10" t="str">
        <f t="shared" si="5"/>
        <v>H130 2020 Agosto</v>
      </c>
      <c r="B45" s="10" t="str">
        <f>VLOOKUP(H45,[1]Auxiliar_referencia!E:F,2,FALSE)</f>
        <v>Medidor faturado pela UFSC</v>
      </c>
      <c r="C45" s="10">
        <f t="shared" si="7"/>
        <v>2020</v>
      </c>
      <c r="D45" s="10" t="s">
        <v>39</v>
      </c>
      <c r="E45" s="10">
        <f>VLOOKUP(H45,[1]Auxiliar_referencia!$B:$X,3,FALSE)</f>
        <v>0</v>
      </c>
      <c r="F45" s="10" t="str">
        <f>VLOOKUP(H45,[1]Auxiliar_referencia!$B:$X,11,FALSE)</f>
        <v>Sapiens Park</v>
      </c>
      <c r="G45" s="10" t="str">
        <f>VLOOKUP(H45,[1]Auxiliar_referencia!$B:$X,16,FALSE)</f>
        <v/>
      </c>
      <c r="H45" s="11" t="s">
        <v>31</v>
      </c>
      <c r="I45" s="10" t="str">
        <f>VLOOKUP(H45,[1]Auxiliar_referencia!$B:$X,20,FALSE)</f>
        <v>Condomínio Sapiens Park</v>
      </c>
      <c r="J45" s="10" t="str">
        <f>VLOOKUP(H45,[1]Auxiliar_referencia!$B:$X,10,FALSE)</f>
        <v>Florianópolis - Outros</v>
      </c>
      <c r="K45" s="10" t="str">
        <f>VLOOKUP(H45,[1]Auxiliar_referencia!$B:$X,12,FALSE)</f>
        <v>Sapiens Park - INPETRO</v>
      </c>
      <c r="L45" s="12">
        <f>VLOOKUP($H45,'[2]2025_03'!$D:$AD,'[2]2025_03'!Z$19,FALSE)</f>
        <v>0</v>
      </c>
      <c r="M45" s="12">
        <f>VLOOKUP($H45,'[2]2025_03'!$D:$AD,'[2]2025_03'!AA$19,FALSE)</f>
        <v>0</v>
      </c>
      <c r="N45" s="12">
        <f>VLOOKUP($H45,'[2]2025_03'!$D:$AD,'[2]2025_03'!AB$19,FALSE)</f>
        <v>1</v>
      </c>
      <c r="O45" s="12">
        <f>VLOOKUP($H45,'[2]2025_03'!$D:$AD,'[2]2025_03'!AC$19,FALSE)</f>
        <v>0</v>
      </c>
      <c r="P45" s="12">
        <f>VLOOKUP($H45,'[2]2025_03'!$D:$AD,'[2]2025_03'!AD$19,FALSE)</f>
        <v>1</v>
      </c>
      <c r="Q45" s="16">
        <v>700</v>
      </c>
      <c r="R45" s="16">
        <v>700</v>
      </c>
      <c r="S45" s="16">
        <v>0</v>
      </c>
      <c r="T45" s="17">
        <f t="shared" si="3"/>
        <v>0</v>
      </c>
      <c r="U45" s="13">
        <f>VLOOKUP($H45,'[2]2025_03'!$D:$AD,'[2]2025_03'!T$19,FALSE)</f>
        <v>0</v>
      </c>
      <c r="V45" s="14">
        <f>VLOOKUP($H45,'[2]2025_03'!$D:$AD,'[2]2025_03'!U$19,FALSE)</f>
        <v>0</v>
      </c>
      <c r="W45" s="16">
        <v>0</v>
      </c>
      <c r="X45" s="16">
        <v>0</v>
      </c>
      <c r="Z45" s="16">
        <v>0</v>
      </c>
      <c r="AB45" s="16">
        <v>0</v>
      </c>
      <c r="AC45">
        <f t="shared" si="1"/>
        <v>0</v>
      </c>
      <c r="AD45">
        <f t="shared" si="2"/>
        <v>0</v>
      </c>
    </row>
    <row r="46" spans="1:31" ht="15.75" thickBot="1" x14ac:dyDescent="0.3">
      <c r="A46" s="10" t="str">
        <f t="shared" si="5"/>
        <v>H130 2020 Setembro</v>
      </c>
      <c r="B46" s="10" t="str">
        <f>VLOOKUP(H46,[1]Auxiliar_referencia!E:F,2,FALSE)</f>
        <v>Medidor faturado pela UFSC</v>
      </c>
      <c r="C46" s="10">
        <f t="shared" si="7"/>
        <v>2020</v>
      </c>
      <c r="D46" s="10" t="s">
        <v>40</v>
      </c>
      <c r="E46" s="10">
        <f>VLOOKUP(H46,[1]Auxiliar_referencia!$B:$X,3,FALSE)</f>
        <v>0</v>
      </c>
      <c r="F46" s="10" t="str">
        <f>VLOOKUP(H46,[1]Auxiliar_referencia!$B:$X,11,FALSE)</f>
        <v>Sapiens Park</v>
      </c>
      <c r="G46" s="10" t="str">
        <f>VLOOKUP(H46,[1]Auxiliar_referencia!$B:$X,16,FALSE)</f>
        <v/>
      </c>
      <c r="H46" s="11" t="s">
        <v>31</v>
      </c>
      <c r="I46" s="10" t="str">
        <f>VLOOKUP(H46,[1]Auxiliar_referencia!$B:$X,20,FALSE)</f>
        <v>Condomínio Sapiens Park</v>
      </c>
      <c r="J46" s="10" t="str">
        <f>VLOOKUP(H46,[1]Auxiliar_referencia!$B:$X,10,FALSE)</f>
        <v>Florianópolis - Outros</v>
      </c>
      <c r="K46" s="10" t="str">
        <f>VLOOKUP(H46,[1]Auxiliar_referencia!$B:$X,12,FALSE)</f>
        <v>Sapiens Park - INPETRO</v>
      </c>
      <c r="L46" s="12">
        <f>VLOOKUP($H46,'[2]2025_03'!$D:$AD,'[2]2025_03'!Z$19,FALSE)</f>
        <v>0</v>
      </c>
      <c r="M46" s="12">
        <f>VLOOKUP($H46,'[2]2025_03'!$D:$AD,'[2]2025_03'!AA$19,FALSE)</f>
        <v>0</v>
      </c>
      <c r="N46" s="12">
        <f>VLOOKUP($H46,'[2]2025_03'!$D:$AD,'[2]2025_03'!AB$19,FALSE)</f>
        <v>1</v>
      </c>
      <c r="O46" s="12">
        <f>VLOOKUP($H46,'[2]2025_03'!$D:$AD,'[2]2025_03'!AC$19,FALSE)</f>
        <v>0</v>
      </c>
      <c r="P46" s="12">
        <f>VLOOKUP($H46,'[2]2025_03'!$D:$AD,'[2]2025_03'!AD$19,FALSE)</f>
        <v>1</v>
      </c>
      <c r="Q46" s="16">
        <v>700</v>
      </c>
      <c r="R46" s="16">
        <v>700</v>
      </c>
      <c r="S46" s="16">
        <v>0</v>
      </c>
      <c r="T46" s="17">
        <f t="shared" si="3"/>
        <v>0</v>
      </c>
      <c r="U46" s="13">
        <f>VLOOKUP($H46,'[2]2025_03'!$D:$AD,'[2]2025_03'!T$19,FALSE)</f>
        <v>0</v>
      </c>
      <c r="V46" s="14">
        <f>VLOOKUP($H46,'[2]2025_03'!$D:$AD,'[2]2025_03'!U$19,FALSE)</f>
        <v>0</v>
      </c>
      <c r="W46" s="16">
        <v>0</v>
      </c>
      <c r="X46" s="16">
        <v>0</v>
      </c>
      <c r="Z46" s="16">
        <v>0</v>
      </c>
      <c r="AB46" s="16">
        <v>0</v>
      </c>
      <c r="AC46">
        <f t="shared" si="1"/>
        <v>0</v>
      </c>
      <c r="AD46">
        <f t="shared" si="2"/>
        <v>0</v>
      </c>
    </row>
    <row r="47" spans="1:31" ht="15.75" thickBot="1" x14ac:dyDescent="0.3">
      <c r="A47" s="10" t="str">
        <f t="shared" si="5"/>
        <v>H130 2020 Outubro</v>
      </c>
      <c r="B47" s="10" t="str">
        <f>VLOOKUP(H47,[1]Auxiliar_referencia!E:F,2,FALSE)</f>
        <v>Medidor faturado pela UFSC</v>
      </c>
      <c r="C47" s="10">
        <f t="shared" si="7"/>
        <v>2020</v>
      </c>
      <c r="D47" s="10" t="s">
        <v>41</v>
      </c>
      <c r="E47" s="10">
        <f>VLOOKUP(H47,[1]Auxiliar_referencia!$B:$X,3,FALSE)</f>
        <v>0</v>
      </c>
      <c r="F47" s="10" t="str">
        <f>VLOOKUP(H47,[1]Auxiliar_referencia!$B:$X,11,FALSE)</f>
        <v>Sapiens Park</v>
      </c>
      <c r="G47" s="10" t="str">
        <f>VLOOKUP(H47,[1]Auxiliar_referencia!$B:$X,16,FALSE)</f>
        <v/>
      </c>
      <c r="H47" s="11" t="s">
        <v>31</v>
      </c>
      <c r="I47" s="10" t="str">
        <f>VLOOKUP(H47,[1]Auxiliar_referencia!$B:$X,20,FALSE)</f>
        <v>Condomínio Sapiens Park</v>
      </c>
      <c r="J47" s="10" t="str">
        <f>VLOOKUP(H47,[1]Auxiliar_referencia!$B:$X,10,FALSE)</f>
        <v>Florianópolis - Outros</v>
      </c>
      <c r="K47" s="10" t="str">
        <f>VLOOKUP(H47,[1]Auxiliar_referencia!$B:$X,12,FALSE)</f>
        <v>Sapiens Park - INPETRO</v>
      </c>
      <c r="L47" s="12">
        <f>VLOOKUP($H47,'[2]2025_03'!$D:$AD,'[2]2025_03'!Z$19,FALSE)</f>
        <v>0</v>
      </c>
      <c r="M47" s="12">
        <f>VLOOKUP($H47,'[2]2025_03'!$D:$AD,'[2]2025_03'!AA$19,FALSE)</f>
        <v>0</v>
      </c>
      <c r="N47" s="12">
        <f>VLOOKUP($H47,'[2]2025_03'!$D:$AD,'[2]2025_03'!AB$19,FALSE)</f>
        <v>1</v>
      </c>
      <c r="O47" s="12">
        <f>VLOOKUP($H47,'[2]2025_03'!$D:$AD,'[2]2025_03'!AC$19,FALSE)</f>
        <v>0</v>
      </c>
      <c r="P47" s="12">
        <f>VLOOKUP($H47,'[2]2025_03'!$D:$AD,'[2]2025_03'!AD$19,FALSE)</f>
        <v>1</v>
      </c>
      <c r="Q47" s="16">
        <v>700</v>
      </c>
      <c r="R47" s="16">
        <v>701</v>
      </c>
      <c r="S47" s="16">
        <v>1</v>
      </c>
      <c r="T47" s="17">
        <f t="shared" si="3"/>
        <v>1</v>
      </c>
      <c r="U47" s="13">
        <f>VLOOKUP($H47,'[2]2025_03'!$D:$AD,'[2]2025_03'!T$19,FALSE)</f>
        <v>0</v>
      </c>
      <c r="V47" s="14">
        <f>VLOOKUP($H47,'[2]2025_03'!$D:$AD,'[2]2025_03'!U$19,FALSE)</f>
        <v>0</v>
      </c>
      <c r="W47" s="16">
        <v>11.58</v>
      </c>
      <c r="X47" s="16">
        <v>11.58</v>
      </c>
      <c r="Z47" s="16">
        <v>0</v>
      </c>
      <c r="AB47" s="16">
        <v>23.16</v>
      </c>
      <c r="AC47">
        <f t="shared" si="1"/>
        <v>23.16</v>
      </c>
      <c r="AD47">
        <f t="shared" si="2"/>
        <v>0</v>
      </c>
    </row>
    <row r="48" spans="1:31" ht="15.75" thickBot="1" x14ac:dyDescent="0.3">
      <c r="A48" s="10" t="str">
        <f t="shared" si="5"/>
        <v>H130 2020 Novembro</v>
      </c>
      <c r="B48" s="10" t="str">
        <f>VLOOKUP(H48,[1]Auxiliar_referencia!E:F,2,FALSE)</f>
        <v>Medidor faturado pela UFSC</v>
      </c>
      <c r="C48" s="10">
        <f t="shared" si="7"/>
        <v>2020</v>
      </c>
      <c r="D48" s="10" t="s">
        <v>42</v>
      </c>
      <c r="E48" s="10">
        <f>VLOOKUP(H48,[1]Auxiliar_referencia!$B:$X,3,FALSE)</f>
        <v>0</v>
      </c>
      <c r="F48" s="10" t="str">
        <f>VLOOKUP(H48,[1]Auxiliar_referencia!$B:$X,11,FALSE)</f>
        <v>Sapiens Park</v>
      </c>
      <c r="G48" s="10" t="str">
        <f>VLOOKUP(H48,[1]Auxiliar_referencia!$B:$X,16,FALSE)</f>
        <v/>
      </c>
      <c r="H48" s="11" t="s">
        <v>31</v>
      </c>
      <c r="I48" s="10" t="str">
        <f>VLOOKUP(H48,[1]Auxiliar_referencia!$B:$X,20,FALSE)</f>
        <v>Condomínio Sapiens Park</v>
      </c>
      <c r="J48" s="10" t="str">
        <f>VLOOKUP(H48,[1]Auxiliar_referencia!$B:$X,10,FALSE)</f>
        <v>Florianópolis - Outros</v>
      </c>
      <c r="K48" s="10" t="str">
        <f>VLOOKUP(H48,[1]Auxiliar_referencia!$B:$X,12,FALSE)</f>
        <v>Sapiens Park - INPETRO</v>
      </c>
      <c r="L48" s="12">
        <f>VLOOKUP($H48,'[2]2025_03'!$D:$AD,'[2]2025_03'!Z$19,FALSE)</f>
        <v>0</v>
      </c>
      <c r="M48" s="12">
        <f>VLOOKUP($H48,'[2]2025_03'!$D:$AD,'[2]2025_03'!AA$19,FALSE)</f>
        <v>0</v>
      </c>
      <c r="N48" s="12">
        <f>VLOOKUP($H48,'[2]2025_03'!$D:$AD,'[2]2025_03'!AB$19,FALSE)</f>
        <v>1</v>
      </c>
      <c r="O48" s="12">
        <f>VLOOKUP($H48,'[2]2025_03'!$D:$AD,'[2]2025_03'!AC$19,FALSE)</f>
        <v>0</v>
      </c>
      <c r="P48" s="12">
        <f>VLOOKUP($H48,'[2]2025_03'!$D:$AD,'[2]2025_03'!AD$19,FALSE)</f>
        <v>1</v>
      </c>
      <c r="Q48" s="16">
        <v>701</v>
      </c>
      <c r="R48" s="16">
        <v>701</v>
      </c>
      <c r="S48" s="16">
        <v>0</v>
      </c>
      <c r="T48" s="17">
        <f t="shared" si="3"/>
        <v>0</v>
      </c>
      <c r="U48" s="13">
        <f>VLOOKUP($H48,'[2]2025_03'!$D:$AD,'[2]2025_03'!T$19,FALSE)</f>
        <v>0</v>
      </c>
      <c r="V48" s="14">
        <f>VLOOKUP($H48,'[2]2025_03'!$D:$AD,'[2]2025_03'!U$19,FALSE)</f>
        <v>0</v>
      </c>
      <c r="W48" s="16">
        <v>0</v>
      </c>
      <c r="X48" s="16">
        <v>0</v>
      </c>
      <c r="Z48" s="16">
        <v>0</v>
      </c>
      <c r="AB48" s="16">
        <v>0</v>
      </c>
      <c r="AC48">
        <f t="shared" si="1"/>
        <v>0</v>
      </c>
      <c r="AD48">
        <f t="shared" si="2"/>
        <v>0</v>
      </c>
    </row>
    <row r="49" spans="1:30" ht="15.75" thickBot="1" x14ac:dyDescent="0.3">
      <c r="A49" s="10" t="str">
        <f t="shared" si="5"/>
        <v>H130 2020 Dezembro</v>
      </c>
      <c r="B49" s="10" t="str">
        <f>VLOOKUP(H49,[1]Auxiliar_referencia!E:F,2,FALSE)</f>
        <v>Medidor faturado pela UFSC</v>
      </c>
      <c r="C49" s="10">
        <f t="shared" si="7"/>
        <v>2020</v>
      </c>
      <c r="D49" s="10" t="s">
        <v>43</v>
      </c>
      <c r="E49" s="10">
        <f>VLOOKUP(H49,[1]Auxiliar_referencia!$B:$X,3,FALSE)</f>
        <v>0</v>
      </c>
      <c r="F49" s="10" t="str">
        <f>VLOOKUP(H49,[1]Auxiliar_referencia!$B:$X,11,FALSE)</f>
        <v>Sapiens Park</v>
      </c>
      <c r="G49" s="10" t="str">
        <f>VLOOKUP(H49,[1]Auxiliar_referencia!$B:$X,16,FALSE)</f>
        <v/>
      </c>
      <c r="H49" s="11" t="s">
        <v>31</v>
      </c>
      <c r="I49" s="10" t="str">
        <f>VLOOKUP(H49,[1]Auxiliar_referencia!$B:$X,20,FALSE)</f>
        <v>Condomínio Sapiens Park</v>
      </c>
      <c r="J49" s="10" t="str">
        <f>VLOOKUP(H49,[1]Auxiliar_referencia!$B:$X,10,FALSE)</f>
        <v>Florianópolis - Outros</v>
      </c>
      <c r="K49" s="10" t="str">
        <f>VLOOKUP(H49,[1]Auxiliar_referencia!$B:$X,12,FALSE)</f>
        <v>Sapiens Park - INPETRO</v>
      </c>
      <c r="L49" s="12">
        <f>VLOOKUP($H49,'[2]2025_03'!$D:$AD,'[2]2025_03'!Z$19,FALSE)</f>
        <v>0</v>
      </c>
      <c r="M49" s="12">
        <f>VLOOKUP($H49,'[2]2025_03'!$D:$AD,'[2]2025_03'!AA$19,FALSE)</f>
        <v>0</v>
      </c>
      <c r="N49" s="12">
        <f>VLOOKUP($H49,'[2]2025_03'!$D:$AD,'[2]2025_03'!AB$19,FALSE)</f>
        <v>1</v>
      </c>
      <c r="O49" s="12">
        <f>VLOOKUP($H49,'[2]2025_03'!$D:$AD,'[2]2025_03'!AC$19,FALSE)</f>
        <v>0</v>
      </c>
      <c r="P49" s="12">
        <f>VLOOKUP($H49,'[2]2025_03'!$D:$AD,'[2]2025_03'!AD$19,FALSE)</f>
        <v>1</v>
      </c>
      <c r="Q49" s="16">
        <v>701</v>
      </c>
      <c r="R49" s="16">
        <v>701</v>
      </c>
      <c r="S49" s="16">
        <v>0</v>
      </c>
      <c r="T49" s="17">
        <f t="shared" si="3"/>
        <v>0</v>
      </c>
      <c r="U49" s="13">
        <f>VLOOKUP($H49,'[2]2025_03'!$D:$AD,'[2]2025_03'!T$19,FALSE)</f>
        <v>0</v>
      </c>
      <c r="V49" s="14">
        <f>VLOOKUP($H49,'[2]2025_03'!$D:$AD,'[2]2025_03'!U$19,FALSE)</f>
        <v>0</v>
      </c>
      <c r="W49" s="16">
        <v>0</v>
      </c>
      <c r="X49" s="16">
        <v>0</v>
      </c>
      <c r="Z49" s="16">
        <v>0</v>
      </c>
      <c r="AB49" s="16">
        <v>0</v>
      </c>
      <c r="AC49">
        <f t="shared" si="1"/>
        <v>0</v>
      </c>
      <c r="AD49">
        <f t="shared" si="2"/>
        <v>0</v>
      </c>
    </row>
    <row r="50" spans="1:30" ht="15.75" thickBot="1" x14ac:dyDescent="0.3">
      <c r="A50" s="10" t="str">
        <f t="shared" si="5"/>
        <v>H130 2021 Janeiro</v>
      </c>
      <c r="B50" s="10" t="str">
        <f>VLOOKUP(H50,[1]Auxiliar_referencia!E:F,2,FALSE)</f>
        <v>Medidor faturado pela UFSC</v>
      </c>
      <c r="C50" s="10">
        <f>C38+1</f>
        <v>2021</v>
      </c>
      <c r="D50" s="10" t="s">
        <v>33</v>
      </c>
      <c r="E50" s="10">
        <f>VLOOKUP(H50,[1]Auxiliar_referencia!$B:$X,3,FALSE)</f>
        <v>0</v>
      </c>
      <c r="F50" s="10" t="str">
        <f>VLOOKUP(H50,[1]Auxiliar_referencia!$B:$X,11,FALSE)</f>
        <v>Sapiens Park</v>
      </c>
      <c r="G50" s="10" t="str">
        <f>VLOOKUP(H50,[1]Auxiliar_referencia!$B:$X,16,FALSE)</f>
        <v/>
      </c>
      <c r="H50" s="11" t="s">
        <v>31</v>
      </c>
      <c r="I50" s="10" t="str">
        <f>VLOOKUP(H50,[1]Auxiliar_referencia!$B:$X,20,FALSE)</f>
        <v>Condomínio Sapiens Park</v>
      </c>
      <c r="J50" s="10" t="str">
        <f>VLOOKUP(H50,[1]Auxiliar_referencia!$B:$X,10,FALSE)</f>
        <v>Florianópolis - Outros</v>
      </c>
      <c r="K50" s="10" t="str">
        <f>VLOOKUP(H50,[1]Auxiliar_referencia!$B:$X,12,FALSE)</f>
        <v>Sapiens Park - INPETRO</v>
      </c>
      <c r="L50" s="12">
        <f>VLOOKUP($H50,'[2]2025_03'!$D:$AD,'[2]2025_03'!Z$19,FALSE)</f>
        <v>0</v>
      </c>
      <c r="M50" s="12">
        <f>VLOOKUP($H50,'[2]2025_03'!$D:$AD,'[2]2025_03'!AA$19,FALSE)</f>
        <v>0</v>
      </c>
      <c r="N50" s="12">
        <f>VLOOKUP($H50,'[2]2025_03'!$D:$AD,'[2]2025_03'!AB$19,FALSE)</f>
        <v>1</v>
      </c>
      <c r="O50" s="12">
        <f>VLOOKUP($H50,'[2]2025_03'!$D:$AD,'[2]2025_03'!AC$19,FALSE)</f>
        <v>0</v>
      </c>
      <c r="P50" s="12">
        <f>VLOOKUP($H50,'[2]2025_03'!$D:$AD,'[2]2025_03'!AD$19,FALSE)</f>
        <v>1</v>
      </c>
      <c r="Q50" s="16">
        <v>701</v>
      </c>
      <c r="R50" s="16">
        <v>774</v>
      </c>
      <c r="S50" s="16">
        <v>73</v>
      </c>
      <c r="T50" s="17">
        <f t="shared" si="3"/>
        <v>73</v>
      </c>
      <c r="U50" s="13">
        <f>VLOOKUP($H50,'[2]2025_03'!$D:$AD,'[2]2025_03'!T$19,FALSE)</f>
        <v>0</v>
      </c>
      <c r="V50" s="14">
        <f>VLOOKUP($H50,'[2]2025_03'!$D:$AD,'[2]2025_03'!U$19,FALSE)</f>
        <v>0</v>
      </c>
      <c r="W50" s="16">
        <v>965.95</v>
      </c>
      <c r="X50" s="16">
        <v>965.95</v>
      </c>
      <c r="Z50" s="16">
        <v>0</v>
      </c>
      <c r="AB50" s="16">
        <v>1931.9</v>
      </c>
      <c r="AC50">
        <f t="shared" si="1"/>
        <v>1931.9</v>
      </c>
      <c r="AD50">
        <f t="shared" si="2"/>
        <v>0</v>
      </c>
    </row>
    <row r="51" spans="1:30" ht="15.75" thickBot="1" x14ac:dyDescent="0.3">
      <c r="A51" s="10" t="str">
        <f t="shared" si="5"/>
        <v>H130 2021 Fevereiro</v>
      </c>
      <c r="B51" s="10" t="str">
        <f>VLOOKUP(H51,[1]Auxiliar_referencia!E:F,2,FALSE)</f>
        <v>Medidor faturado pela UFSC</v>
      </c>
      <c r="C51" s="10">
        <f>C50</f>
        <v>2021</v>
      </c>
      <c r="D51" s="10" t="s">
        <v>34</v>
      </c>
      <c r="E51" s="10">
        <f>VLOOKUP(H51,[1]Auxiliar_referencia!$B:$X,3,FALSE)</f>
        <v>0</v>
      </c>
      <c r="F51" s="10" t="str">
        <f>VLOOKUP(H51,[1]Auxiliar_referencia!$B:$X,11,FALSE)</f>
        <v>Sapiens Park</v>
      </c>
      <c r="G51" s="10" t="str">
        <f>VLOOKUP(H51,[1]Auxiliar_referencia!$B:$X,16,FALSE)</f>
        <v/>
      </c>
      <c r="H51" s="11" t="s">
        <v>31</v>
      </c>
      <c r="I51" s="10" t="str">
        <f>VLOOKUP(H51,[1]Auxiliar_referencia!$B:$X,20,FALSE)</f>
        <v>Condomínio Sapiens Park</v>
      </c>
      <c r="J51" s="10" t="str">
        <f>VLOOKUP(H51,[1]Auxiliar_referencia!$B:$X,10,FALSE)</f>
        <v>Florianópolis - Outros</v>
      </c>
      <c r="K51" s="10" t="str">
        <f>VLOOKUP(H51,[1]Auxiliar_referencia!$B:$X,12,FALSE)</f>
        <v>Sapiens Park - INPETRO</v>
      </c>
      <c r="L51" s="12">
        <f>VLOOKUP($H51,'[2]2025_03'!$D:$AD,'[2]2025_03'!Z$19,FALSE)</f>
        <v>0</v>
      </c>
      <c r="M51" s="12">
        <f>VLOOKUP($H51,'[2]2025_03'!$D:$AD,'[2]2025_03'!AA$19,FALSE)</f>
        <v>0</v>
      </c>
      <c r="N51" s="12">
        <f>VLOOKUP($H51,'[2]2025_03'!$D:$AD,'[2]2025_03'!AB$19,FALSE)</f>
        <v>1</v>
      </c>
      <c r="O51" s="12">
        <f>VLOOKUP($H51,'[2]2025_03'!$D:$AD,'[2]2025_03'!AC$19,FALSE)</f>
        <v>0</v>
      </c>
      <c r="P51" s="12">
        <f>VLOOKUP($H51,'[2]2025_03'!$D:$AD,'[2]2025_03'!AD$19,FALSE)</f>
        <v>1</v>
      </c>
      <c r="Q51" s="16">
        <v>774</v>
      </c>
      <c r="R51" s="16">
        <v>774</v>
      </c>
      <c r="S51" s="16">
        <v>0</v>
      </c>
      <c r="T51" s="17">
        <f t="shared" si="3"/>
        <v>0</v>
      </c>
      <c r="U51" s="13">
        <f>VLOOKUP($H51,'[2]2025_03'!$D:$AD,'[2]2025_03'!T$19,FALSE)</f>
        <v>0</v>
      </c>
      <c r="V51" s="14">
        <f>VLOOKUP($H51,'[2]2025_03'!$D:$AD,'[2]2025_03'!U$19,FALSE)</f>
        <v>0</v>
      </c>
      <c r="W51" s="16">
        <v>0</v>
      </c>
      <c r="X51" s="16">
        <v>0</v>
      </c>
      <c r="Z51" s="16">
        <v>0</v>
      </c>
      <c r="AB51" s="16">
        <v>0</v>
      </c>
      <c r="AC51">
        <f t="shared" si="1"/>
        <v>0</v>
      </c>
      <c r="AD51">
        <f t="shared" si="2"/>
        <v>0</v>
      </c>
    </row>
    <row r="52" spans="1:30" ht="15.75" thickBot="1" x14ac:dyDescent="0.3">
      <c r="A52" s="10" t="str">
        <f t="shared" si="5"/>
        <v>H130 2021 Março</v>
      </c>
      <c r="B52" s="10" t="str">
        <f>VLOOKUP(H52,[1]Auxiliar_referencia!E:F,2,FALSE)</f>
        <v>Medidor faturado pela UFSC</v>
      </c>
      <c r="C52" s="10">
        <f t="shared" ref="C52:C61" si="8">C51</f>
        <v>2021</v>
      </c>
      <c r="D52" s="10" t="s">
        <v>30</v>
      </c>
      <c r="E52" s="10">
        <f>VLOOKUP(H52,[1]Auxiliar_referencia!$B:$X,3,FALSE)</f>
        <v>0</v>
      </c>
      <c r="F52" s="10" t="str">
        <f>VLOOKUP(H52,[1]Auxiliar_referencia!$B:$X,11,FALSE)</f>
        <v>Sapiens Park</v>
      </c>
      <c r="G52" s="10" t="str">
        <f>VLOOKUP(H52,[1]Auxiliar_referencia!$B:$X,16,FALSE)</f>
        <v/>
      </c>
      <c r="H52" s="11" t="s">
        <v>31</v>
      </c>
      <c r="I52" s="10" t="str">
        <f>VLOOKUP(H52,[1]Auxiliar_referencia!$B:$X,20,FALSE)</f>
        <v>Condomínio Sapiens Park</v>
      </c>
      <c r="J52" s="10" t="str">
        <f>VLOOKUP(H52,[1]Auxiliar_referencia!$B:$X,10,FALSE)</f>
        <v>Florianópolis - Outros</v>
      </c>
      <c r="K52" s="10" t="str">
        <f>VLOOKUP(H52,[1]Auxiliar_referencia!$B:$X,12,FALSE)</f>
        <v>Sapiens Park - INPETRO</v>
      </c>
      <c r="L52" s="12">
        <f>VLOOKUP($H52,'[2]2025_03'!$D:$AD,'[2]2025_03'!Z$19,FALSE)</f>
        <v>0</v>
      </c>
      <c r="M52" s="12">
        <f>VLOOKUP($H52,'[2]2025_03'!$D:$AD,'[2]2025_03'!AA$19,FALSE)</f>
        <v>0</v>
      </c>
      <c r="N52" s="12">
        <f>VLOOKUP($H52,'[2]2025_03'!$D:$AD,'[2]2025_03'!AB$19,FALSE)</f>
        <v>1</v>
      </c>
      <c r="O52" s="12">
        <f>VLOOKUP($H52,'[2]2025_03'!$D:$AD,'[2]2025_03'!AC$19,FALSE)</f>
        <v>0</v>
      </c>
      <c r="P52" s="12">
        <f>VLOOKUP($H52,'[2]2025_03'!$D:$AD,'[2]2025_03'!AD$19,FALSE)</f>
        <v>1</v>
      </c>
      <c r="Q52" s="16">
        <v>774</v>
      </c>
      <c r="R52" s="16">
        <v>964</v>
      </c>
      <c r="S52" s="16">
        <v>190</v>
      </c>
      <c r="T52" s="17">
        <f t="shared" si="3"/>
        <v>190</v>
      </c>
      <c r="U52" s="13">
        <f>VLOOKUP($H52,'[2]2025_03'!$D:$AD,'[2]2025_03'!T$19,FALSE)</f>
        <v>0</v>
      </c>
      <c r="V52" s="14">
        <f>VLOOKUP($H52,'[2]2025_03'!$D:$AD,'[2]2025_03'!U$19,FALSE)</f>
        <v>0</v>
      </c>
      <c r="W52" s="16">
        <v>2340.6999999999998</v>
      </c>
      <c r="X52" s="16">
        <v>2340.6999999999998</v>
      </c>
      <c r="Z52" s="16">
        <v>0</v>
      </c>
      <c r="AB52" s="16">
        <v>4681.3999999999996</v>
      </c>
      <c r="AC52">
        <f t="shared" si="1"/>
        <v>4681.3999999999996</v>
      </c>
      <c r="AD52">
        <f t="shared" si="2"/>
        <v>0</v>
      </c>
    </row>
    <row r="53" spans="1:30" ht="15.75" thickBot="1" x14ac:dyDescent="0.3">
      <c r="A53" s="10" t="str">
        <f t="shared" si="5"/>
        <v>H130 2021 Abril</v>
      </c>
      <c r="B53" s="10" t="str">
        <f>VLOOKUP(H53,[1]Auxiliar_referencia!E:F,2,FALSE)</f>
        <v>Medidor faturado pela UFSC</v>
      </c>
      <c r="C53" s="10">
        <f t="shared" si="8"/>
        <v>2021</v>
      </c>
      <c r="D53" s="10" t="s">
        <v>35</v>
      </c>
      <c r="E53" s="10">
        <f>VLOOKUP(H53,[1]Auxiliar_referencia!$B:$X,3,FALSE)</f>
        <v>0</v>
      </c>
      <c r="F53" s="10" t="str">
        <f>VLOOKUP(H53,[1]Auxiliar_referencia!$B:$X,11,FALSE)</f>
        <v>Sapiens Park</v>
      </c>
      <c r="G53" s="10" t="str">
        <f>VLOOKUP(H53,[1]Auxiliar_referencia!$B:$X,16,FALSE)</f>
        <v/>
      </c>
      <c r="H53" s="11" t="s">
        <v>31</v>
      </c>
      <c r="I53" s="10" t="str">
        <f>VLOOKUP(H53,[1]Auxiliar_referencia!$B:$X,20,FALSE)</f>
        <v>Condomínio Sapiens Park</v>
      </c>
      <c r="J53" s="10" t="str">
        <f>VLOOKUP(H53,[1]Auxiliar_referencia!$B:$X,10,FALSE)</f>
        <v>Florianópolis - Outros</v>
      </c>
      <c r="K53" s="10" t="str">
        <f>VLOOKUP(H53,[1]Auxiliar_referencia!$B:$X,12,FALSE)</f>
        <v>Sapiens Park - INPETRO</v>
      </c>
      <c r="L53" s="12">
        <f>VLOOKUP($H53,'[2]2025_03'!$D:$AD,'[2]2025_03'!Z$19,FALSE)</f>
        <v>0</v>
      </c>
      <c r="M53" s="12">
        <f>VLOOKUP($H53,'[2]2025_03'!$D:$AD,'[2]2025_03'!AA$19,FALSE)</f>
        <v>0</v>
      </c>
      <c r="N53" s="12">
        <f>VLOOKUP($H53,'[2]2025_03'!$D:$AD,'[2]2025_03'!AB$19,FALSE)</f>
        <v>1</v>
      </c>
      <c r="O53" s="12">
        <f>VLOOKUP($H53,'[2]2025_03'!$D:$AD,'[2]2025_03'!AC$19,FALSE)</f>
        <v>0</v>
      </c>
      <c r="P53" s="12">
        <f>VLOOKUP($H53,'[2]2025_03'!$D:$AD,'[2]2025_03'!AD$19,FALSE)</f>
        <v>1</v>
      </c>
      <c r="Q53" s="16">
        <v>964</v>
      </c>
      <c r="R53" s="16">
        <v>986</v>
      </c>
      <c r="S53" s="16">
        <v>22</v>
      </c>
      <c r="T53" s="17">
        <f t="shared" si="3"/>
        <v>22</v>
      </c>
      <c r="U53" s="13">
        <f>VLOOKUP($H53,'[2]2025_03'!$D:$AD,'[2]2025_03'!T$19,FALSE)</f>
        <v>0</v>
      </c>
      <c r="V53" s="14">
        <f>VLOOKUP($H53,'[2]2025_03'!$D:$AD,'[2]2025_03'!U$19,FALSE)</f>
        <v>0</v>
      </c>
      <c r="W53" s="16">
        <v>244.13</v>
      </c>
      <c r="X53" s="16">
        <v>244.13</v>
      </c>
      <c r="Z53" s="16">
        <v>0</v>
      </c>
      <c r="AB53" s="16">
        <v>488.26</v>
      </c>
      <c r="AC53">
        <f t="shared" si="1"/>
        <v>488.26</v>
      </c>
      <c r="AD53">
        <f t="shared" si="2"/>
        <v>0</v>
      </c>
    </row>
    <row r="54" spans="1:30" ht="15.75" thickBot="1" x14ac:dyDescent="0.3">
      <c r="A54" s="10" t="str">
        <f t="shared" si="5"/>
        <v>H130 2021 Maio</v>
      </c>
      <c r="B54" s="10" t="str">
        <f>VLOOKUP(H54,[1]Auxiliar_referencia!E:F,2,FALSE)</f>
        <v>Medidor faturado pela UFSC</v>
      </c>
      <c r="C54" s="10">
        <f t="shared" si="8"/>
        <v>2021</v>
      </c>
      <c r="D54" s="10" t="s">
        <v>36</v>
      </c>
      <c r="E54" s="10">
        <f>VLOOKUP(H54,[1]Auxiliar_referencia!$B:$X,3,FALSE)</f>
        <v>0</v>
      </c>
      <c r="F54" s="10" t="str">
        <f>VLOOKUP(H54,[1]Auxiliar_referencia!$B:$X,11,FALSE)</f>
        <v>Sapiens Park</v>
      </c>
      <c r="G54" s="10" t="str">
        <f>VLOOKUP(H54,[1]Auxiliar_referencia!$B:$X,16,FALSE)</f>
        <v/>
      </c>
      <c r="H54" s="11" t="s">
        <v>31</v>
      </c>
      <c r="I54" s="10" t="str">
        <f>VLOOKUP(H54,[1]Auxiliar_referencia!$B:$X,20,FALSE)</f>
        <v>Condomínio Sapiens Park</v>
      </c>
      <c r="J54" s="10" t="str">
        <f>VLOOKUP(H54,[1]Auxiliar_referencia!$B:$X,10,FALSE)</f>
        <v>Florianópolis - Outros</v>
      </c>
      <c r="K54" s="10" t="str">
        <f>VLOOKUP(H54,[1]Auxiliar_referencia!$B:$X,12,FALSE)</f>
        <v>Sapiens Park - INPETRO</v>
      </c>
      <c r="L54" s="12">
        <f>VLOOKUP($H54,'[2]2025_03'!$D:$AD,'[2]2025_03'!Z$19,FALSE)</f>
        <v>0</v>
      </c>
      <c r="M54" s="12">
        <f>VLOOKUP($H54,'[2]2025_03'!$D:$AD,'[2]2025_03'!AA$19,FALSE)</f>
        <v>0</v>
      </c>
      <c r="N54" s="12">
        <f>VLOOKUP($H54,'[2]2025_03'!$D:$AD,'[2]2025_03'!AB$19,FALSE)</f>
        <v>1</v>
      </c>
      <c r="O54" s="12">
        <f>VLOOKUP($H54,'[2]2025_03'!$D:$AD,'[2]2025_03'!AC$19,FALSE)</f>
        <v>0</v>
      </c>
      <c r="P54" s="12">
        <f>VLOOKUP($H54,'[2]2025_03'!$D:$AD,'[2]2025_03'!AD$19,FALSE)</f>
        <v>1</v>
      </c>
      <c r="Q54" s="16">
        <v>986</v>
      </c>
      <c r="R54" s="16">
        <v>986</v>
      </c>
      <c r="S54" s="16">
        <v>0</v>
      </c>
      <c r="T54" s="17">
        <f t="shared" si="3"/>
        <v>0</v>
      </c>
      <c r="U54" s="13">
        <f>VLOOKUP($H54,'[2]2025_03'!$D:$AD,'[2]2025_03'!T$19,FALSE)</f>
        <v>0</v>
      </c>
      <c r="V54" s="14">
        <f>VLOOKUP($H54,'[2]2025_03'!$D:$AD,'[2]2025_03'!U$19,FALSE)</f>
        <v>0</v>
      </c>
      <c r="W54" s="16">
        <v>0</v>
      </c>
      <c r="X54" s="16">
        <v>0</v>
      </c>
      <c r="Z54" s="16">
        <v>0</v>
      </c>
      <c r="AB54" s="16">
        <v>0</v>
      </c>
      <c r="AC54">
        <f t="shared" si="1"/>
        <v>0</v>
      </c>
      <c r="AD54">
        <f t="shared" si="2"/>
        <v>0</v>
      </c>
    </row>
    <row r="55" spans="1:30" ht="15.75" thickBot="1" x14ac:dyDescent="0.3">
      <c r="A55" s="10" t="str">
        <f t="shared" si="5"/>
        <v>H130 2021 Junho</v>
      </c>
      <c r="B55" s="10" t="str">
        <f>VLOOKUP(H55,[1]Auxiliar_referencia!E:F,2,FALSE)</f>
        <v>Medidor faturado pela UFSC</v>
      </c>
      <c r="C55" s="10">
        <f t="shared" si="8"/>
        <v>2021</v>
      </c>
      <c r="D55" s="10" t="s">
        <v>37</v>
      </c>
      <c r="E55" s="10">
        <f>VLOOKUP(H55,[1]Auxiliar_referencia!$B:$X,3,FALSE)</f>
        <v>0</v>
      </c>
      <c r="F55" s="10" t="str">
        <f>VLOOKUP(H55,[1]Auxiliar_referencia!$B:$X,11,FALSE)</f>
        <v>Sapiens Park</v>
      </c>
      <c r="G55" s="10" t="str">
        <f>VLOOKUP(H55,[1]Auxiliar_referencia!$B:$X,16,FALSE)</f>
        <v/>
      </c>
      <c r="H55" s="11" t="s">
        <v>31</v>
      </c>
      <c r="I55" s="10" t="str">
        <f>VLOOKUP(H55,[1]Auxiliar_referencia!$B:$X,20,FALSE)</f>
        <v>Condomínio Sapiens Park</v>
      </c>
      <c r="J55" s="10" t="str">
        <f>VLOOKUP(H55,[1]Auxiliar_referencia!$B:$X,10,FALSE)</f>
        <v>Florianópolis - Outros</v>
      </c>
      <c r="K55" s="10" t="str">
        <f>VLOOKUP(H55,[1]Auxiliar_referencia!$B:$X,12,FALSE)</f>
        <v>Sapiens Park - INPETRO</v>
      </c>
      <c r="L55" s="12">
        <f>VLOOKUP($H55,'[2]2025_03'!$D:$AD,'[2]2025_03'!Z$19,FALSE)</f>
        <v>0</v>
      </c>
      <c r="M55" s="12">
        <f>VLOOKUP($H55,'[2]2025_03'!$D:$AD,'[2]2025_03'!AA$19,FALSE)</f>
        <v>0</v>
      </c>
      <c r="N55" s="12">
        <f>VLOOKUP($H55,'[2]2025_03'!$D:$AD,'[2]2025_03'!AB$19,FALSE)</f>
        <v>1</v>
      </c>
      <c r="O55" s="12">
        <f>VLOOKUP($H55,'[2]2025_03'!$D:$AD,'[2]2025_03'!AC$19,FALSE)</f>
        <v>0</v>
      </c>
      <c r="P55" s="12">
        <f>VLOOKUP($H55,'[2]2025_03'!$D:$AD,'[2]2025_03'!AD$19,FALSE)</f>
        <v>1</v>
      </c>
      <c r="Q55" s="16">
        <v>995</v>
      </c>
      <c r="R55" s="16">
        <v>998</v>
      </c>
      <c r="S55" s="16">
        <v>3</v>
      </c>
      <c r="T55" s="17">
        <f t="shared" si="3"/>
        <v>3</v>
      </c>
      <c r="U55" s="13">
        <f>VLOOKUP($H55,'[2]2025_03'!$D:$AD,'[2]2025_03'!T$19,FALSE)</f>
        <v>0</v>
      </c>
      <c r="V55" s="14">
        <f>VLOOKUP($H55,'[2]2025_03'!$D:$AD,'[2]2025_03'!U$19,FALSE)</f>
        <v>0</v>
      </c>
      <c r="W55" s="16">
        <v>33.5</v>
      </c>
      <c r="X55" s="16">
        <v>33.5</v>
      </c>
      <c r="Z55" s="16">
        <v>0</v>
      </c>
      <c r="AB55" s="16">
        <v>67</v>
      </c>
      <c r="AC55">
        <f t="shared" si="1"/>
        <v>67</v>
      </c>
      <c r="AD55">
        <f t="shared" si="2"/>
        <v>0</v>
      </c>
    </row>
    <row r="56" spans="1:30" ht="15.75" thickBot="1" x14ac:dyDescent="0.3">
      <c r="A56" s="10" t="str">
        <f t="shared" si="5"/>
        <v>H130 2021 Julho</v>
      </c>
      <c r="B56" s="10" t="str">
        <f>VLOOKUP(H56,[1]Auxiliar_referencia!E:F,2,FALSE)</f>
        <v>Medidor faturado pela UFSC</v>
      </c>
      <c r="C56" s="10">
        <f t="shared" si="8"/>
        <v>2021</v>
      </c>
      <c r="D56" s="10" t="s">
        <v>38</v>
      </c>
      <c r="E56" s="10">
        <f>VLOOKUP(H56,[1]Auxiliar_referencia!$B:$X,3,FALSE)</f>
        <v>0</v>
      </c>
      <c r="F56" s="10" t="str">
        <f>VLOOKUP(H56,[1]Auxiliar_referencia!$B:$X,11,FALSE)</f>
        <v>Sapiens Park</v>
      </c>
      <c r="G56" s="10" t="str">
        <f>VLOOKUP(H56,[1]Auxiliar_referencia!$B:$X,16,FALSE)</f>
        <v/>
      </c>
      <c r="H56" s="11" t="s">
        <v>31</v>
      </c>
      <c r="I56" s="10" t="str">
        <f>VLOOKUP(H56,[1]Auxiliar_referencia!$B:$X,20,FALSE)</f>
        <v>Condomínio Sapiens Park</v>
      </c>
      <c r="J56" s="10" t="str">
        <f>VLOOKUP(H56,[1]Auxiliar_referencia!$B:$X,10,FALSE)</f>
        <v>Florianópolis - Outros</v>
      </c>
      <c r="K56" s="10" t="str">
        <f>VLOOKUP(H56,[1]Auxiliar_referencia!$B:$X,12,FALSE)</f>
        <v>Sapiens Park - INPETRO</v>
      </c>
      <c r="L56" s="12">
        <f>VLOOKUP($H56,'[2]2025_03'!$D:$AD,'[2]2025_03'!Z$19,FALSE)</f>
        <v>0</v>
      </c>
      <c r="M56" s="12">
        <f>VLOOKUP($H56,'[2]2025_03'!$D:$AD,'[2]2025_03'!AA$19,FALSE)</f>
        <v>0</v>
      </c>
      <c r="N56" s="12">
        <f>VLOOKUP($H56,'[2]2025_03'!$D:$AD,'[2]2025_03'!AB$19,FALSE)</f>
        <v>1</v>
      </c>
      <c r="O56" s="12">
        <f>VLOOKUP($H56,'[2]2025_03'!$D:$AD,'[2]2025_03'!AC$19,FALSE)</f>
        <v>0</v>
      </c>
      <c r="P56" s="12">
        <f>VLOOKUP($H56,'[2]2025_03'!$D:$AD,'[2]2025_03'!AD$19,FALSE)</f>
        <v>1</v>
      </c>
      <c r="Q56" s="16">
        <v>998</v>
      </c>
      <c r="R56" s="16">
        <v>1002</v>
      </c>
      <c r="S56" s="16">
        <v>4</v>
      </c>
      <c r="T56" s="17">
        <f t="shared" si="3"/>
        <v>4</v>
      </c>
      <c r="U56" s="13">
        <f>VLOOKUP($H56,'[2]2025_03'!$D:$AD,'[2]2025_03'!T$19,FALSE)</f>
        <v>0</v>
      </c>
      <c r="V56" s="14">
        <f>VLOOKUP($H56,'[2]2025_03'!$D:$AD,'[2]2025_03'!U$19,FALSE)</f>
        <v>0</v>
      </c>
      <c r="W56" s="16">
        <v>45.29</v>
      </c>
      <c r="X56" s="16">
        <v>45.29</v>
      </c>
      <c r="Z56" s="16">
        <v>0</v>
      </c>
      <c r="AB56" s="16">
        <v>90.58</v>
      </c>
      <c r="AC56">
        <f t="shared" si="1"/>
        <v>90.58</v>
      </c>
      <c r="AD56">
        <f t="shared" si="2"/>
        <v>0</v>
      </c>
    </row>
    <row r="57" spans="1:30" ht="15.75" thickBot="1" x14ac:dyDescent="0.3">
      <c r="A57" s="10" t="str">
        <f t="shared" si="5"/>
        <v>H130 2021 Agosto</v>
      </c>
      <c r="B57" s="10" t="str">
        <f>VLOOKUP(H57,[1]Auxiliar_referencia!E:F,2,FALSE)</f>
        <v>Medidor faturado pela UFSC</v>
      </c>
      <c r="C57" s="10">
        <f t="shared" si="8"/>
        <v>2021</v>
      </c>
      <c r="D57" s="10" t="s">
        <v>39</v>
      </c>
      <c r="E57" s="10">
        <f>VLOOKUP(H57,[1]Auxiliar_referencia!$B:$X,3,FALSE)</f>
        <v>0</v>
      </c>
      <c r="F57" s="10" t="str">
        <f>VLOOKUP(H57,[1]Auxiliar_referencia!$B:$X,11,FALSE)</f>
        <v>Sapiens Park</v>
      </c>
      <c r="G57" s="10" t="str">
        <f>VLOOKUP(H57,[1]Auxiliar_referencia!$B:$X,16,FALSE)</f>
        <v/>
      </c>
      <c r="H57" s="11" t="s">
        <v>31</v>
      </c>
      <c r="I57" s="10" t="str">
        <f>VLOOKUP(H57,[1]Auxiliar_referencia!$B:$X,20,FALSE)</f>
        <v>Condomínio Sapiens Park</v>
      </c>
      <c r="J57" s="10" t="str">
        <f>VLOOKUP(H57,[1]Auxiliar_referencia!$B:$X,10,FALSE)</f>
        <v>Florianópolis - Outros</v>
      </c>
      <c r="K57" s="10" t="str">
        <f>VLOOKUP(H57,[1]Auxiliar_referencia!$B:$X,12,FALSE)</f>
        <v>Sapiens Park - INPETRO</v>
      </c>
      <c r="L57" s="12">
        <f>VLOOKUP($H57,'[2]2025_03'!$D:$AD,'[2]2025_03'!Z$19,FALSE)</f>
        <v>0</v>
      </c>
      <c r="M57" s="12">
        <f>VLOOKUP($H57,'[2]2025_03'!$D:$AD,'[2]2025_03'!AA$19,FALSE)</f>
        <v>0</v>
      </c>
      <c r="N57" s="12">
        <f>VLOOKUP($H57,'[2]2025_03'!$D:$AD,'[2]2025_03'!AB$19,FALSE)</f>
        <v>1</v>
      </c>
      <c r="O57" s="12">
        <f>VLOOKUP($H57,'[2]2025_03'!$D:$AD,'[2]2025_03'!AC$19,FALSE)</f>
        <v>0</v>
      </c>
      <c r="P57" s="12">
        <f>VLOOKUP($H57,'[2]2025_03'!$D:$AD,'[2]2025_03'!AD$19,FALSE)</f>
        <v>1</v>
      </c>
      <c r="Q57" s="16">
        <v>1002</v>
      </c>
      <c r="R57" s="16">
        <v>1004</v>
      </c>
      <c r="S57" s="16">
        <v>2</v>
      </c>
      <c r="T57" s="17">
        <f t="shared" si="3"/>
        <v>2</v>
      </c>
      <c r="U57" s="13">
        <f>VLOOKUP($H57,'[2]2025_03'!$D:$AD,'[2]2025_03'!T$19,FALSE)</f>
        <v>0</v>
      </c>
      <c r="V57" s="14">
        <f>VLOOKUP($H57,'[2]2025_03'!$D:$AD,'[2]2025_03'!U$19,FALSE)</f>
        <v>0</v>
      </c>
      <c r="W57" s="16">
        <v>25.71</v>
      </c>
      <c r="X57" s="16">
        <v>25.71</v>
      </c>
      <c r="Z57" s="16">
        <v>0</v>
      </c>
      <c r="AB57" s="16">
        <v>51.42</v>
      </c>
      <c r="AC57">
        <f t="shared" si="1"/>
        <v>51.42</v>
      </c>
      <c r="AD57">
        <f t="shared" si="2"/>
        <v>0</v>
      </c>
    </row>
    <row r="58" spans="1:30" ht="15.75" thickBot="1" x14ac:dyDescent="0.3">
      <c r="A58" s="10" t="str">
        <f t="shared" si="5"/>
        <v>H130 2021 Setembro</v>
      </c>
      <c r="B58" s="10" t="str">
        <f>VLOOKUP(H58,[1]Auxiliar_referencia!E:F,2,FALSE)</f>
        <v>Medidor faturado pela UFSC</v>
      </c>
      <c r="C58" s="10">
        <f t="shared" si="8"/>
        <v>2021</v>
      </c>
      <c r="D58" s="10" t="s">
        <v>40</v>
      </c>
      <c r="E58" s="10">
        <f>VLOOKUP(H58,[1]Auxiliar_referencia!$B:$X,3,FALSE)</f>
        <v>0</v>
      </c>
      <c r="F58" s="10" t="str">
        <f>VLOOKUP(H58,[1]Auxiliar_referencia!$B:$X,11,FALSE)</f>
        <v>Sapiens Park</v>
      </c>
      <c r="G58" s="10" t="str">
        <f>VLOOKUP(H58,[1]Auxiliar_referencia!$B:$X,16,FALSE)</f>
        <v/>
      </c>
      <c r="H58" s="11" t="s">
        <v>31</v>
      </c>
      <c r="I58" s="10" t="str">
        <f>VLOOKUP(H58,[1]Auxiliar_referencia!$B:$X,20,FALSE)</f>
        <v>Condomínio Sapiens Park</v>
      </c>
      <c r="J58" s="10" t="str">
        <f>VLOOKUP(H58,[1]Auxiliar_referencia!$B:$X,10,FALSE)</f>
        <v>Florianópolis - Outros</v>
      </c>
      <c r="K58" s="10" t="str">
        <f>VLOOKUP(H58,[1]Auxiliar_referencia!$B:$X,12,FALSE)</f>
        <v>Sapiens Park - INPETRO</v>
      </c>
      <c r="L58" s="12">
        <f>VLOOKUP($H58,'[2]2025_03'!$D:$AD,'[2]2025_03'!Z$19,FALSE)</f>
        <v>0</v>
      </c>
      <c r="M58" s="12">
        <f>VLOOKUP($H58,'[2]2025_03'!$D:$AD,'[2]2025_03'!AA$19,FALSE)</f>
        <v>0</v>
      </c>
      <c r="N58" s="12">
        <f>VLOOKUP($H58,'[2]2025_03'!$D:$AD,'[2]2025_03'!AB$19,FALSE)</f>
        <v>1</v>
      </c>
      <c r="O58" s="12">
        <f>VLOOKUP($H58,'[2]2025_03'!$D:$AD,'[2]2025_03'!AC$19,FALSE)</f>
        <v>0</v>
      </c>
      <c r="P58" s="12">
        <f>VLOOKUP($H58,'[2]2025_03'!$D:$AD,'[2]2025_03'!AD$19,FALSE)</f>
        <v>1</v>
      </c>
      <c r="Q58" s="16">
        <v>1004</v>
      </c>
      <c r="R58" s="16">
        <v>1006</v>
      </c>
      <c r="S58" s="16">
        <v>2</v>
      </c>
      <c r="T58" s="17">
        <f t="shared" si="3"/>
        <v>2</v>
      </c>
      <c r="U58" s="13">
        <f>VLOOKUP($H58,'[2]2025_03'!$D:$AD,'[2]2025_03'!T$19,FALSE)</f>
        <v>0</v>
      </c>
      <c r="V58" s="14">
        <f>VLOOKUP($H58,'[2]2025_03'!$D:$AD,'[2]2025_03'!U$19,FALSE)</f>
        <v>0</v>
      </c>
      <c r="W58" s="16">
        <v>25.47</v>
      </c>
      <c r="X58" s="16">
        <v>25.47</v>
      </c>
      <c r="Z58" s="16">
        <v>0</v>
      </c>
      <c r="AB58" s="16">
        <v>50.94</v>
      </c>
      <c r="AC58">
        <f t="shared" si="1"/>
        <v>50.94</v>
      </c>
      <c r="AD58">
        <f t="shared" si="2"/>
        <v>0</v>
      </c>
    </row>
    <row r="59" spans="1:30" ht="15.75" thickBot="1" x14ac:dyDescent="0.3">
      <c r="A59" s="10" t="str">
        <f t="shared" si="5"/>
        <v>H130 2021 Outubro</v>
      </c>
      <c r="B59" s="10" t="str">
        <f>VLOOKUP(H59,[1]Auxiliar_referencia!E:F,2,FALSE)</f>
        <v>Medidor faturado pela UFSC</v>
      </c>
      <c r="C59" s="10">
        <f t="shared" si="8"/>
        <v>2021</v>
      </c>
      <c r="D59" s="10" t="s">
        <v>41</v>
      </c>
      <c r="E59" s="10">
        <f>VLOOKUP(H59,[1]Auxiliar_referencia!$B:$X,3,FALSE)</f>
        <v>0</v>
      </c>
      <c r="F59" s="10" t="str">
        <f>VLOOKUP(H59,[1]Auxiliar_referencia!$B:$X,11,FALSE)</f>
        <v>Sapiens Park</v>
      </c>
      <c r="G59" s="10" t="str">
        <f>VLOOKUP(H59,[1]Auxiliar_referencia!$B:$X,16,FALSE)</f>
        <v/>
      </c>
      <c r="H59" s="11" t="s">
        <v>31</v>
      </c>
      <c r="I59" s="10" t="str">
        <f>VLOOKUP(H59,[1]Auxiliar_referencia!$B:$X,20,FALSE)</f>
        <v>Condomínio Sapiens Park</v>
      </c>
      <c r="J59" s="10" t="str">
        <f>VLOOKUP(H59,[1]Auxiliar_referencia!$B:$X,10,FALSE)</f>
        <v>Florianópolis - Outros</v>
      </c>
      <c r="K59" s="10" t="str">
        <f>VLOOKUP(H59,[1]Auxiliar_referencia!$B:$X,12,FALSE)</f>
        <v>Sapiens Park - INPETRO</v>
      </c>
      <c r="L59" s="12">
        <f>VLOOKUP($H59,'[2]2025_03'!$D:$AD,'[2]2025_03'!Z$19,FALSE)</f>
        <v>0</v>
      </c>
      <c r="M59" s="12">
        <f>VLOOKUP($H59,'[2]2025_03'!$D:$AD,'[2]2025_03'!AA$19,FALSE)</f>
        <v>0</v>
      </c>
      <c r="N59" s="12">
        <f>VLOOKUP($H59,'[2]2025_03'!$D:$AD,'[2]2025_03'!AB$19,FALSE)</f>
        <v>1</v>
      </c>
      <c r="O59" s="12">
        <f>VLOOKUP($H59,'[2]2025_03'!$D:$AD,'[2]2025_03'!AC$19,FALSE)</f>
        <v>0</v>
      </c>
      <c r="P59" s="12">
        <f>VLOOKUP($H59,'[2]2025_03'!$D:$AD,'[2]2025_03'!AD$19,FALSE)</f>
        <v>1</v>
      </c>
      <c r="Q59" s="16">
        <v>1006</v>
      </c>
      <c r="R59" s="16">
        <v>1008</v>
      </c>
      <c r="S59" s="16">
        <v>2</v>
      </c>
      <c r="T59" s="17">
        <f t="shared" si="3"/>
        <v>2</v>
      </c>
      <c r="U59" s="13">
        <f>VLOOKUP($H59,'[2]2025_03'!$D:$AD,'[2]2025_03'!T$19,FALSE)</f>
        <v>0</v>
      </c>
      <c r="V59" s="14">
        <f>VLOOKUP($H59,'[2]2025_03'!$D:$AD,'[2]2025_03'!U$19,FALSE)</f>
        <v>0</v>
      </c>
      <c r="W59" s="16">
        <v>25.47</v>
      </c>
      <c r="X59" s="16">
        <v>25.47</v>
      </c>
      <c r="Z59" s="16">
        <v>0</v>
      </c>
      <c r="AB59" s="16">
        <v>50.94</v>
      </c>
      <c r="AC59">
        <f t="shared" si="1"/>
        <v>50.94</v>
      </c>
      <c r="AD59">
        <f t="shared" si="2"/>
        <v>0</v>
      </c>
    </row>
    <row r="60" spans="1:30" ht="15.75" thickBot="1" x14ac:dyDescent="0.3">
      <c r="A60" s="10" t="str">
        <f t="shared" si="5"/>
        <v>H130 2021 Novembro</v>
      </c>
      <c r="B60" s="10" t="str">
        <f>VLOOKUP(H60,[1]Auxiliar_referencia!E:F,2,FALSE)</f>
        <v>Medidor faturado pela UFSC</v>
      </c>
      <c r="C60" s="10">
        <f t="shared" si="8"/>
        <v>2021</v>
      </c>
      <c r="D60" s="10" t="s">
        <v>42</v>
      </c>
      <c r="E60" s="10">
        <f>VLOOKUP(H60,[1]Auxiliar_referencia!$B:$X,3,FALSE)</f>
        <v>0</v>
      </c>
      <c r="F60" s="10" t="str">
        <f>VLOOKUP(H60,[1]Auxiliar_referencia!$B:$X,11,FALSE)</f>
        <v>Sapiens Park</v>
      </c>
      <c r="G60" s="10" t="str">
        <f>VLOOKUP(H60,[1]Auxiliar_referencia!$B:$X,16,FALSE)</f>
        <v/>
      </c>
      <c r="H60" s="11" t="s">
        <v>31</v>
      </c>
      <c r="I60" s="10" t="str">
        <f>VLOOKUP(H60,[1]Auxiliar_referencia!$B:$X,20,FALSE)</f>
        <v>Condomínio Sapiens Park</v>
      </c>
      <c r="J60" s="10" t="str">
        <f>VLOOKUP(H60,[1]Auxiliar_referencia!$B:$X,10,FALSE)</f>
        <v>Florianópolis - Outros</v>
      </c>
      <c r="K60" s="10" t="str">
        <f>VLOOKUP(H60,[1]Auxiliar_referencia!$B:$X,12,FALSE)</f>
        <v>Sapiens Park - INPETRO</v>
      </c>
      <c r="L60" s="12">
        <f>VLOOKUP($H60,'[2]2025_03'!$D:$AD,'[2]2025_03'!Z$19,FALSE)</f>
        <v>0</v>
      </c>
      <c r="M60" s="12">
        <f>VLOOKUP($H60,'[2]2025_03'!$D:$AD,'[2]2025_03'!AA$19,FALSE)</f>
        <v>0</v>
      </c>
      <c r="N60" s="12">
        <f>VLOOKUP($H60,'[2]2025_03'!$D:$AD,'[2]2025_03'!AB$19,FALSE)</f>
        <v>1</v>
      </c>
      <c r="O60" s="12">
        <f>VLOOKUP($H60,'[2]2025_03'!$D:$AD,'[2]2025_03'!AC$19,FALSE)</f>
        <v>0</v>
      </c>
      <c r="P60" s="12">
        <f>VLOOKUP($H60,'[2]2025_03'!$D:$AD,'[2]2025_03'!AD$19,FALSE)</f>
        <v>1</v>
      </c>
      <c r="Q60" s="16">
        <v>1008</v>
      </c>
      <c r="R60" s="16">
        <v>1010</v>
      </c>
      <c r="S60" s="16">
        <v>2</v>
      </c>
      <c r="T60" s="17">
        <f t="shared" si="3"/>
        <v>2</v>
      </c>
      <c r="U60" s="13">
        <f>VLOOKUP($H60,'[2]2025_03'!$D:$AD,'[2]2025_03'!T$19,FALSE)</f>
        <v>0</v>
      </c>
      <c r="V60" s="14">
        <f>VLOOKUP($H60,'[2]2025_03'!$D:$AD,'[2]2025_03'!U$19,FALSE)</f>
        <v>0</v>
      </c>
      <c r="W60" s="16">
        <v>25.4</v>
      </c>
      <c r="X60" s="16">
        <v>25.4</v>
      </c>
      <c r="Z60" s="16">
        <v>0</v>
      </c>
      <c r="AB60" s="16">
        <v>50.8</v>
      </c>
      <c r="AC60">
        <f t="shared" si="1"/>
        <v>50.8</v>
      </c>
      <c r="AD60">
        <f t="shared" si="2"/>
        <v>0</v>
      </c>
    </row>
    <row r="61" spans="1:30" ht="15.75" thickBot="1" x14ac:dyDescent="0.3">
      <c r="A61" s="10" t="str">
        <f t="shared" si="5"/>
        <v>H130 2021 Dezembro</v>
      </c>
      <c r="B61" s="10" t="str">
        <f>VLOOKUP(H61,[1]Auxiliar_referencia!E:F,2,FALSE)</f>
        <v>Medidor faturado pela UFSC</v>
      </c>
      <c r="C61" s="10">
        <f t="shared" si="8"/>
        <v>2021</v>
      </c>
      <c r="D61" s="10" t="s">
        <v>43</v>
      </c>
      <c r="E61" s="10">
        <f>VLOOKUP(H61,[1]Auxiliar_referencia!$B:$X,3,FALSE)</f>
        <v>0</v>
      </c>
      <c r="F61" s="10" t="str">
        <f>VLOOKUP(H61,[1]Auxiliar_referencia!$B:$X,11,FALSE)</f>
        <v>Sapiens Park</v>
      </c>
      <c r="G61" s="10" t="str">
        <f>VLOOKUP(H61,[1]Auxiliar_referencia!$B:$X,16,FALSE)</f>
        <v/>
      </c>
      <c r="H61" s="11" t="s">
        <v>31</v>
      </c>
      <c r="I61" s="10" t="str">
        <f>VLOOKUP(H61,[1]Auxiliar_referencia!$B:$X,20,FALSE)</f>
        <v>Condomínio Sapiens Park</v>
      </c>
      <c r="J61" s="10" t="str">
        <f>VLOOKUP(H61,[1]Auxiliar_referencia!$B:$X,10,FALSE)</f>
        <v>Florianópolis - Outros</v>
      </c>
      <c r="K61" s="10" t="str">
        <f>VLOOKUP(H61,[1]Auxiliar_referencia!$B:$X,12,FALSE)</f>
        <v>Sapiens Park - INPETRO</v>
      </c>
      <c r="L61" s="12">
        <f>VLOOKUP($H61,'[2]2025_03'!$D:$AD,'[2]2025_03'!Z$19,FALSE)</f>
        <v>0</v>
      </c>
      <c r="M61" s="12">
        <f>VLOOKUP($H61,'[2]2025_03'!$D:$AD,'[2]2025_03'!AA$19,FALSE)</f>
        <v>0</v>
      </c>
      <c r="N61" s="12">
        <f>VLOOKUP($H61,'[2]2025_03'!$D:$AD,'[2]2025_03'!AB$19,FALSE)</f>
        <v>1</v>
      </c>
      <c r="O61" s="12">
        <f>VLOOKUP($H61,'[2]2025_03'!$D:$AD,'[2]2025_03'!AC$19,FALSE)</f>
        <v>0</v>
      </c>
      <c r="P61" s="12">
        <f>VLOOKUP($H61,'[2]2025_03'!$D:$AD,'[2]2025_03'!AD$19,FALSE)</f>
        <v>1</v>
      </c>
      <c r="Q61" s="16">
        <v>1010</v>
      </c>
      <c r="R61" s="16">
        <v>1024</v>
      </c>
      <c r="S61" s="16">
        <v>14</v>
      </c>
      <c r="T61" s="17">
        <f t="shared" si="3"/>
        <v>14</v>
      </c>
      <c r="U61" s="13">
        <f>VLOOKUP($H61,'[2]2025_03'!$D:$AD,'[2]2025_03'!T$19,FALSE)</f>
        <v>0</v>
      </c>
      <c r="V61" s="14">
        <f>VLOOKUP($H61,'[2]2025_03'!$D:$AD,'[2]2025_03'!U$19,FALSE)</f>
        <v>0</v>
      </c>
      <c r="W61" s="16">
        <v>192.63</v>
      </c>
      <c r="X61" s="16">
        <v>192.63</v>
      </c>
      <c r="Z61" s="16">
        <v>0</v>
      </c>
      <c r="AB61" s="16">
        <v>385.26</v>
      </c>
      <c r="AC61">
        <f t="shared" si="1"/>
        <v>385.26</v>
      </c>
      <c r="AD61">
        <f t="shared" si="2"/>
        <v>0</v>
      </c>
    </row>
    <row r="62" spans="1:30" ht="15.75" thickBot="1" x14ac:dyDescent="0.3">
      <c r="A62" s="10" t="str">
        <f t="shared" si="5"/>
        <v>H130 2022 Janeiro</v>
      </c>
      <c r="B62" s="10" t="str">
        <f>VLOOKUP(H62,[1]Auxiliar_referencia!E:F,2,FALSE)</f>
        <v>Medidor faturado pela UFSC</v>
      </c>
      <c r="C62" s="10">
        <f>C50+1</f>
        <v>2022</v>
      </c>
      <c r="D62" s="10" t="s">
        <v>33</v>
      </c>
      <c r="E62" s="10">
        <f>VLOOKUP(H62,[1]Auxiliar_referencia!$B:$X,3,FALSE)</f>
        <v>0</v>
      </c>
      <c r="F62" s="10" t="str">
        <f>VLOOKUP(H62,[1]Auxiliar_referencia!$B:$X,11,FALSE)</f>
        <v>Sapiens Park</v>
      </c>
      <c r="G62" s="10" t="str">
        <f>VLOOKUP(H62,[1]Auxiliar_referencia!$B:$X,16,FALSE)</f>
        <v/>
      </c>
      <c r="H62" s="11" t="s">
        <v>31</v>
      </c>
      <c r="I62" s="10" t="str">
        <f>VLOOKUP(H62,[1]Auxiliar_referencia!$B:$X,20,FALSE)</f>
        <v>Condomínio Sapiens Park</v>
      </c>
      <c r="J62" s="10" t="str">
        <f>VLOOKUP(H62,[1]Auxiliar_referencia!$B:$X,10,FALSE)</f>
        <v>Florianópolis - Outros</v>
      </c>
      <c r="K62" s="10" t="str">
        <f>VLOOKUP(H62,[1]Auxiliar_referencia!$B:$X,12,FALSE)</f>
        <v>Sapiens Park - INPETRO</v>
      </c>
      <c r="L62" s="12">
        <f>VLOOKUP($H62,'[2]2025_03'!$D:$AD,'[2]2025_03'!Z$19,FALSE)</f>
        <v>0</v>
      </c>
      <c r="M62" s="12">
        <f>VLOOKUP($H62,'[2]2025_03'!$D:$AD,'[2]2025_03'!AA$19,FALSE)</f>
        <v>0</v>
      </c>
      <c r="N62" s="12">
        <f>VLOOKUP($H62,'[2]2025_03'!$D:$AD,'[2]2025_03'!AB$19,FALSE)</f>
        <v>1</v>
      </c>
      <c r="O62" s="12">
        <f>VLOOKUP($H62,'[2]2025_03'!$D:$AD,'[2]2025_03'!AC$19,FALSE)</f>
        <v>0</v>
      </c>
      <c r="P62" s="12">
        <f>VLOOKUP($H62,'[2]2025_03'!$D:$AD,'[2]2025_03'!AD$19,FALSE)</f>
        <v>1</v>
      </c>
      <c r="Q62" s="16">
        <v>1024</v>
      </c>
      <c r="R62" s="16">
        <v>1026</v>
      </c>
      <c r="S62" s="16">
        <v>2</v>
      </c>
      <c r="T62" s="17">
        <f t="shared" si="3"/>
        <v>2</v>
      </c>
      <c r="U62" s="13">
        <f>VLOOKUP($H62,'[2]2025_03'!$D:$AD,'[2]2025_03'!T$19,FALSE)</f>
        <v>0</v>
      </c>
      <c r="V62" s="14">
        <f>VLOOKUP($H62,'[2]2025_03'!$D:$AD,'[2]2025_03'!U$19,FALSE)</f>
        <v>0</v>
      </c>
      <c r="W62" s="16">
        <v>28.76</v>
      </c>
      <c r="X62" s="16">
        <v>28.76</v>
      </c>
      <c r="Z62" s="16">
        <v>0</v>
      </c>
      <c r="AB62" s="16">
        <v>57.52</v>
      </c>
      <c r="AC62">
        <f t="shared" si="1"/>
        <v>57.52</v>
      </c>
      <c r="AD62">
        <f t="shared" si="2"/>
        <v>0</v>
      </c>
    </row>
    <row r="63" spans="1:30" ht="15.75" thickBot="1" x14ac:dyDescent="0.3">
      <c r="A63" s="10" t="str">
        <f t="shared" si="5"/>
        <v>H130 2022 Fevereiro</v>
      </c>
      <c r="B63" s="10" t="str">
        <f>VLOOKUP(H63,[1]Auxiliar_referencia!E:F,2,FALSE)</f>
        <v>Medidor faturado pela UFSC</v>
      </c>
      <c r="C63" s="10">
        <f>C62</f>
        <v>2022</v>
      </c>
      <c r="D63" s="10" t="s">
        <v>34</v>
      </c>
      <c r="E63" s="10">
        <f>VLOOKUP(H63,[1]Auxiliar_referencia!$B:$X,3,FALSE)</f>
        <v>0</v>
      </c>
      <c r="F63" s="10" t="str">
        <f>VLOOKUP(H63,[1]Auxiliar_referencia!$B:$X,11,FALSE)</f>
        <v>Sapiens Park</v>
      </c>
      <c r="G63" s="10" t="str">
        <f>VLOOKUP(H63,[1]Auxiliar_referencia!$B:$X,16,FALSE)</f>
        <v/>
      </c>
      <c r="H63" s="11" t="s">
        <v>31</v>
      </c>
      <c r="I63" s="10" t="str">
        <f>VLOOKUP(H63,[1]Auxiliar_referencia!$B:$X,20,FALSE)</f>
        <v>Condomínio Sapiens Park</v>
      </c>
      <c r="J63" s="10" t="str">
        <f>VLOOKUP(H63,[1]Auxiliar_referencia!$B:$X,10,FALSE)</f>
        <v>Florianópolis - Outros</v>
      </c>
      <c r="K63" s="10" t="str">
        <f>VLOOKUP(H63,[1]Auxiliar_referencia!$B:$X,12,FALSE)</f>
        <v>Sapiens Park - INPETRO</v>
      </c>
      <c r="L63" s="12">
        <f>VLOOKUP($H63,'[2]2025_03'!$D:$AD,'[2]2025_03'!Z$19,FALSE)</f>
        <v>0</v>
      </c>
      <c r="M63" s="12">
        <f>VLOOKUP($H63,'[2]2025_03'!$D:$AD,'[2]2025_03'!AA$19,FALSE)</f>
        <v>0</v>
      </c>
      <c r="N63" s="12">
        <f>VLOOKUP($H63,'[2]2025_03'!$D:$AD,'[2]2025_03'!AB$19,FALSE)</f>
        <v>1</v>
      </c>
      <c r="O63" s="12">
        <f>VLOOKUP($H63,'[2]2025_03'!$D:$AD,'[2]2025_03'!AC$19,FALSE)</f>
        <v>0</v>
      </c>
      <c r="P63" s="12">
        <f>VLOOKUP($H63,'[2]2025_03'!$D:$AD,'[2]2025_03'!AD$19,FALSE)</f>
        <v>1</v>
      </c>
      <c r="Q63" s="16">
        <v>1026</v>
      </c>
      <c r="R63" s="16">
        <v>1029</v>
      </c>
      <c r="S63" s="16">
        <v>3</v>
      </c>
      <c r="T63" s="17">
        <f t="shared" si="3"/>
        <v>3</v>
      </c>
      <c r="U63" s="13">
        <f>VLOOKUP($H63,'[2]2025_03'!$D:$AD,'[2]2025_03'!T$19,FALSE)</f>
        <v>0</v>
      </c>
      <c r="V63" s="14">
        <f>VLOOKUP($H63,'[2]2025_03'!$D:$AD,'[2]2025_03'!U$19,FALSE)</f>
        <v>0</v>
      </c>
      <c r="W63" s="16">
        <v>43.82</v>
      </c>
      <c r="X63" s="16">
        <v>43.82</v>
      </c>
      <c r="Z63" s="16">
        <v>0</v>
      </c>
      <c r="AB63" s="16">
        <v>87.64</v>
      </c>
      <c r="AC63">
        <f t="shared" si="1"/>
        <v>87.64</v>
      </c>
      <c r="AD63">
        <f t="shared" si="2"/>
        <v>0</v>
      </c>
    </row>
    <row r="64" spans="1:30" ht="15.75" thickBot="1" x14ac:dyDescent="0.3">
      <c r="A64" s="10" t="str">
        <f t="shared" si="5"/>
        <v>H130 2022 Março</v>
      </c>
      <c r="B64" s="10" t="str">
        <f>VLOOKUP(H64,[1]Auxiliar_referencia!E:F,2,FALSE)</f>
        <v>Medidor faturado pela UFSC</v>
      </c>
      <c r="C64" s="10">
        <f t="shared" ref="C64:C73" si="9">C63</f>
        <v>2022</v>
      </c>
      <c r="D64" s="10" t="s">
        <v>30</v>
      </c>
      <c r="E64" s="10">
        <f>VLOOKUP(H64,[1]Auxiliar_referencia!$B:$X,3,FALSE)</f>
        <v>0</v>
      </c>
      <c r="F64" s="10" t="str">
        <f>VLOOKUP(H64,[1]Auxiliar_referencia!$B:$X,11,FALSE)</f>
        <v>Sapiens Park</v>
      </c>
      <c r="G64" s="10" t="str">
        <f>VLOOKUP(H64,[1]Auxiliar_referencia!$B:$X,16,FALSE)</f>
        <v/>
      </c>
      <c r="H64" s="11" t="s">
        <v>31</v>
      </c>
      <c r="I64" s="10" t="str">
        <f>VLOOKUP(H64,[1]Auxiliar_referencia!$B:$X,20,FALSE)</f>
        <v>Condomínio Sapiens Park</v>
      </c>
      <c r="J64" s="10" t="str">
        <f>VLOOKUP(H64,[1]Auxiliar_referencia!$B:$X,10,FALSE)</f>
        <v>Florianópolis - Outros</v>
      </c>
      <c r="K64" s="10" t="str">
        <f>VLOOKUP(H64,[1]Auxiliar_referencia!$B:$X,12,FALSE)</f>
        <v>Sapiens Park - INPETRO</v>
      </c>
      <c r="L64" s="12">
        <f>VLOOKUP($H64,'[2]2025_03'!$D:$AD,'[2]2025_03'!Z$19,FALSE)</f>
        <v>0</v>
      </c>
      <c r="M64" s="12">
        <f>VLOOKUP($H64,'[2]2025_03'!$D:$AD,'[2]2025_03'!AA$19,FALSE)</f>
        <v>0</v>
      </c>
      <c r="N64" s="12">
        <f>VLOOKUP($H64,'[2]2025_03'!$D:$AD,'[2]2025_03'!AB$19,FALSE)</f>
        <v>1</v>
      </c>
      <c r="O64" s="12">
        <f>VLOOKUP($H64,'[2]2025_03'!$D:$AD,'[2]2025_03'!AC$19,FALSE)</f>
        <v>0</v>
      </c>
      <c r="P64" s="12">
        <f>VLOOKUP($H64,'[2]2025_03'!$D:$AD,'[2]2025_03'!AD$19,FALSE)</f>
        <v>1</v>
      </c>
      <c r="Q64" s="16">
        <v>1029</v>
      </c>
      <c r="R64" s="16">
        <v>1033</v>
      </c>
      <c r="S64" s="16">
        <v>4</v>
      </c>
      <c r="T64" s="17">
        <f t="shared" si="3"/>
        <v>4</v>
      </c>
      <c r="U64" s="13">
        <f>VLOOKUP($H64,'[2]2025_03'!$D:$AD,'[2]2025_03'!T$19,FALSE)</f>
        <v>0</v>
      </c>
      <c r="V64" s="14">
        <f>VLOOKUP($H64,'[2]2025_03'!$D:$AD,'[2]2025_03'!U$19,FALSE)</f>
        <v>0</v>
      </c>
      <c r="W64" s="16">
        <v>55</v>
      </c>
      <c r="X64" s="16">
        <v>55</v>
      </c>
      <c r="Z64" s="16">
        <v>0</v>
      </c>
      <c r="AB64" s="16">
        <v>110</v>
      </c>
      <c r="AC64">
        <f t="shared" si="1"/>
        <v>110</v>
      </c>
      <c r="AD64">
        <f t="shared" si="2"/>
        <v>0</v>
      </c>
    </row>
    <row r="65" spans="1:30" ht="15.75" thickBot="1" x14ac:dyDescent="0.3">
      <c r="A65" s="10" t="str">
        <f t="shared" si="5"/>
        <v>H130 2022 Abril</v>
      </c>
      <c r="B65" s="10" t="str">
        <f>VLOOKUP(H65,[1]Auxiliar_referencia!E:F,2,FALSE)</f>
        <v>Medidor faturado pela UFSC</v>
      </c>
      <c r="C65" s="10">
        <f t="shared" si="9"/>
        <v>2022</v>
      </c>
      <c r="D65" s="10" t="s">
        <v>35</v>
      </c>
      <c r="E65" s="10">
        <f>VLOOKUP(H65,[1]Auxiliar_referencia!$B:$X,3,FALSE)</f>
        <v>0</v>
      </c>
      <c r="F65" s="10" t="str">
        <f>VLOOKUP(H65,[1]Auxiliar_referencia!$B:$X,11,FALSE)</f>
        <v>Sapiens Park</v>
      </c>
      <c r="G65" s="10" t="str">
        <f>VLOOKUP(H65,[1]Auxiliar_referencia!$B:$X,16,FALSE)</f>
        <v/>
      </c>
      <c r="H65" s="11" t="s">
        <v>31</v>
      </c>
      <c r="I65" s="10" t="str">
        <f>VLOOKUP(H65,[1]Auxiliar_referencia!$B:$X,20,FALSE)</f>
        <v>Condomínio Sapiens Park</v>
      </c>
      <c r="J65" s="10" t="str">
        <f>VLOOKUP(H65,[1]Auxiliar_referencia!$B:$X,10,FALSE)</f>
        <v>Florianópolis - Outros</v>
      </c>
      <c r="K65" s="10" t="str">
        <f>VLOOKUP(H65,[1]Auxiliar_referencia!$B:$X,12,FALSE)</f>
        <v>Sapiens Park - INPETRO</v>
      </c>
      <c r="L65" s="12">
        <f>VLOOKUP($H65,'[2]2025_03'!$D:$AD,'[2]2025_03'!Z$19,FALSE)</f>
        <v>0</v>
      </c>
      <c r="M65" s="12">
        <f>VLOOKUP($H65,'[2]2025_03'!$D:$AD,'[2]2025_03'!AA$19,FALSE)</f>
        <v>0</v>
      </c>
      <c r="N65" s="12">
        <f>VLOOKUP($H65,'[2]2025_03'!$D:$AD,'[2]2025_03'!AB$19,FALSE)</f>
        <v>1</v>
      </c>
      <c r="O65" s="12">
        <f>VLOOKUP($H65,'[2]2025_03'!$D:$AD,'[2]2025_03'!AC$19,FALSE)</f>
        <v>0</v>
      </c>
      <c r="P65" s="12">
        <f>VLOOKUP($H65,'[2]2025_03'!$D:$AD,'[2]2025_03'!AD$19,FALSE)</f>
        <v>1</v>
      </c>
      <c r="Q65" s="16">
        <v>1033</v>
      </c>
      <c r="R65" s="16">
        <v>1047</v>
      </c>
      <c r="S65" s="16">
        <v>14</v>
      </c>
      <c r="T65" s="17">
        <f t="shared" si="3"/>
        <v>14</v>
      </c>
      <c r="U65" s="13">
        <f>VLOOKUP($H65,'[2]2025_03'!$D:$AD,'[2]2025_03'!T$19,FALSE)</f>
        <v>0</v>
      </c>
      <c r="V65" s="14">
        <f>VLOOKUP($H65,'[2]2025_03'!$D:$AD,'[2]2025_03'!U$19,FALSE)</f>
        <v>0</v>
      </c>
      <c r="W65" s="16">
        <v>187.76</v>
      </c>
      <c r="X65" s="16">
        <v>187.76</v>
      </c>
      <c r="Z65" s="16">
        <v>0</v>
      </c>
      <c r="AB65" s="16">
        <v>375.52</v>
      </c>
      <c r="AC65">
        <f t="shared" si="1"/>
        <v>375.52</v>
      </c>
      <c r="AD65">
        <f t="shared" si="2"/>
        <v>0</v>
      </c>
    </row>
    <row r="66" spans="1:30" ht="15.75" thickBot="1" x14ac:dyDescent="0.3">
      <c r="A66" s="10" t="str">
        <f t="shared" si="5"/>
        <v>H130 2022 Maio</v>
      </c>
      <c r="B66" s="10" t="str">
        <f>VLOOKUP(H66,[1]Auxiliar_referencia!E:F,2,FALSE)</f>
        <v>Medidor faturado pela UFSC</v>
      </c>
      <c r="C66" s="10">
        <f t="shared" si="9"/>
        <v>2022</v>
      </c>
      <c r="D66" s="10" t="s">
        <v>36</v>
      </c>
      <c r="E66" s="10">
        <f>VLOOKUP(H66,[1]Auxiliar_referencia!$B:$X,3,FALSE)</f>
        <v>0</v>
      </c>
      <c r="F66" s="10" t="str">
        <f>VLOOKUP(H66,[1]Auxiliar_referencia!$B:$X,11,FALSE)</f>
        <v>Sapiens Park</v>
      </c>
      <c r="G66" s="10" t="str">
        <f>VLOOKUP(H66,[1]Auxiliar_referencia!$B:$X,16,FALSE)</f>
        <v/>
      </c>
      <c r="H66" s="11" t="s">
        <v>31</v>
      </c>
      <c r="I66" s="10" t="str">
        <f>VLOOKUP(H66,[1]Auxiliar_referencia!$B:$X,20,FALSE)</f>
        <v>Condomínio Sapiens Park</v>
      </c>
      <c r="J66" s="10" t="str">
        <f>VLOOKUP(H66,[1]Auxiliar_referencia!$B:$X,10,FALSE)</f>
        <v>Florianópolis - Outros</v>
      </c>
      <c r="K66" s="10" t="str">
        <f>VLOOKUP(H66,[1]Auxiliar_referencia!$B:$X,12,FALSE)</f>
        <v>Sapiens Park - INPETRO</v>
      </c>
      <c r="L66" s="12">
        <f>VLOOKUP($H66,'[2]2025_03'!$D:$AD,'[2]2025_03'!Z$19,FALSE)</f>
        <v>0</v>
      </c>
      <c r="M66" s="12">
        <f>VLOOKUP($H66,'[2]2025_03'!$D:$AD,'[2]2025_03'!AA$19,FALSE)</f>
        <v>0</v>
      </c>
      <c r="N66" s="12">
        <f>VLOOKUP($H66,'[2]2025_03'!$D:$AD,'[2]2025_03'!AB$19,FALSE)</f>
        <v>1</v>
      </c>
      <c r="O66" s="12">
        <f>VLOOKUP($H66,'[2]2025_03'!$D:$AD,'[2]2025_03'!AC$19,FALSE)</f>
        <v>0</v>
      </c>
      <c r="P66" s="12">
        <f>VLOOKUP($H66,'[2]2025_03'!$D:$AD,'[2]2025_03'!AD$19,FALSE)</f>
        <v>1</v>
      </c>
      <c r="Q66" s="16">
        <v>1047</v>
      </c>
      <c r="R66" s="16">
        <v>1064</v>
      </c>
      <c r="S66" s="16">
        <v>17</v>
      </c>
      <c r="T66" s="17">
        <f t="shared" si="3"/>
        <v>17</v>
      </c>
      <c r="U66" s="13">
        <f>VLOOKUP($H66,'[2]2025_03'!$D:$AD,'[2]2025_03'!T$19,FALSE)</f>
        <v>0</v>
      </c>
      <c r="V66" s="14">
        <f>VLOOKUP($H66,'[2]2025_03'!$D:$AD,'[2]2025_03'!U$19,FALSE)</f>
        <v>0</v>
      </c>
      <c r="W66" s="16">
        <v>219.52</v>
      </c>
      <c r="X66" s="16">
        <v>219.52</v>
      </c>
      <c r="Z66" s="16">
        <v>0</v>
      </c>
      <c r="AB66" s="16">
        <v>439.04</v>
      </c>
      <c r="AC66">
        <f t="shared" ref="AC66:AC129" si="10">W66+X66+Y66+Z66+AA66</f>
        <v>439.04</v>
      </c>
      <c r="AD66">
        <f t="shared" ref="AD66:AD129" si="11">AB66-AC66</f>
        <v>0</v>
      </c>
    </row>
    <row r="67" spans="1:30" ht="15.75" thickBot="1" x14ac:dyDescent="0.3">
      <c r="A67" s="10" t="str">
        <f t="shared" si="5"/>
        <v>H130 2022 Junho</v>
      </c>
      <c r="B67" s="10" t="str">
        <f>VLOOKUP(H67,[1]Auxiliar_referencia!E:F,2,FALSE)</f>
        <v>Medidor faturado pela UFSC</v>
      </c>
      <c r="C67" s="10">
        <f t="shared" si="9"/>
        <v>2022</v>
      </c>
      <c r="D67" s="10" t="s">
        <v>37</v>
      </c>
      <c r="E67" s="10">
        <f>VLOOKUP(H67,[1]Auxiliar_referencia!$B:$X,3,FALSE)</f>
        <v>0</v>
      </c>
      <c r="F67" s="10" t="str">
        <f>VLOOKUP(H67,[1]Auxiliar_referencia!$B:$X,11,FALSE)</f>
        <v>Sapiens Park</v>
      </c>
      <c r="G67" s="10" t="str">
        <f>VLOOKUP(H67,[1]Auxiliar_referencia!$B:$X,16,FALSE)</f>
        <v/>
      </c>
      <c r="H67" s="11" t="s">
        <v>31</v>
      </c>
      <c r="I67" s="10" t="str">
        <f>VLOOKUP(H67,[1]Auxiliar_referencia!$B:$X,20,FALSE)</f>
        <v>Condomínio Sapiens Park</v>
      </c>
      <c r="J67" s="10" t="str">
        <f>VLOOKUP(H67,[1]Auxiliar_referencia!$B:$X,10,FALSE)</f>
        <v>Florianópolis - Outros</v>
      </c>
      <c r="K67" s="10" t="str">
        <f>VLOOKUP(H67,[1]Auxiliar_referencia!$B:$X,12,FALSE)</f>
        <v>Sapiens Park - INPETRO</v>
      </c>
      <c r="L67" s="12">
        <f>VLOOKUP($H67,'[2]2025_03'!$D:$AD,'[2]2025_03'!Z$19,FALSE)</f>
        <v>0</v>
      </c>
      <c r="M67" s="12">
        <f>VLOOKUP($H67,'[2]2025_03'!$D:$AD,'[2]2025_03'!AA$19,FALSE)</f>
        <v>0</v>
      </c>
      <c r="N67" s="12">
        <f>VLOOKUP($H67,'[2]2025_03'!$D:$AD,'[2]2025_03'!AB$19,FALSE)</f>
        <v>1</v>
      </c>
      <c r="O67" s="12">
        <f>VLOOKUP($H67,'[2]2025_03'!$D:$AD,'[2]2025_03'!AC$19,FALSE)</f>
        <v>0</v>
      </c>
      <c r="P67" s="12">
        <f>VLOOKUP($H67,'[2]2025_03'!$D:$AD,'[2]2025_03'!AD$19,FALSE)</f>
        <v>1</v>
      </c>
      <c r="Q67" s="16">
        <v>1064</v>
      </c>
      <c r="R67" s="16">
        <v>1074</v>
      </c>
      <c r="S67" s="16">
        <v>10</v>
      </c>
      <c r="T67" s="17">
        <f t="shared" ref="T67:T130" si="12">S67</f>
        <v>10</v>
      </c>
      <c r="U67" s="13">
        <f>VLOOKUP($H67,'[2]2025_03'!$D:$AD,'[2]2025_03'!T$19,FALSE)</f>
        <v>0</v>
      </c>
      <c r="V67" s="14">
        <f>VLOOKUP($H67,'[2]2025_03'!$D:$AD,'[2]2025_03'!U$19,FALSE)</f>
        <v>0</v>
      </c>
      <c r="W67" s="16">
        <v>130.29</v>
      </c>
      <c r="X67" s="16">
        <v>130.29</v>
      </c>
      <c r="Z67" s="16">
        <v>0</v>
      </c>
      <c r="AB67" s="16">
        <v>260.58</v>
      </c>
      <c r="AC67">
        <f t="shared" si="10"/>
        <v>260.58</v>
      </c>
      <c r="AD67">
        <f t="shared" si="11"/>
        <v>0</v>
      </c>
    </row>
    <row r="68" spans="1:30" ht="15.75" thickBot="1" x14ac:dyDescent="0.3">
      <c r="A68" s="10" t="str">
        <f t="shared" si="5"/>
        <v>H130 2022 Julho</v>
      </c>
      <c r="B68" s="10" t="str">
        <f>VLOOKUP(H68,[1]Auxiliar_referencia!E:F,2,FALSE)</f>
        <v>Medidor faturado pela UFSC</v>
      </c>
      <c r="C68" s="10">
        <f t="shared" si="9"/>
        <v>2022</v>
      </c>
      <c r="D68" s="10" t="s">
        <v>38</v>
      </c>
      <c r="E68" s="10">
        <f>VLOOKUP(H68,[1]Auxiliar_referencia!$B:$X,3,FALSE)</f>
        <v>0</v>
      </c>
      <c r="F68" s="10" t="str">
        <f>VLOOKUP(H68,[1]Auxiliar_referencia!$B:$X,11,FALSE)</f>
        <v>Sapiens Park</v>
      </c>
      <c r="G68" s="10" t="str">
        <f>VLOOKUP(H68,[1]Auxiliar_referencia!$B:$X,16,FALSE)</f>
        <v/>
      </c>
      <c r="H68" s="11" t="s">
        <v>31</v>
      </c>
      <c r="I68" s="10" t="str">
        <f>VLOOKUP(H68,[1]Auxiliar_referencia!$B:$X,20,FALSE)</f>
        <v>Condomínio Sapiens Park</v>
      </c>
      <c r="J68" s="10" t="str">
        <f>VLOOKUP(H68,[1]Auxiliar_referencia!$B:$X,10,FALSE)</f>
        <v>Florianópolis - Outros</v>
      </c>
      <c r="K68" s="10" t="str">
        <f>VLOOKUP(H68,[1]Auxiliar_referencia!$B:$X,12,FALSE)</f>
        <v>Sapiens Park - INPETRO</v>
      </c>
      <c r="L68" s="12">
        <f>VLOOKUP($H68,'[2]2025_03'!$D:$AD,'[2]2025_03'!Z$19,FALSE)</f>
        <v>0</v>
      </c>
      <c r="M68" s="12">
        <f>VLOOKUP($H68,'[2]2025_03'!$D:$AD,'[2]2025_03'!AA$19,FALSE)</f>
        <v>0</v>
      </c>
      <c r="N68" s="12">
        <f>VLOOKUP($H68,'[2]2025_03'!$D:$AD,'[2]2025_03'!AB$19,FALSE)</f>
        <v>1</v>
      </c>
      <c r="O68" s="12">
        <f>VLOOKUP($H68,'[2]2025_03'!$D:$AD,'[2]2025_03'!AC$19,FALSE)</f>
        <v>0</v>
      </c>
      <c r="P68" s="12">
        <f>VLOOKUP($H68,'[2]2025_03'!$D:$AD,'[2]2025_03'!AD$19,FALSE)</f>
        <v>1</v>
      </c>
      <c r="Q68" s="16">
        <v>1074</v>
      </c>
      <c r="R68" s="16">
        <v>1089</v>
      </c>
      <c r="S68" s="16">
        <v>15</v>
      </c>
      <c r="T68" s="17">
        <f t="shared" si="12"/>
        <v>15</v>
      </c>
      <c r="U68" s="13">
        <f>VLOOKUP($H68,'[2]2025_03'!$D:$AD,'[2]2025_03'!T$19,FALSE)</f>
        <v>0</v>
      </c>
      <c r="V68" s="14">
        <f>VLOOKUP($H68,'[2]2025_03'!$D:$AD,'[2]2025_03'!U$19,FALSE)</f>
        <v>0</v>
      </c>
      <c r="W68" s="16">
        <v>230.05</v>
      </c>
      <c r="X68" s="16">
        <v>230.05</v>
      </c>
      <c r="Z68" s="16">
        <v>0</v>
      </c>
      <c r="AB68" s="16">
        <v>460.1</v>
      </c>
      <c r="AC68">
        <f t="shared" si="10"/>
        <v>460.1</v>
      </c>
      <c r="AD68">
        <f t="shared" si="11"/>
        <v>0</v>
      </c>
    </row>
    <row r="69" spans="1:30" ht="15.75" thickBot="1" x14ac:dyDescent="0.3">
      <c r="A69" s="10" t="str">
        <f t="shared" si="5"/>
        <v>H130 2022 Agosto</v>
      </c>
      <c r="B69" s="10" t="str">
        <f>VLOOKUP(H69,[1]Auxiliar_referencia!E:F,2,FALSE)</f>
        <v>Medidor faturado pela UFSC</v>
      </c>
      <c r="C69" s="10">
        <f t="shared" si="9"/>
        <v>2022</v>
      </c>
      <c r="D69" s="10" t="s">
        <v>39</v>
      </c>
      <c r="E69" s="10">
        <f>VLOOKUP(H69,[1]Auxiliar_referencia!$B:$X,3,FALSE)</f>
        <v>0</v>
      </c>
      <c r="F69" s="10" t="str">
        <f>VLOOKUP(H69,[1]Auxiliar_referencia!$B:$X,11,FALSE)</f>
        <v>Sapiens Park</v>
      </c>
      <c r="G69" s="10" t="str">
        <f>VLOOKUP(H69,[1]Auxiliar_referencia!$B:$X,16,FALSE)</f>
        <v/>
      </c>
      <c r="H69" s="11" t="s">
        <v>31</v>
      </c>
      <c r="I69" s="10" t="str">
        <f>VLOOKUP(H69,[1]Auxiliar_referencia!$B:$X,20,FALSE)</f>
        <v>Condomínio Sapiens Park</v>
      </c>
      <c r="J69" s="10" t="str">
        <f>VLOOKUP(H69,[1]Auxiliar_referencia!$B:$X,10,FALSE)</f>
        <v>Florianópolis - Outros</v>
      </c>
      <c r="K69" s="10" t="str">
        <f>VLOOKUP(H69,[1]Auxiliar_referencia!$B:$X,12,FALSE)</f>
        <v>Sapiens Park - INPETRO</v>
      </c>
      <c r="L69" s="12">
        <f>VLOOKUP($H69,'[2]2025_03'!$D:$AD,'[2]2025_03'!Z$19,FALSE)</f>
        <v>0</v>
      </c>
      <c r="M69" s="12">
        <f>VLOOKUP($H69,'[2]2025_03'!$D:$AD,'[2]2025_03'!AA$19,FALSE)</f>
        <v>0</v>
      </c>
      <c r="N69" s="12">
        <f>VLOOKUP($H69,'[2]2025_03'!$D:$AD,'[2]2025_03'!AB$19,FALSE)</f>
        <v>1</v>
      </c>
      <c r="O69" s="12">
        <f>VLOOKUP($H69,'[2]2025_03'!$D:$AD,'[2]2025_03'!AC$19,FALSE)</f>
        <v>0</v>
      </c>
      <c r="P69" s="12">
        <f>VLOOKUP($H69,'[2]2025_03'!$D:$AD,'[2]2025_03'!AD$19,FALSE)</f>
        <v>1</v>
      </c>
      <c r="Q69" s="16">
        <v>1089</v>
      </c>
      <c r="R69" s="16">
        <v>1103</v>
      </c>
      <c r="S69" s="16">
        <v>14</v>
      </c>
      <c r="T69" s="17">
        <f t="shared" si="12"/>
        <v>14</v>
      </c>
      <c r="U69" s="13">
        <f>VLOOKUP($H69,'[2]2025_03'!$D:$AD,'[2]2025_03'!T$19,FALSE)</f>
        <v>0</v>
      </c>
      <c r="V69" s="14">
        <f>VLOOKUP($H69,'[2]2025_03'!$D:$AD,'[2]2025_03'!U$19,FALSE)</f>
        <v>0</v>
      </c>
      <c r="W69" s="16">
        <v>230.05</v>
      </c>
      <c r="X69" s="16">
        <v>230.05</v>
      </c>
      <c r="Z69" s="16">
        <v>0</v>
      </c>
      <c r="AB69" s="16">
        <v>460.1</v>
      </c>
      <c r="AC69">
        <f t="shared" si="10"/>
        <v>460.1</v>
      </c>
      <c r="AD69">
        <f t="shared" si="11"/>
        <v>0</v>
      </c>
    </row>
    <row r="70" spans="1:30" ht="15.75" thickBot="1" x14ac:dyDescent="0.3">
      <c r="A70" s="10" t="str">
        <f t="shared" si="5"/>
        <v>H130 2022 Setembro</v>
      </c>
      <c r="B70" s="10" t="str">
        <f>VLOOKUP(H70,[1]Auxiliar_referencia!E:F,2,FALSE)</f>
        <v>Medidor faturado pela UFSC</v>
      </c>
      <c r="C70" s="10">
        <f t="shared" si="9"/>
        <v>2022</v>
      </c>
      <c r="D70" s="10" t="s">
        <v>40</v>
      </c>
      <c r="E70" s="10">
        <f>VLOOKUP(H70,[1]Auxiliar_referencia!$B:$X,3,FALSE)</f>
        <v>0</v>
      </c>
      <c r="F70" s="10" t="str">
        <f>VLOOKUP(H70,[1]Auxiliar_referencia!$B:$X,11,FALSE)</f>
        <v>Sapiens Park</v>
      </c>
      <c r="G70" s="10" t="str">
        <f>VLOOKUP(H70,[1]Auxiliar_referencia!$B:$X,16,FALSE)</f>
        <v/>
      </c>
      <c r="H70" s="11" t="s">
        <v>31</v>
      </c>
      <c r="I70" s="10" t="str">
        <f>VLOOKUP(H70,[1]Auxiliar_referencia!$B:$X,20,FALSE)</f>
        <v>Condomínio Sapiens Park</v>
      </c>
      <c r="J70" s="10" t="str">
        <f>VLOOKUP(H70,[1]Auxiliar_referencia!$B:$X,10,FALSE)</f>
        <v>Florianópolis - Outros</v>
      </c>
      <c r="K70" s="10" t="str">
        <f>VLOOKUP(H70,[1]Auxiliar_referencia!$B:$X,12,FALSE)</f>
        <v>Sapiens Park - INPETRO</v>
      </c>
      <c r="L70" s="12">
        <f>VLOOKUP($H70,'[2]2025_03'!$D:$AD,'[2]2025_03'!Z$19,FALSE)</f>
        <v>0</v>
      </c>
      <c r="M70" s="12">
        <f>VLOOKUP($H70,'[2]2025_03'!$D:$AD,'[2]2025_03'!AA$19,FALSE)</f>
        <v>0</v>
      </c>
      <c r="N70" s="12">
        <f>VLOOKUP($H70,'[2]2025_03'!$D:$AD,'[2]2025_03'!AB$19,FALSE)</f>
        <v>1</v>
      </c>
      <c r="O70" s="12">
        <f>VLOOKUP($H70,'[2]2025_03'!$D:$AD,'[2]2025_03'!AC$19,FALSE)</f>
        <v>0</v>
      </c>
      <c r="P70" s="12">
        <f>VLOOKUP($H70,'[2]2025_03'!$D:$AD,'[2]2025_03'!AD$19,FALSE)</f>
        <v>1</v>
      </c>
      <c r="Q70" s="16">
        <v>1103</v>
      </c>
      <c r="R70" s="16">
        <v>1117</v>
      </c>
      <c r="S70" s="16">
        <v>14</v>
      </c>
      <c r="T70" s="17">
        <f t="shared" si="12"/>
        <v>14</v>
      </c>
      <c r="U70" s="13">
        <f>VLOOKUP($H70,'[2]2025_03'!$D:$AD,'[2]2025_03'!T$19,FALSE)</f>
        <v>0</v>
      </c>
      <c r="V70" s="14">
        <f>VLOOKUP($H70,'[2]2025_03'!$D:$AD,'[2]2025_03'!U$19,FALSE)</f>
        <v>0</v>
      </c>
      <c r="W70" s="16">
        <v>220.32</v>
      </c>
      <c r="X70" s="16">
        <v>220.32</v>
      </c>
      <c r="Z70" s="16">
        <v>0</v>
      </c>
      <c r="AB70" s="16">
        <v>440.64</v>
      </c>
      <c r="AC70">
        <f t="shared" si="10"/>
        <v>440.64</v>
      </c>
      <c r="AD70">
        <f t="shared" si="11"/>
        <v>0</v>
      </c>
    </row>
    <row r="71" spans="1:30" ht="15.75" thickBot="1" x14ac:dyDescent="0.3">
      <c r="A71" s="10" t="str">
        <f t="shared" si="5"/>
        <v>H130 2022 Outubro</v>
      </c>
      <c r="B71" s="10" t="str">
        <f>VLOOKUP(H71,[1]Auxiliar_referencia!E:F,2,FALSE)</f>
        <v>Medidor faturado pela UFSC</v>
      </c>
      <c r="C71" s="10">
        <f t="shared" si="9"/>
        <v>2022</v>
      </c>
      <c r="D71" s="10" t="s">
        <v>41</v>
      </c>
      <c r="E71" s="10">
        <f>VLOOKUP(H71,[1]Auxiliar_referencia!$B:$X,3,FALSE)</f>
        <v>0</v>
      </c>
      <c r="F71" s="10" t="str">
        <f>VLOOKUP(H71,[1]Auxiliar_referencia!$B:$X,11,FALSE)</f>
        <v>Sapiens Park</v>
      </c>
      <c r="G71" s="10" t="str">
        <f>VLOOKUP(H71,[1]Auxiliar_referencia!$B:$X,16,FALSE)</f>
        <v/>
      </c>
      <c r="H71" s="11" t="s">
        <v>31</v>
      </c>
      <c r="I71" s="10" t="str">
        <f>VLOOKUP(H71,[1]Auxiliar_referencia!$B:$X,20,FALSE)</f>
        <v>Condomínio Sapiens Park</v>
      </c>
      <c r="J71" s="10" t="str">
        <f>VLOOKUP(H71,[1]Auxiliar_referencia!$B:$X,10,FALSE)</f>
        <v>Florianópolis - Outros</v>
      </c>
      <c r="K71" s="10" t="str">
        <f>VLOOKUP(H71,[1]Auxiliar_referencia!$B:$X,12,FALSE)</f>
        <v>Sapiens Park - INPETRO</v>
      </c>
      <c r="L71" s="12">
        <f>VLOOKUP($H71,'[2]2025_03'!$D:$AD,'[2]2025_03'!Z$19,FALSE)</f>
        <v>0</v>
      </c>
      <c r="M71" s="12">
        <f>VLOOKUP($H71,'[2]2025_03'!$D:$AD,'[2]2025_03'!AA$19,FALSE)</f>
        <v>0</v>
      </c>
      <c r="N71" s="12">
        <f>VLOOKUP($H71,'[2]2025_03'!$D:$AD,'[2]2025_03'!AB$19,FALSE)</f>
        <v>1</v>
      </c>
      <c r="O71" s="12">
        <f>VLOOKUP($H71,'[2]2025_03'!$D:$AD,'[2]2025_03'!AC$19,FALSE)</f>
        <v>0</v>
      </c>
      <c r="P71" s="12">
        <f>VLOOKUP($H71,'[2]2025_03'!$D:$AD,'[2]2025_03'!AD$19,FALSE)</f>
        <v>1</v>
      </c>
      <c r="Q71" s="16">
        <v>1117</v>
      </c>
      <c r="R71" s="16">
        <v>1967</v>
      </c>
      <c r="S71" s="16">
        <v>850</v>
      </c>
      <c r="T71" s="17">
        <f t="shared" si="12"/>
        <v>850</v>
      </c>
      <c r="U71" s="13">
        <f>VLOOKUP($H71,'[2]2025_03'!$D:$AD,'[2]2025_03'!T$19,FALSE)</f>
        <v>0</v>
      </c>
      <c r="V71" s="14">
        <f>VLOOKUP($H71,'[2]2025_03'!$D:$AD,'[2]2025_03'!U$19,FALSE)</f>
        <v>0</v>
      </c>
      <c r="W71" s="16">
        <v>14552</v>
      </c>
      <c r="X71" s="16">
        <v>14552</v>
      </c>
      <c r="Z71" s="16">
        <v>0</v>
      </c>
      <c r="AB71" s="16">
        <v>29104</v>
      </c>
      <c r="AC71">
        <f t="shared" si="10"/>
        <v>29104</v>
      </c>
      <c r="AD71">
        <f t="shared" si="11"/>
        <v>0</v>
      </c>
    </row>
    <row r="72" spans="1:30" ht="15.75" thickBot="1" x14ac:dyDescent="0.3">
      <c r="A72" s="10" t="str">
        <f t="shared" si="5"/>
        <v>H130 2022 Novembro</v>
      </c>
      <c r="B72" s="10" t="str">
        <f>VLOOKUP(H72,[1]Auxiliar_referencia!E:F,2,FALSE)</f>
        <v>Medidor faturado pela UFSC</v>
      </c>
      <c r="C72" s="10">
        <f t="shared" si="9"/>
        <v>2022</v>
      </c>
      <c r="D72" s="10" t="s">
        <v>42</v>
      </c>
      <c r="E72" s="10">
        <f>VLOOKUP(H72,[1]Auxiliar_referencia!$B:$X,3,FALSE)</f>
        <v>0</v>
      </c>
      <c r="F72" s="10" t="str">
        <f>VLOOKUP(H72,[1]Auxiliar_referencia!$B:$X,11,FALSE)</f>
        <v>Sapiens Park</v>
      </c>
      <c r="G72" s="10" t="str">
        <f>VLOOKUP(H72,[1]Auxiliar_referencia!$B:$X,16,FALSE)</f>
        <v/>
      </c>
      <c r="H72" s="11" t="s">
        <v>31</v>
      </c>
      <c r="I72" s="10" t="str">
        <f>VLOOKUP(H72,[1]Auxiliar_referencia!$B:$X,20,FALSE)</f>
        <v>Condomínio Sapiens Park</v>
      </c>
      <c r="J72" s="10" t="str">
        <f>VLOOKUP(H72,[1]Auxiliar_referencia!$B:$X,10,FALSE)</f>
        <v>Florianópolis - Outros</v>
      </c>
      <c r="K72" s="10" t="str">
        <f>VLOOKUP(H72,[1]Auxiliar_referencia!$B:$X,12,FALSE)</f>
        <v>Sapiens Park - INPETRO</v>
      </c>
      <c r="L72" s="12">
        <f>VLOOKUP($H72,'[2]2025_03'!$D:$AD,'[2]2025_03'!Z$19,FALSE)</f>
        <v>0</v>
      </c>
      <c r="M72" s="12">
        <f>VLOOKUP($H72,'[2]2025_03'!$D:$AD,'[2]2025_03'!AA$19,FALSE)</f>
        <v>0</v>
      </c>
      <c r="N72" s="12">
        <f>VLOOKUP($H72,'[2]2025_03'!$D:$AD,'[2]2025_03'!AB$19,FALSE)</f>
        <v>1</v>
      </c>
      <c r="O72" s="12">
        <f>VLOOKUP($H72,'[2]2025_03'!$D:$AD,'[2]2025_03'!AC$19,FALSE)</f>
        <v>0</v>
      </c>
      <c r="P72" s="12">
        <f>VLOOKUP($H72,'[2]2025_03'!$D:$AD,'[2]2025_03'!AD$19,FALSE)</f>
        <v>1</v>
      </c>
      <c r="Q72" s="16">
        <v>1967</v>
      </c>
      <c r="R72" s="16">
        <v>2292</v>
      </c>
      <c r="S72" s="16">
        <v>325</v>
      </c>
      <c r="T72" s="17">
        <f t="shared" si="12"/>
        <v>325</v>
      </c>
      <c r="U72" s="13">
        <f>VLOOKUP($H72,'[2]2025_03'!$D:$AD,'[2]2025_03'!T$19,FALSE)</f>
        <v>0</v>
      </c>
      <c r="V72" s="14">
        <f>VLOOKUP($H72,'[2]2025_03'!$D:$AD,'[2]2025_03'!U$19,FALSE)</f>
        <v>0</v>
      </c>
      <c r="W72" s="16">
        <v>5305.75</v>
      </c>
      <c r="X72" s="16">
        <v>5305.75</v>
      </c>
      <c r="Z72" s="16">
        <v>0</v>
      </c>
      <c r="AB72" s="16">
        <v>10611.5</v>
      </c>
      <c r="AC72">
        <f t="shared" si="10"/>
        <v>10611.5</v>
      </c>
      <c r="AD72">
        <f t="shared" si="11"/>
        <v>0</v>
      </c>
    </row>
    <row r="73" spans="1:30" ht="15.75" thickBot="1" x14ac:dyDescent="0.3">
      <c r="A73" s="10" t="str">
        <f t="shared" si="5"/>
        <v>H130 2022 Dezembro</v>
      </c>
      <c r="B73" s="10" t="str">
        <f>VLOOKUP(H73,[1]Auxiliar_referencia!E:F,2,FALSE)</f>
        <v>Medidor faturado pela UFSC</v>
      </c>
      <c r="C73" s="10">
        <f t="shared" si="9"/>
        <v>2022</v>
      </c>
      <c r="D73" s="10" t="s">
        <v>43</v>
      </c>
      <c r="E73" s="10">
        <f>VLOOKUP(H73,[1]Auxiliar_referencia!$B:$X,3,FALSE)</f>
        <v>0</v>
      </c>
      <c r="F73" s="10" t="str">
        <f>VLOOKUP(H73,[1]Auxiliar_referencia!$B:$X,11,FALSE)</f>
        <v>Sapiens Park</v>
      </c>
      <c r="G73" s="10" t="str">
        <f>VLOOKUP(H73,[1]Auxiliar_referencia!$B:$X,16,FALSE)</f>
        <v/>
      </c>
      <c r="H73" s="11" t="s">
        <v>31</v>
      </c>
      <c r="I73" s="10" t="str">
        <f>VLOOKUP(H73,[1]Auxiliar_referencia!$B:$X,20,FALSE)</f>
        <v>Condomínio Sapiens Park</v>
      </c>
      <c r="J73" s="10" t="str">
        <f>VLOOKUP(H73,[1]Auxiliar_referencia!$B:$X,10,FALSE)</f>
        <v>Florianópolis - Outros</v>
      </c>
      <c r="K73" s="10" t="str">
        <f>VLOOKUP(H73,[1]Auxiliar_referencia!$B:$X,12,FALSE)</f>
        <v>Sapiens Park - INPETRO</v>
      </c>
      <c r="L73" s="12">
        <f>VLOOKUP($H73,'[2]2025_03'!$D:$AD,'[2]2025_03'!Z$19,FALSE)</f>
        <v>0</v>
      </c>
      <c r="M73" s="12">
        <f>VLOOKUP($H73,'[2]2025_03'!$D:$AD,'[2]2025_03'!AA$19,FALSE)</f>
        <v>0</v>
      </c>
      <c r="N73" s="12">
        <f>VLOOKUP($H73,'[2]2025_03'!$D:$AD,'[2]2025_03'!AB$19,FALSE)</f>
        <v>1</v>
      </c>
      <c r="O73" s="12">
        <f>VLOOKUP($H73,'[2]2025_03'!$D:$AD,'[2]2025_03'!AC$19,FALSE)</f>
        <v>0</v>
      </c>
      <c r="P73" s="12">
        <f>VLOOKUP($H73,'[2]2025_03'!$D:$AD,'[2]2025_03'!AD$19,FALSE)</f>
        <v>1</v>
      </c>
      <c r="Q73" s="16">
        <v>2292</v>
      </c>
      <c r="R73" s="16">
        <v>2292</v>
      </c>
      <c r="S73" s="16">
        <v>0</v>
      </c>
      <c r="T73" s="17">
        <f t="shared" si="12"/>
        <v>0</v>
      </c>
      <c r="U73" s="13">
        <f>VLOOKUP($H73,'[2]2025_03'!$D:$AD,'[2]2025_03'!T$19,FALSE)</f>
        <v>0</v>
      </c>
      <c r="V73" s="14">
        <f>VLOOKUP($H73,'[2]2025_03'!$D:$AD,'[2]2025_03'!U$19,FALSE)</f>
        <v>0</v>
      </c>
      <c r="W73" s="16">
        <v>0</v>
      </c>
      <c r="X73" s="16">
        <v>0</v>
      </c>
      <c r="Z73" s="16">
        <v>0</v>
      </c>
      <c r="AB73" s="16">
        <v>0</v>
      </c>
      <c r="AC73">
        <f t="shared" si="10"/>
        <v>0</v>
      </c>
      <c r="AD73">
        <f t="shared" si="11"/>
        <v>0</v>
      </c>
    </row>
    <row r="74" spans="1:30" ht="15.75" thickBot="1" x14ac:dyDescent="0.3">
      <c r="A74" s="10" t="str">
        <f t="shared" si="5"/>
        <v>H130 2023 Janeiro</v>
      </c>
      <c r="B74" s="10" t="str">
        <f>VLOOKUP(H74,[1]Auxiliar_referencia!E:F,2,FALSE)</f>
        <v>Medidor faturado pela UFSC</v>
      </c>
      <c r="C74" s="10">
        <f>C62+1</f>
        <v>2023</v>
      </c>
      <c r="D74" s="10" t="s">
        <v>33</v>
      </c>
      <c r="E74" s="10">
        <f>VLOOKUP(H74,[1]Auxiliar_referencia!$B:$X,3,FALSE)</f>
        <v>0</v>
      </c>
      <c r="F74" s="10" t="str">
        <f>VLOOKUP(H74,[1]Auxiliar_referencia!$B:$X,11,FALSE)</f>
        <v>Sapiens Park</v>
      </c>
      <c r="G74" s="10" t="str">
        <f>VLOOKUP(H74,[1]Auxiliar_referencia!$B:$X,16,FALSE)</f>
        <v/>
      </c>
      <c r="H74" s="11" t="s">
        <v>31</v>
      </c>
      <c r="I74" s="10" t="str">
        <f>VLOOKUP(H74,[1]Auxiliar_referencia!$B:$X,20,FALSE)</f>
        <v>Condomínio Sapiens Park</v>
      </c>
      <c r="J74" s="10" t="str">
        <f>VLOOKUP(H74,[1]Auxiliar_referencia!$B:$X,10,FALSE)</f>
        <v>Florianópolis - Outros</v>
      </c>
      <c r="K74" s="10" t="str">
        <f>VLOOKUP(H74,[1]Auxiliar_referencia!$B:$X,12,FALSE)</f>
        <v>Sapiens Park - INPETRO</v>
      </c>
      <c r="L74" s="12">
        <f>VLOOKUP($H74,'[2]2025_03'!$D:$AD,'[2]2025_03'!Z$19,FALSE)</f>
        <v>0</v>
      </c>
      <c r="M74" s="12">
        <f>VLOOKUP($H74,'[2]2025_03'!$D:$AD,'[2]2025_03'!AA$19,FALSE)</f>
        <v>0</v>
      </c>
      <c r="N74" s="12">
        <f>VLOOKUP($H74,'[2]2025_03'!$D:$AD,'[2]2025_03'!AB$19,FALSE)</f>
        <v>1</v>
      </c>
      <c r="O74" s="12">
        <f>VLOOKUP($H74,'[2]2025_03'!$D:$AD,'[2]2025_03'!AC$19,FALSE)</f>
        <v>0</v>
      </c>
      <c r="P74" s="12">
        <f>VLOOKUP($H74,'[2]2025_03'!$D:$AD,'[2]2025_03'!AD$19,FALSE)</f>
        <v>1</v>
      </c>
      <c r="Q74" s="16">
        <v>2292</v>
      </c>
      <c r="R74" s="16">
        <v>2292</v>
      </c>
      <c r="S74" s="16">
        <v>0</v>
      </c>
      <c r="T74" s="17">
        <f t="shared" si="12"/>
        <v>0</v>
      </c>
      <c r="U74" s="13">
        <f>VLOOKUP($H74,'[2]2025_03'!$D:$AD,'[2]2025_03'!T$19,FALSE)</f>
        <v>0</v>
      </c>
      <c r="V74" s="14">
        <f>VLOOKUP($H74,'[2]2025_03'!$D:$AD,'[2]2025_03'!U$19,FALSE)</f>
        <v>0</v>
      </c>
      <c r="W74" s="16">
        <v>0</v>
      </c>
      <c r="X74" s="16">
        <v>0</v>
      </c>
      <c r="Z74" s="16">
        <v>0</v>
      </c>
      <c r="AB74" s="16">
        <v>0</v>
      </c>
      <c r="AC74">
        <f t="shared" si="10"/>
        <v>0</v>
      </c>
      <c r="AD74">
        <f t="shared" si="11"/>
        <v>0</v>
      </c>
    </row>
    <row r="75" spans="1:30" ht="15.75" thickBot="1" x14ac:dyDescent="0.3">
      <c r="A75" s="10" t="str">
        <f t="shared" si="5"/>
        <v>H130 2023 Fevereiro</v>
      </c>
      <c r="B75" s="10" t="str">
        <f>VLOOKUP(H75,[1]Auxiliar_referencia!E:F,2,FALSE)</f>
        <v>Medidor faturado pela UFSC</v>
      </c>
      <c r="C75" s="10">
        <f>C74</f>
        <v>2023</v>
      </c>
      <c r="D75" s="10" t="s">
        <v>34</v>
      </c>
      <c r="E75" s="10">
        <f>VLOOKUP(H75,[1]Auxiliar_referencia!$B:$X,3,FALSE)</f>
        <v>0</v>
      </c>
      <c r="F75" s="10" t="str">
        <f>VLOOKUP(H75,[1]Auxiliar_referencia!$B:$X,11,FALSE)</f>
        <v>Sapiens Park</v>
      </c>
      <c r="G75" s="10" t="str">
        <f>VLOOKUP(H75,[1]Auxiliar_referencia!$B:$X,16,FALSE)</f>
        <v/>
      </c>
      <c r="H75" s="11" t="s">
        <v>31</v>
      </c>
      <c r="I75" s="10" t="str">
        <f>VLOOKUP(H75,[1]Auxiliar_referencia!$B:$X,20,FALSE)</f>
        <v>Condomínio Sapiens Park</v>
      </c>
      <c r="J75" s="10" t="str">
        <f>VLOOKUP(H75,[1]Auxiliar_referencia!$B:$X,10,FALSE)</f>
        <v>Florianópolis - Outros</v>
      </c>
      <c r="K75" s="10" t="str">
        <f>VLOOKUP(H75,[1]Auxiliar_referencia!$B:$X,12,FALSE)</f>
        <v>Sapiens Park - INPETRO</v>
      </c>
      <c r="L75" s="12">
        <f>VLOOKUP($H75,'[2]2025_03'!$D:$AD,'[2]2025_03'!Z$19,FALSE)</f>
        <v>0</v>
      </c>
      <c r="M75" s="12">
        <f>VLOOKUP($H75,'[2]2025_03'!$D:$AD,'[2]2025_03'!AA$19,FALSE)</f>
        <v>0</v>
      </c>
      <c r="N75" s="12">
        <f>VLOOKUP($H75,'[2]2025_03'!$D:$AD,'[2]2025_03'!AB$19,FALSE)</f>
        <v>1</v>
      </c>
      <c r="O75" s="12">
        <f>VLOOKUP($H75,'[2]2025_03'!$D:$AD,'[2]2025_03'!AC$19,FALSE)</f>
        <v>0</v>
      </c>
      <c r="P75" s="12">
        <f>VLOOKUP($H75,'[2]2025_03'!$D:$AD,'[2]2025_03'!AD$19,FALSE)</f>
        <v>1</v>
      </c>
      <c r="Q75" s="16">
        <v>2292</v>
      </c>
      <c r="R75" s="16">
        <v>2298</v>
      </c>
      <c r="S75" s="16">
        <v>6</v>
      </c>
      <c r="T75" s="17">
        <f t="shared" si="12"/>
        <v>6</v>
      </c>
      <c r="U75" s="13">
        <f>VLOOKUP($H75,'[2]2025_03'!$D:$AD,'[2]2025_03'!T$19,FALSE)</f>
        <v>0</v>
      </c>
      <c r="V75" s="14">
        <f>VLOOKUP($H75,'[2]2025_03'!$D:$AD,'[2]2025_03'!U$19,FALSE)</f>
        <v>0</v>
      </c>
      <c r="W75" s="16">
        <v>78.989999999999995</v>
      </c>
      <c r="X75" s="16">
        <v>78.989999999999995</v>
      </c>
      <c r="Z75" s="16">
        <v>0</v>
      </c>
      <c r="AB75" s="16">
        <v>157.97999999999999</v>
      </c>
      <c r="AC75">
        <f t="shared" si="10"/>
        <v>157.97999999999999</v>
      </c>
      <c r="AD75">
        <f t="shared" si="11"/>
        <v>0</v>
      </c>
    </row>
    <row r="76" spans="1:30" ht="15.75" thickBot="1" x14ac:dyDescent="0.3">
      <c r="A76" s="10" t="str">
        <f t="shared" si="5"/>
        <v>H130 2023 Março</v>
      </c>
      <c r="B76" s="10" t="str">
        <f>VLOOKUP(H76,[1]Auxiliar_referencia!E:F,2,FALSE)</f>
        <v>Medidor faturado pela UFSC</v>
      </c>
      <c r="C76" s="10">
        <f t="shared" ref="C76:C85" si="13">C75</f>
        <v>2023</v>
      </c>
      <c r="D76" s="10" t="s">
        <v>30</v>
      </c>
      <c r="E76" s="10">
        <f>VLOOKUP(H76,[1]Auxiliar_referencia!$B:$X,3,FALSE)</f>
        <v>0</v>
      </c>
      <c r="F76" s="10" t="str">
        <f>VLOOKUP(H76,[1]Auxiliar_referencia!$B:$X,11,FALSE)</f>
        <v>Sapiens Park</v>
      </c>
      <c r="G76" s="10" t="str">
        <f>VLOOKUP(H76,[1]Auxiliar_referencia!$B:$X,16,FALSE)</f>
        <v/>
      </c>
      <c r="H76" s="11" t="s">
        <v>31</v>
      </c>
      <c r="I76" s="10" t="str">
        <f>VLOOKUP(H76,[1]Auxiliar_referencia!$B:$X,20,FALSE)</f>
        <v>Condomínio Sapiens Park</v>
      </c>
      <c r="J76" s="10" t="str">
        <f>VLOOKUP(H76,[1]Auxiliar_referencia!$B:$X,10,FALSE)</f>
        <v>Florianópolis - Outros</v>
      </c>
      <c r="K76" s="10" t="str">
        <f>VLOOKUP(H76,[1]Auxiliar_referencia!$B:$X,12,FALSE)</f>
        <v>Sapiens Park - INPETRO</v>
      </c>
      <c r="L76" s="12">
        <f>VLOOKUP($H76,'[2]2025_03'!$D:$AD,'[2]2025_03'!Z$19,FALSE)</f>
        <v>0</v>
      </c>
      <c r="M76" s="12">
        <f>VLOOKUP($H76,'[2]2025_03'!$D:$AD,'[2]2025_03'!AA$19,FALSE)</f>
        <v>0</v>
      </c>
      <c r="N76" s="12">
        <f>VLOOKUP($H76,'[2]2025_03'!$D:$AD,'[2]2025_03'!AB$19,FALSE)</f>
        <v>1</v>
      </c>
      <c r="O76" s="12">
        <f>VLOOKUP($H76,'[2]2025_03'!$D:$AD,'[2]2025_03'!AC$19,FALSE)</f>
        <v>0</v>
      </c>
      <c r="P76" s="12">
        <f>VLOOKUP($H76,'[2]2025_03'!$D:$AD,'[2]2025_03'!AD$19,FALSE)</f>
        <v>1</v>
      </c>
      <c r="Q76" s="16">
        <v>2298</v>
      </c>
      <c r="R76" s="16">
        <v>2300</v>
      </c>
      <c r="S76" s="16">
        <v>2</v>
      </c>
      <c r="T76" s="17">
        <f t="shared" si="12"/>
        <v>2</v>
      </c>
      <c r="U76" s="13">
        <f>VLOOKUP($H76,'[2]2025_03'!$D:$AD,'[2]2025_03'!T$19,FALSE)</f>
        <v>0</v>
      </c>
      <c r="V76" s="14">
        <f>VLOOKUP($H76,'[2]2025_03'!$D:$AD,'[2]2025_03'!U$19,FALSE)</f>
        <v>0</v>
      </c>
      <c r="W76" s="16">
        <v>37.72</v>
      </c>
      <c r="X76" s="16">
        <v>37.72</v>
      </c>
      <c r="Z76" s="16">
        <v>0</v>
      </c>
      <c r="AB76" s="16">
        <v>75.44</v>
      </c>
      <c r="AC76">
        <f t="shared" si="10"/>
        <v>75.44</v>
      </c>
      <c r="AD76">
        <f t="shared" si="11"/>
        <v>0</v>
      </c>
    </row>
    <row r="77" spans="1:30" ht="15.75" thickBot="1" x14ac:dyDescent="0.3">
      <c r="A77" s="10" t="str">
        <f t="shared" si="5"/>
        <v>H130 2023 Abril</v>
      </c>
      <c r="B77" s="10" t="str">
        <f>VLOOKUP(H77,[1]Auxiliar_referencia!E:F,2,FALSE)</f>
        <v>Medidor faturado pela UFSC</v>
      </c>
      <c r="C77" s="10">
        <f t="shared" si="13"/>
        <v>2023</v>
      </c>
      <c r="D77" s="10" t="s">
        <v>35</v>
      </c>
      <c r="E77" s="10">
        <f>VLOOKUP(H77,[1]Auxiliar_referencia!$B:$X,3,FALSE)</f>
        <v>0</v>
      </c>
      <c r="F77" s="10" t="str">
        <f>VLOOKUP(H77,[1]Auxiliar_referencia!$B:$X,11,FALSE)</f>
        <v>Sapiens Park</v>
      </c>
      <c r="G77" s="10" t="str">
        <f>VLOOKUP(H77,[1]Auxiliar_referencia!$B:$X,16,FALSE)</f>
        <v/>
      </c>
      <c r="H77" s="11" t="s">
        <v>31</v>
      </c>
      <c r="I77" s="10" t="str">
        <f>VLOOKUP(H77,[1]Auxiliar_referencia!$B:$X,20,FALSE)</f>
        <v>Condomínio Sapiens Park</v>
      </c>
      <c r="J77" s="10" t="str">
        <f>VLOOKUP(H77,[1]Auxiliar_referencia!$B:$X,10,FALSE)</f>
        <v>Florianópolis - Outros</v>
      </c>
      <c r="K77" s="10" t="str">
        <f>VLOOKUP(H77,[1]Auxiliar_referencia!$B:$X,12,FALSE)</f>
        <v>Sapiens Park - INPETRO</v>
      </c>
      <c r="L77" s="12">
        <f>VLOOKUP($H77,'[2]2025_03'!$D:$AD,'[2]2025_03'!Z$19,FALSE)</f>
        <v>0</v>
      </c>
      <c r="M77" s="12">
        <f>VLOOKUP($H77,'[2]2025_03'!$D:$AD,'[2]2025_03'!AA$19,FALSE)</f>
        <v>0</v>
      </c>
      <c r="N77" s="12">
        <f>VLOOKUP($H77,'[2]2025_03'!$D:$AD,'[2]2025_03'!AB$19,FALSE)</f>
        <v>1</v>
      </c>
      <c r="O77" s="12">
        <f>VLOOKUP($H77,'[2]2025_03'!$D:$AD,'[2]2025_03'!AC$19,FALSE)</f>
        <v>0</v>
      </c>
      <c r="P77" s="12">
        <f>VLOOKUP($H77,'[2]2025_03'!$D:$AD,'[2]2025_03'!AD$19,FALSE)</f>
        <v>1</v>
      </c>
      <c r="Q77" s="16">
        <v>2300</v>
      </c>
      <c r="R77" s="16">
        <v>2325</v>
      </c>
      <c r="S77" s="16">
        <v>25</v>
      </c>
      <c r="T77" s="17">
        <f t="shared" si="12"/>
        <v>25</v>
      </c>
      <c r="U77" s="13">
        <f>VLOOKUP($H77,'[2]2025_03'!$D:$AD,'[2]2025_03'!T$19,FALSE)</f>
        <v>0</v>
      </c>
      <c r="V77" s="14">
        <f>VLOOKUP($H77,'[2]2025_03'!$D:$AD,'[2]2025_03'!U$19,FALSE)</f>
        <v>0</v>
      </c>
      <c r="W77" s="16">
        <v>415.25</v>
      </c>
      <c r="X77" s="16">
        <v>415.25</v>
      </c>
      <c r="Z77" s="16">
        <v>0</v>
      </c>
      <c r="AB77" s="16">
        <v>830.5</v>
      </c>
      <c r="AC77">
        <f t="shared" si="10"/>
        <v>830.5</v>
      </c>
      <c r="AD77">
        <f t="shared" si="11"/>
        <v>0</v>
      </c>
    </row>
    <row r="78" spans="1:30" ht="15.75" thickBot="1" x14ac:dyDescent="0.3">
      <c r="A78" s="10" t="str">
        <f t="shared" si="5"/>
        <v>H130 2023 Maio</v>
      </c>
      <c r="B78" s="10" t="str">
        <f>VLOOKUP(H78,[1]Auxiliar_referencia!E:F,2,FALSE)</f>
        <v>Medidor faturado pela UFSC</v>
      </c>
      <c r="C78" s="10">
        <f t="shared" si="13"/>
        <v>2023</v>
      </c>
      <c r="D78" s="10" t="s">
        <v>36</v>
      </c>
      <c r="E78" s="10">
        <f>VLOOKUP(H78,[1]Auxiliar_referencia!$B:$X,3,FALSE)</f>
        <v>0</v>
      </c>
      <c r="F78" s="10" t="str">
        <f>VLOOKUP(H78,[1]Auxiliar_referencia!$B:$X,11,FALSE)</f>
        <v>Sapiens Park</v>
      </c>
      <c r="G78" s="10" t="str">
        <f>VLOOKUP(H78,[1]Auxiliar_referencia!$B:$X,16,FALSE)</f>
        <v/>
      </c>
      <c r="H78" s="11" t="s">
        <v>31</v>
      </c>
      <c r="I78" s="10" t="str">
        <f>VLOOKUP(H78,[1]Auxiliar_referencia!$B:$X,20,FALSE)</f>
        <v>Condomínio Sapiens Park</v>
      </c>
      <c r="J78" s="10" t="str">
        <f>VLOOKUP(H78,[1]Auxiliar_referencia!$B:$X,10,FALSE)</f>
        <v>Florianópolis - Outros</v>
      </c>
      <c r="K78" s="10" t="str">
        <f>VLOOKUP(H78,[1]Auxiliar_referencia!$B:$X,12,FALSE)</f>
        <v>Sapiens Park - INPETRO</v>
      </c>
      <c r="L78" s="12">
        <f>VLOOKUP($H78,'[2]2025_03'!$D:$AD,'[2]2025_03'!Z$19,FALSE)</f>
        <v>0</v>
      </c>
      <c r="M78" s="12">
        <f>VLOOKUP($H78,'[2]2025_03'!$D:$AD,'[2]2025_03'!AA$19,FALSE)</f>
        <v>0</v>
      </c>
      <c r="N78" s="12">
        <f>VLOOKUP($H78,'[2]2025_03'!$D:$AD,'[2]2025_03'!AB$19,FALSE)</f>
        <v>1</v>
      </c>
      <c r="O78" s="12">
        <f>VLOOKUP($H78,'[2]2025_03'!$D:$AD,'[2]2025_03'!AC$19,FALSE)</f>
        <v>0</v>
      </c>
      <c r="P78" s="12">
        <f>VLOOKUP($H78,'[2]2025_03'!$D:$AD,'[2]2025_03'!AD$19,FALSE)</f>
        <v>1</v>
      </c>
      <c r="Q78" s="16">
        <v>2325</v>
      </c>
      <c r="R78" s="16">
        <v>2337</v>
      </c>
      <c r="S78" s="16">
        <v>12</v>
      </c>
      <c r="T78" s="17">
        <f t="shared" si="12"/>
        <v>12</v>
      </c>
      <c r="U78" s="13">
        <f>VLOOKUP($H78,'[2]2025_03'!$D:$AD,'[2]2025_03'!T$19,FALSE)</f>
        <v>0</v>
      </c>
      <c r="V78" s="14">
        <f>VLOOKUP($H78,'[2]2025_03'!$D:$AD,'[2]2025_03'!U$19,FALSE)</f>
        <v>0</v>
      </c>
      <c r="W78" s="16">
        <v>186.84</v>
      </c>
      <c r="X78" s="16">
        <v>186.84</v>
      </c>
      <c r="Z78" s="16">
        <v>0</v>
      </c>
      <c r="AB78" s="16">
        <v>373.68</v>
      </c>
      <c r="AC78">
        <f t="shared" si="10"/>
        <v>373.68</v>
      </c>
      <c r="AD78">
        <f t="shared" si="11"/>
        <v>0</v>
      </c>
    </row>
    <row r="79" spans="1:30" ht="15.75" thickBot="1" x14ac:dyDescent="0.3">
      <c r="A79" s="10" t="str">
        <f t="shared" si="5"/>
        <v>H130 2023 Junho</v>
      </c>
      <c r="B79" s="10" t="str">
        <f>VLOOKUP(H79,[1]Auxiliar_referencia!E:F,2,FALSE)</f>
        <v>Medidor faturado pela UFSC</v>
      </c>
      <c r="C79" s="10">
        <f t="shared" si="13"/>
        <v>2023</v>
      </c>
      <c r="D79" s="10" t="s">
        <v>37</v>
      </c>
      <c r="E79" s="10">
        <f>VLOOKUP(H79,[1]Auxiliar_referencia!$B:$X,3,FALSE)</f>
        <v>0</v>
      </c>
      <c r="F79" s="10" t="str">
        <f>VLOOKUP(H79,[1]Auxiliar_referencia!$B:$X,11,FALSE)</f>
        <v>Sapiens Park</v>
      </c>
      <c r="G79" s="10" t="str">
        <f>VLOOKUP(H79,[1]Auxiliar_referencia!$B:$X,16,FALSE)</f>
        <v/>
      </c>
      <c r="H79" s="11" t="s">
        <v>31</v>
      </c>
      <c r="I79" s="10" t="str">
        <f>VLOOKUP(H79,[1]Auxiliar_referencia!$B:$X,20,FALSE)</f>
        <v>Condomínio Sapiens Park</v>
      </c>
      <c r="J79" s="10" t="str">
        <f>VLOOKUP(H79,[1]Auxiliar_referencia!$B:$X,10,FALSE)</f>
        <v>Florianópolis - Outros</v>
      </c>
      <c r="K79" s="10" t="str">
        <f>VLOOKUP(H79,[1]Auxiliar_referencia!$B:$X,12,FALSE)</f>
        <v>Sapiens Park - INPETRO</v>
      </c>
      <c r="L79" s="12">
        <f>VLOOKUP($H79,'[2]2025_03'!$D:$AD,'[2]2025_03'!Z$19,FALSE)</f>
        <v>0</v>
      </c>
      <c r="M79" s="12">
        <f>VLOOKUP($H79,'[2]2025_03'!$D:$AD,'[2]2025_03'!AA$19,FALSE)</f>
        <v>0</v>
      </c>
      <c r="N79" s="12">
        <f>VLOOKUP($H79,'[2]2025_03'!$D:$AD,'[2]2025_03'!AB$19,FALSE)</f>
        <v>1</v>
      </c>
      <c r="O79" s="12">
        <f>VLOOKUP($H79,'[2]2025_03'!$D:$AD,'[2]2025_03'!AC$19,FALSE)</f>
        <v>0</v>
      </c>
      <c r="P79" s="12">
        <f>VLOOKUP($H79,'[2]2025_03'!$D:$AD,'[2]2025_03'!AD$19,FALSE)</f>
        <v>1</v>
      </c>
      <c r="Q79" s="16">
        <v>2337</v>
      </c>
      <c r="R79" s="16">
        <v>2361</v>
      </c>
      <c r="S79" s="16">
        <v>24</v>
      </c>
      <c r="T79" s="17">
        <f t="shared" si="12"/>
        <v>24</v>
      </c>
      <c r="U79" s="13">
        <f>VLOOKUP($H79,'[2]2025_03'!$D:$AD,'[2]2025_03'!T$19,FALSE)</f>
        <v>0</v>
      </c>
      <c r="V79" s="14">
        <f>VLOOKUP($H79,'[2]2025_03'!$D:$AD,'[2]2025_03'!U$19,FALSE)</f>
        <v>0</v>
      </c>
      <c r="W79" s="16">
        <v>282.24</v>
      </c>
      <c r="X79" s="16">
        <v>282.24</v>
      </c>
      <c r="Z79" s="16">
        <v>0</v>
      </c>
      <c r="AB79" s="16">
        <v>564.48</v>
      </c>
      <c r="AC79">
        <f t="shared" si="10"/>
        <v>564.48</v>
      </c>
      <c r="AD79">
        <f t="shared" si="11"/>
        <v>0</v>
      </c>
    </row>
    <row r="80" spans="1:30" ht="15.75" thickBot="1" x14ac:dyDescent="0.3">
      <c r="A80" s="10" t="str">
        <f t="shared" si="5"/>
        <v>H130 2023 Julho</v>
      </c>
      <c r="B80" s="10" t="str">
        <f>VLOOKUP(H80,[1]Auxiliar_referencia!E:F,2,FALSE)</f>
        <v>Medidor faturado pela UFSC</v>
      </c>
      <c r="C80" s="10">
        <f t="shared" si="13"/>
        <v>2023</v>
      </c>
      <c r="D80" s="10" t="s">
        <v>38</v>
      </c>
      <c r="E80" s="10">
        <f>VLOOKUP(H80,[1]Auxiliar_referencia!$B:$X,3,FALSE)</f>
        <v>0</v>
      </c>
      <c r="F80" s="10" t="str">
        <f>VLOOKUP(H80,[1]Auxiliar_referencia!$B:$X,11,FALSE)</f>
        <v>Sapiens Park</v>
      </c>
      <c r="G80" s="10" t="str">
        <f>VLOOKUP(H80,[1]Auxiliar_referencia!$B:$X,16,FALSE)</f>
        <v/>
      </c>
      <c r="H80" s="11" t="s">
        <v>31</v>
      </c>
      <c r="I80" s="10" t="str">
        <f>VLOOKUP(H80,[1]Auxiliar_referencia!$B:$X,20,FALSE)</f>
        <v>Condomínio Sapiens Park</v>
      </c>
      <c r="J80" s="10" t="str">
        <f>VLOOKUP(H80,[1]Auxiliar_referencia!$B:$X,10,FALSE)</f>
        <v>Florianópolis - Outros</v>
      </c>
      <c r="K80" s="10" t="str">
        <f>VLOOKUP(H80,[1]Auxiliar_referencia!$B:$X,12,FALSE)</f>
        <v>Sapiens Park - INPETRO</v>
      </c>
      <c r="L80" s="12">
        <f>VLOOKUP($H80,'[2]2025_03'!$D:$AD,'[2]2025_03'!Z$19,FALSE)</f>
        <v>0</v>
      </c>
      <c r="M80" s="12">
        <f>VLOOKUP($H80,'[2]2025_03'!$D:$AD,'[2]2025_03'!AA$19,FALSE)</f>
        <v>0</v>
      </c>
      <c r="N80" s="12">
        <f>VLOOKUP($H80,'[2]2025_03'!$D:$AD,'[2]2025_03'!AB$19,FALSE)</f>
        <v>1</v>
      </c>
      <c r="O80" s="12">
        <f>VLOOKUP($H80,'[2]2025_03'!$D:$AD,'[2]2025_03'!AC$19,FALSE)</f>
        <v>0</v>
      </c>
      <c r="P80" s="12">
        <f>VLOOKUP($H80,'[2]2025_03'!$D:$AD,'[2]2025_03'!AD$19,FALSE)</f>
        <v>1</v>
      </c>
      <c r="Q80" s="16">
        <v>2361</v>
      </c>
      <c r="R80" s="16">
        <v>2370</v>
      </c>
      <c r="S80" s="16">
        <v>9</v>
      </c>
      <c r="T80" s="17">
        <f t="shared" si="12"/>
        <v>9</v>
      </c>
      <c r="U80" s="13">
        <f>VLOOKUP($H80,'[2]2025_03'!$D:$AD,'[2]2025_03'!T$19,FALSE)</f>
        <v>0</v>
      </c>
      <c r="V80" s="14">
        <f>VLOOKUP($H80,'[2]2025_03'!$D:$AD,'[2]2025_03'!U$19,FALSE)</f>
        <v>0</v>
      </c>
      <c r="W80" s="16">
        <v>156.41999999999999</v>
      </c>
      <c r="X80" s="16">
        <v>156.41999999999999</v>
      </c>
      <c r="Z80" s="16">
        <v>0</v>
      </c>
      <c r="AB80" s="16">
        <v>312.83999999999997</v>
      </c>
      <c r="AC80">
        <f t="shared" si="10"/>
        <v>312.83999999999997</v>
      </c>
      <c r="AD80">
        <f t="shared" si="11"/>
        <v>0</v>
      </c>
    </row>
    <row r="81" spans="1:30" ht="15.75" thickBot="1" x14ac:dyDescent="0.3">
      <c r="A81" s="10" t="str">
        <f t="shared" si="5"/>
        <v>H130 2023 Agosto</v>
      </c>
      <c r="B81" s="10" t="str">
        <f>VLOOKUP(H81,[1]Auxiliar_referencia!E:F,2,FALSE)</f>
        <v>Medidor faturado pela UFSC</v>
      </c>
      <c r="C81" s="10">
        <f t="shared" si="13"/>
        <v>2023</v>
      </c>
      <c r="D81" s="10" t="s">
        <v>39</v>
      </c>
      <c r="E81" s="10">
        <f>VLOOKUP(H81,[1]Auxiliar_referencia!$B:$X,3,FALSE)</f>
        <v>0</v>
      </c>
      <c r="F81" s="10" t="str">
        <f>VLOOKUP(H81,[1]Auxiliar_referencia!$B:$X,11,FALSE)</f>
        <v>Sapiens Park</v>
      </c>
      <c r="G81" s="10" t="str">
        <f>VLOOKUP(H81,[1]Auxiliar_referencia!$B:$X,16,FALSE)</f>
        <v/>
      </c>
      <c r="H81" s="11" t="s">
        <v>31</v>
      </c>
      <c r="I81" s="10" t="str">
        <f>VLOOKUP(H81,[1]Auxiliar_referencia!$B:$X,20,FALSE)</f>
        <v>Condomínio Sapiens Park</v>
      </c>
      <c r="J81" s="10" t="str">
        <f>VLOOKUP(H81,[1]Auxiliar_referencia!$B:$X,10,FALSE)</f>
        <v>Florianópolis - Outros</v>
      </c>
      <c r="K81" s="10" t="str">
        <f>VLOOKUP(H81,[1]Auxiliar_referencia!$B:$X,12,FALSE)</f>
        <v>Sapiens Park - INPETRO</v>
      </c>
      <c r="L81" s="12">
        <f>VLOOKUP($H81,'[2]2025_03'!$D:$AD,'[2]2025_03'!Z$19,FALSE)</f>
        <v>0</v>
      </c>
      <c r="M81" s="12">
        <f>VLOOKUP($H81,'[2]2025_03'!$D:$AD,'[2]2025_03'!AA$19,FALSE)</f>
        <v>0</v>
      </c>
      <c r="N81" s="12">
        <f>VLOOKUP($H81,'[2]2025_03'!$D:$AD,'[2]2025_03'!AB$19,FALSE)</f>
        <v>1</v>
      </c>
      <c r="O81" s="12">
        <f>VLOOKUP($H81,'[2]2025_03'!$D:$AD,'[2]2025_03'!AC$19,FALSE)</f>
        <v>0</v>
      </c>
      <c r="P81" s="12">
        <f>VLOOKUP($H81,'[2]2025_03'!$D:$AD,'[2]2025_03'!AD$19,FALSE)</f>
        <v>1</v>
      </c>
      <c r="Q81" s="16">
        <v>2370</v>
      </c>
      <c r="R81" s="16">
        <v>2399</v>
      </c>
      <c r="S81" s="16">
        <v>29</v>
      </c>
      <c r="T81" s="17">
        <f t="shared" si="12"/>
        <v>29</v>
      </c>
      <c r="U81" s="13">
        <f>VLOOKUP($H81,'[2]2025_03'!$D:$AD,'[2]2025_03'!T$19,FALSE)</f>
        <v>0</v>
      </c>
      <c r="V81" s="14">
        <f>VLOOKUP($H81,'[2]2025_03'!$D:$AD,'[2]2025_03'!U$19,FALSE)</f>
        <v>0</v>
      </c>
      <c r="W81" s="16">
        <v>498.8</v>
      </c>
      <c r="X81" s="16">
        <v>498.8</v>
      </c>
      <c r="Z81" s="16">
        <v>0</v>
      </c>
      <c r="AB81" s="16">
        <v>997.6</v>
      </c>
      <c r="AC81">
        <f t="shared" si="10"/>
        <v>997.6</v>
      </c>
      <c r="AD81">
        <f t="shared" si="11"/>
        <v>0</v>
      </c>
    </row>
    <row r="82" spans="1:30" ht="15.75" thickBot="1" x14ac:dyDescent="0.3">
      <c r="A82" s="10" t="str">
        <f t="shared" si="5"/>
        <v>H130 2023 Setembro</v>
      </c>
      <c r="B82" s="10" t="str">
        <f>VLOOKUP(H82,[1]Auxiliar_referencia!E:F,2,FALSE)</f>
        <v>Medidor faturado pela UFSC</v>
      </c>
      <c r="C82" s="10">
        <f t="shared" si="13"/>
        <v>2023</v>
      </c>
      <c r="D82" s="10" t="s">
        <v>40</v>
      </c>
      <c r="E82" s="10">
        <f>VLOOKUP(H82,[1]Auxiliar_referencia!$B:$X,3,FALSE)</f>
        <v>0</v>
      </c>
      <c r="F82" s="10" t="str">
        <f>VLOOKUP(H82,[1]Auxiliar_referencia!$B:$X,11,FALSE)</f>
        <v>Sapiens Park</v>
      </c>
      <c r="G82" s="10" t="str">
        <f>VLOOKUP(H82,[1]Auxiliar_referencia!$B:$X,16,FALSE)</f>
        <v/>
      </c>
      <c r="H82" s="11" t="s">
        <v>31</v>
      </c>
      <c r="I82" s="10" t="str">
        <f>VLOOKUP(H82,[1]Auxiliar_referencia!$B:$X,20,FALSE)</f>
        <v>Condomínio Sapiens Park</v>
      </c>
      <c r="J82" s="10" t="str">
        <f>VLOOKUP(H82,[1]Auxiliar_referencia!$B:$X,10,FALSE)</f>
        <v>Florianópolis - Outros</v>
      </c>
      <c r="K82" s="10" t="str">
        <f>VLOOKUP(H82,[1]Auxiliar_referencia!$B:$X,12,FALSE)</f>
        <v>Sapiens Park - INPETRO</v>
      </c>
      <c r="L82" s="12">
        <f>VLOOKUP($H82,'[2]2025_03'!$D:$AD,'[2]2025_03'!Z$19,FALSE)</f>
        <v>0</v>
      </c>
      <c r="M82" s="12">
        <f>VLOOKUP($H82,'[2]2025_03'!$D:$AD,'[2]2025_03'!AA$19,FALSE)</f>
        <v>0</v>
      </c>
      <c r="N82" s="12">
        <f>VLOOKUP($H82,'[2]2025_03'!$D:$AD,'[2]2025_03'!AB$19,FALSE)</f>
        <v>1</v>
      </c>
      <c r="O82" s="12">
        <f>VLOOKUP($H82,'[2]2025_03'!$D:$AD,'[2]2025_03'!AC$19,FALSE)</f>
        <v>0</v>
      </c>
      <c r="P82" s="12">
        <f>VLOOKUP($H82,'[2]2025_03'!$D:$AD,'[2]2025_03'!AD$19,FALSE)</f>
        <v>1</v>
      </c>
      <c r="Q82" s="16">
        <v>2399</v>
      </c>
      <c r="R82" s="16">
        <v>2428</v>
      </c>
      <c r="S82" s="16">
        <v>29</v>
      </c>
      <c r="T82" s="17">
        <f t="shared" si="12"/>
        <v>29</v>
      </c>
      <c r="U82" s="13">
        <f>VLOOKUP($H82,'[2]2025_03'!$D:$AD,'[2]2025_03'!T$19,FALSE)</f>
        <v>0</v>
      </c>
      <c r="V82" s="14">
        <f>VLOOKUP($H82,'[2]2025_03'!$D:$AD,'[2]2025_03'!U$19,FALSE)</f>
        <v>0</v>
      </c>
      <c r="W82" s="16">
        <v>504.31</v>
      </c>
      <c r="X82" s="16">
        <v>504.31</v>
      </c>
      <c r="Z82" s="16">
        <v>0</v>
      </c>
      <c r="AB82" s="16">
        <v>1008.62</v>
      </c>
      <c r="AC82">
        <f t="shared" si="10"/>
        <v>1008.62</v>
      </c>
      <c r="AD82">
        <f t="shared" si="11"/>
        <v>0</v>
      </c>
    </row>
    <row r="83" spans="1:30" ht="15.75" thickBot="1" x14ac:dyDescent="0.3">
      <c r="A83" s="10" t="str">
        <f t="shared" si="5"/>
        <v>H130 2023 Outubro</v>
      </c>
      <c r="B83" s="10" t="str">
        <f>VLOOKUP(H83,[1]Auxiliar_referencia!E:F,2,FALSE)</f>
        <v>Medidor faturado pela UFSC</v>
      </c>
      <c r="C83" s="10">
        <f t="shared" si="13"/>
        <v>2023</v>
      </c>
      <c r="D83" s="10" t="s">
        <v>41</v>
      </c>
      <c r="E83" s="10">
        <f>VLOOKUP(H83,[1]Auxiliar_referencia!$B:$X,3,FALSE)</f>
        <v>0</v>
      </c>
      <c r="F83" s="10" t="str">
        <f>VLOOKUP(H83,[1]Auxiliar_referencia!$B:$X,11,FALSE)</f>
        <v>Sapiens Park</v>
      </c>
      <c r="G83" s="10" t="str">
        <f>VLOOKUP(H83,[1]Auxiliar_referencia!$B:$X,16,FALSE)</f>
        <v/>
      </c>
      <c r="H83" s="11" t="s">
        <v>31</v>
      </c>
      <c r="I83" s="10" t="str">
        <f>VLOOKUP(H83,[1]Auxiliar_referencia!$B:$X,20,FALSE)</f>
        <v>Condomínio Sapiens Park</v>
      </c>
      <c r="J83" s="10" t="str">
        <f>VLOOKUP(H83,[1]Auxiliar_referencia!$B:$X,10,FALSE)</f>
        <v>Florianópolis - Outros</v>
      </c>
      <c r="K83" s="10" t="str">
        <f>VLOOKUP(H83,[1]Auxiliar_referencia!$B:$X,12,FALSE)</f>
        <v>Sapiens Park - INPETRO</v>
      </c>
      <c r="L83" s="12">
        <f>VLOOKUP($H83,'[2]2025_03'!$D:$AD,'[2]2025_03'!Z$19,FALSE)</f>
        <v>0</v>
      </c>
      <c r="M83" s="12">
        <f>VLOOKUP($H83,'[2]2025_03'!$D:$AD,'[2]2025_03'!AA$19,FALSE)</f>
        <v>0</v>
      </c>
      <c r="N83" s="12">
        <f>VLOOKUP($H83,'[2]2025_03'!$D:$AD,'[2]2025_03'!AB$19,FALSE)</f>
        <v>1</v>
      </c>
      <c r="O83" s="12">
        <f>VLOOKUP($H83,'[2]2025_03'!$D:$AD,'[2]2025_03'!AC$19,FALSE)</f>
        <v>0</v>
      </c>
      <c r="P83" s="12">
        <f>VLOOKUP($H83,'[2]2025_03'!$D:$AD,'[2]2025_03'!AD$19,FALSE)</f>
        <v>1</v>
      </c>
      <c r="Q83" s="16">
        <v>2428</v>
      </c>
      <c r="R83" s="16">
        <v>2520</v>
      </c>
      <c r="S83" s="16">
        <v>92</v>
      </c>
      <c r="T83" s="17">
        <f t="shared" si="12"/>
        <v>92</v>
      </c>
      <c r="U83" s="13">
        <f>VLOOKUP($H83,'[2]2025_03'!$D:$AD,'[2]2025_03'!T$19,FALSE)</f>
        <v>0</v>
      </c>
      <c r="V83" s="14">
        <f>VLOOKUP($H83,'[2]2025_03'!$D:$AD,'[2]2025_03'!U$19,FALSE)</f>
        <v>0</v>
      </c>
      <c r="W83" s="16">
        <v>1546.52</v>
      </c>
      <c r="X83" s="16">
        <v>1546.52</v>
      </c>
      <c r="Z83" s="16">
        <v>0</v>
      </c>
      <c r="AB83" s="16">
        <v>3093.04</v>
      </c>
      <c r="AC83">
        <f t="shared" si="10"/>
        <v>3093.04</v>
      </c>
      <c r="AD83">
        <f t="shared" si="11"/>
        <v>0</v>
      </c>
    </row>
    <row r="84" spans="1:30" ht="15.75" thickBot="1" x14ac:dyDescent="0.3">
      <c r="A84" s="10" t="str">
        <f t="shared" si="5"/>
        <v>H130 2023 Novembro</v>
      </c>
      <c r="B84" s="10" t="str">
        <f>VLOOKUP(H84,[1]Auxiliar_referencia!E:F,2,FALSE)</f>
        <v>Medidor faturado pela UFSC</v>
      </c>
      <c r="C84" s="10">
        <f t="shared" si="13"/>
        <v>2023</v>
      </c>
      <c r="D84" s="10" t="s">
        <v>42</v>
      </c>
      <c r="E84" s="10">
        <f>VLOOKUP(H84,[1]Auxiliar_referencia!$B:$X,3,FALSE)</f>
        <v>0</v>
      </c>
      <c r="F84" s="10" t="str">
        <f>VLOOKUP(H84,[1]Auxiliar_referencia!$B:$X,11,FALSE)</f>
        <v>Sapiens Park</v>
      </c>
      <c r="G84" s="10" t="str">
        <f>VLOOKUP(H84,[1]Auxiliar_referencia!$B:$X,16,FALSE)</f>
        <v/>
      </c>
      <c r="H84" s="11" t="s">
        <v>31</v>
      </c>
      <c r="I84" s="10" t="str">
        <f>VLOOKUP(H84,[1]Auxiliar_referencia!$B:$X,20,FALSE)</f>
        <v>Condomínio Sapiens Park</v>
      </c>
      <c r="J84" s="10" t="str">
        <f>VLOOKUP(H84,[1]Auxiliar_referencia!$B:$X,10,FALSE)</f>
        <v>Florianópolis - Outros</v>
      </c>
      <c r="K84" s="10" t="str">
        <f>VLOOKUP(H84,[1]Auxiliar_referencia!$B:$X,12,FALSE)</f>
        <v>Sapiens Park - INPETRO</v>
      </c>
      <c r="L84" s="12">
        <f>VLOOKUP($H84,'[2]2025_03'!$D:$AD,'[2]2025_03'!Z$19,FALSE)</f>
        <v>0</v>
      </c>
      <c r="M84" s="12">
        <f>VLOOKUP($H84,'[2]2025_03'!$D:$AD,'[2]2025_03'!AA$19,FALSE)</f>
        <v>0</v>
      </c>
      <c r="N84" s="12">
        <f>VLOOKUP($H84,'[2]2025_03'!$D:$AD,'[2]2025_03'!AB$19,FALSE)</f>
        <v>1</v>
      </c>
      <c r="O84" s="12">
        <f>VLOOKUP($H84,'[2]2025_03'!$D:$AD,'[2]2025_03'!AC$19,FALSE)</f>
        <v>0</v>
      </c>
      <c r="P84" s="12">
        <f>VLOOKUP($H84,'[2]2025_03'!$D:$AD,'[2]2025_03'!AD$19,FALSE)</f>
        <v>1</v>
      </c>
      <c r="Q84" s="16">
        <v>2520</v>
      </c>
      <c r="R84" s="16">
        <v>2544</v>
      </c>
      <c r="S84" s="16">
        <v>24</v>
      </c>
      <c r="T84" s="17">
        <f t="shared" si="12"/>
        <v>24</v>
      </c>
      <c r="U84" s="13">
        <f>VLOOKUP($H84,'[2]2025_03'!$D:$AD,'[2]2025_03'!T$19,FALSE)</f>
        <v>0</v>
      </c>
      <c r="V84" s="14">
        <f>VLOOKUP($H84,'[2]2025_03'!$D:$AD,'[2]2025_03'!U$19,FALSE)</f>
        <v>0</v>
      </c>
      <c r="W84" s="16">
        <v>403.44</v>
      </c>
      <c r="X84" s="16">
        <v>403.44</v>
      </c>
      <c r="Z84" s="16">
        <v>0</v>
      </c>
      <c r="AB84" s="16">
        <v>806.88</v>
      </c>
      <c r="AC84">
        <f t="shared" si="10"/>
        <v>806.88</v>
      </c>
      <c r="AD84">
        <f t="shared" si="11"/>
        <v>0</v>
      </c>
    </row>
    <row r="85" spans="1:30" ht="15.75" thickBot="1" x14ac:dyDescent="0.3">
      <c r="A85" s="10" t="str">
        <f t="shared" si="5"/>
        <v>H130 2023 Dezembro</v>
      </c>
      <c r="B85" s="10" t="str">
        <f>VLOOKUP(H85,[1]Auxiliar_referencia!E:F,2,FALSE)</f>
        <v>Medidor faturado pela UFSC</v>
      </c>
      <c r="C85" s="10">
        <f t="shared" si="13"/>
        <v>2023</v>
      </c>
      <c r="D85" s="10" t="s">
        <v>43</v>
      </c>
      <c r="E85" s="10">
        <f>VLOOKUP(H85,[1]Auxiliar_referencia!$B:$X,3,FALSE)</f>
        <v>0</v>
      </c>
      <c r="F85" s="10" t="str">
        <f>VLOOKUP(H85,[1]Auxiliar_referencia!$B:$X,11,FALSE)</f>
        <v>Sapiens Park</v>
      </c>
      <c r="G85" s="10" t="str">
        <f>VLOOKUP(H85,[1]Auxiliar_referencia!$B:$X,16,FALSE)</f>
        <v/>
      </c>
      <c r="H85" s="11" t="s">
        <v>31</v>
      </c>
      <c r="I85" s="10" t="str">
        <f>VLOOKUP(H85,[1]Auxiliar_referencia!$B:$X,20,FALSE)</f>
        <v>Condomínio Sapiens Park</v>
      </c>
      <c r="J85" s="10" t="str">
        <f>VLOOKUP(H85,[1]Auxiliar_referencia!$B:$X,10,FALSE)</f>
        <v>Florianópolis - Outros</v>
      </c>
      <c r="K85" s="10" t="str">
        <f>VLOOKUP(H85,[1]Auxiliar_referencia!$B:$X,12,FALSE)</f>
        <v>Sapiens Park - INPETRO</v>
      </c>
      <c r="L85" s="12">
        <f>VLOOKUP($H85,'[2]2025_03'!$D:$AD,'[2]2025_03'!Z$19,FALSE)</f>
        <v>0</v>
      </c>
      <c r="M85" s="12">
        <f>VLOOKUP($H85,'[2]2025_03'!$D:$AD,'[2]2025_03'!AA$19,FALSE)</f>
        <v>0</v>
      </c>
      <c r="N85" s="12">
        <f>VLOOKUP($H85,'[2]2025_03'!$D:$AD,'[2]2025_03'!AB$19,FALSE)</f>
        <v>1</v>
      </c>
      <c r="O85" s="12">
        <f>VLOOKUP($H85,'[2]2025_03'!$D:$AD,'[2]2025_03'!AC$19,FALSE)</f>
        <v>0</v>
      </c>
      <c r="P85" s="12">
        <f>VLOOKUP($H85,'[2]2025_03'!$D:$AD,'[2]2025_03'!AD$19,FALSE)</f>
        <v>1</v>
      </c>
      <c r="Q85" s="16">
        <v>2544</v>
      </c>
      <c r="R85" s="16">
        <v>2567</v>
      </c>
      <c r="S85" s="16">
        <v>23</v>
      </c>
      <c r="T85" s="17">
        <f t="shared" si="12"/>
        <v>23</v>
      </c>
      <c r="U85" s="13">
        <f>VLOOKUP($H85,'[2]2025_03'!$D:$AD,'[2]2025_03'!T$19,FALSE)</f>
        <v>0</v>
      </c>
      <c r="V85" s="14">
        <f>VLOOKUP($H85,'[2]2025_03'!$D:$AD,'[2]2025_03'!U$19,FALSE)</f>
        <v>0</v>
      </c>
      <c r="W85" s="16">
        <v>396.29</v>
      </c>
      <c r="X85" s="16">
        <v>396.29</v>
      </c>
      <c r="Z85" s="16">
        <v>0</v>
      </c>
      <c r="AB85" s="16">
        <v>792.58</v>
      </c>
      <c r="AC85">
        <f t="shared" si="10"/>
        <v>792.58</v>
      </c>
      <c r="AD85">
        <f t="shared" si="11"/>
        <v>0</v>
      </c>
    </row>
    <row r="86" spans="1:30" ht="15.75" thickBot="1" x14ac:dyDescent="0.3">
      <c r="A86" s="10" t="str">
        <f t="shared" si="5"/>
        <v>H130 2024 Janeiro</v>
      </c>
      <c r="B86" s="10" t="str">
        <f>VLOOKUP(H86,[1]Auxiliar_referencia!E:F,2,FALSE)</f>
        <v>Medidor faturado pela UFSC</v>
      </c>
      <c r="C86" s="10">
        <f>C74+1</f>
        <v>2024</v>
      </c>
      <c r="D86" s="10" t="s">
        <v>33</v>
      </c>
      <c r="E86" s="10">
        <f>VLOOKUP(H86,[1]Auxiliar_referencia!$B:$X,3,FALSE)</f>
        <v>0</v>
      </c>
      <c r="F86" s="10" t="str">
        <f>VLOOKUP(H86,[1]Auxiliar_referencia!$B:$X,11,FALSE)</f>
        <v>Sapiens Park</v>
      </c>
      <c r="G86" s="10" t="str">
        <f>VLOOKUP(H86,[1]Auxiliar_referencia!$B:$X,16,FALSE)</f>
        <v/>
      </c>
      <c r="H86" s="11" t="s">
        <v>31</v>
      </c>
      <c r="I86" s="10" t="str">
        <f>VLOOKUP(H86,[1]Auxiliar_referencia!$B:$X,20,FALSE)</f>
        <v>Condomínio Sapiens Park</v>
      </c>
      <c r="J86" s="10" t="str">
        <f>VLOOKUP(H86,[1]Auxiliar_referencia!$B:$X,10,FALSE)</f>
        <v>Florianópolis - Outros</v>
      </c>
      <c r="K86" s="10" t="str">
        <f>VLOOKUP(H86,[1]Auxiliar_referencia!$B:$X,12,FALSE)</f>
        <v>Sapiens Park - INPETRO</v>
      </c>
      <c r="L86" s="12">
        <f>VLOOKUP($H86,'[2]2025_03'!$D:$AD,'[2]2025_03'!Z$19,FALSE)</f>
        <v>0</v>
      </c>
      <c r="M86" s="12">
        <f>VLOOKUP($H86,'[2]2025_03'!$D:$AD,'[2]2025_03'!AA$19,FALSE)</f>
        <v>0</v>
      </c>
      <c r="N86" s="12">
        <f>VLOOKUP($H86,'[2]2025_03'!$D:$AD,'[2]2025_03'!AB$19,FALSE)</f>
        <v>1</v>
      </c>
      <c r="O86" s="12">
        <f>VLOOKUP($H86,'[2]2025_03'!$D:$AD,'[2]2025_03'!AC$19,FALSE)</f>
        <v>0</v>
      </c>
      <c r="P86" s="12">
        <f>VLOOKUP($H86,'[2]2025_03'!$D:$AD,'[2]2025_03'!AD$19,FALSE)</f>
        <v>1</v>
      </c>
      <c r="Q86" s="16">
        <v>2567</v>
      </c>
      <c r="R86" s="16">
        <v>2583</v>
      </c>
      <c r="S86" s="16">
        <v>16</v>
      </c>
      <c r="T86" s="17">
        <f t="shared" si="12"/>
        <v>16</v>
      </c>
      <c r="U86" s="13">
        <f>VLOOKUP($H86,'[2]2025_03'!$D:$AD,'[2]2025_03'!T$19,FALSE)</f>
        <v>0</v>
      </c>
      <c r="V86" s="14">
        <f>VLOOKUP($H86,'[2]2025_03'!$D:$AD,'[2]2025_03'!U$19,FALSE)</f>
        <v>0</v>
      </c>
      <c r="W86" s="16">
        <v>284</v>
      </c>
      <c r="X86" s="16">
        <v>284</v>
      </c>
      <c r="Z86" s="16">
        <v>0</v>
      </c>
      <c r="AB86" s="16">
        <v>568</v>
      </c>
      <c r="AC86">
        <f t="shared" si="10"/>
        <v>568</v>
      </c>
      <c r="AD86">
        <f t="shared" si="11"/>
        <v>0</v>
      </c>
    </row>
    <row r="87" spans="1:30" ht="15.75" thickBot="1" x14ac:dyDescent="0.3">
      <c r="A87" s="10" t="str">
        <f t="shared" si="5"/>
        <v>H130 2024 Fevereiro</v>
      </c>
      <c r="B87" s="10" t="str">
        <f>VLOOKUP(H87,[1]Auxiliar_referencia!E:F,2,FALSE)</f>
        <v>Medidor faturado pela UFSC</v>
      </c>
      <c r="C87" s="10">
        <f>C86</f>
        <v>2024</v>
      </c>
      <c r="D87" s="10" t="s">
        <v>34</v>
      </c>
      <c r="E87" s="10">
        <f>VLOOKUP(H87,[1]Auxiliar_referencia!$B:$X,3,FALSE)</f>
        <v>0</v>
      </c>
      <c r="F87" s="10" t="str">
        <f>VLOOKUP(H87,[1]Auxiliar_referencia!$B:$X,11,FALSE)</f>
        <v>Sapiens Park</v>
      </c>
      <c r="G87" s="10" t="str">
        <f>VLOOKUP(H87,[1]Auxiliar_referencia!$B:$X,16,FALSE)</f>
        <v/>
      </c>
      <c r="H87" s="11" t="s">
        <v>31</v>
      </c>
      <c r="I87" s="10" t="str">
        <f>VLOOKUP(H87,[1]Auxiliar_referencia!$B:$X,20,FALSE)</f>
        <v>Condomínio Sapiens Park</v>
      </c>
      <c r="J87" s="10" t="str">
        <f>VLOOKUP(H87,[1]Auxiliar_referencia!$B:$X,10,FALSE)</f>
        <v>Florianópolis - Outros</v>
      </c>
      <c r="K87" s="10" t="str">
        <f>VLOOKUP(H87,[1]Auxiliar_referencia!$B:$X,12,FALSE)</f>
        <v>Sapiens Park - INPETRO</v>
      </c>
      <c r="L87" s="12">
        <f>VLOOKUP($H87,'[2]2025_03'!$D:$AD,'[2]2025_03'!Z$19,FALSE)</f>
        <v>0</v>
      </c>
      <c r="M87" s="12">
        <f>VLOOKUP($H87,'[2]2025_03'!$D:$AD,'[2]2025_03'!AA$19,FALSE)</f>
        <v>0</v>
      </c>
      <c r="N87" s="12">
        <f>VLOOKUP($H87,'[2]2025_03'!$D:$AD,'[2]2025_03'!AB$19,FALSE)</f>
        <v>1</v>
      </c>
      <c r="O87" s="12">
        <f>VLOOKUP($H87,'[2]2025_03'!$D:$AD,'[2]2025_03'!AC$19,FALSE)</f>
        <v>0</v>
      </c>
      <c r="P87" s="12">
        <f>VLOOKUP($H87,'[2]2025_03'!$D:$AD,'[2]2025_03'!AD$19,FALSE)</f>
        <v>1</v>
      </c>
      <c r="Q87" s="16">
        <v>2583</v>
      </c>
      <c r="R87" s="16">
        <v>3339</v>
      </c>
      <c r="S87" s="16">
        <v>756</v>
      </c>
      <c r="T87" s="17">
        <f t="shared" si="12"/>
        <v>756</v>
      </c>
      <c r="U87" s="13">
        <f>VLOOKUP($H87,'[2]2025_03'!$D:$AD,'[2]2025_03'!T$19,FALSE)</f>
        <v>0</v>
      </c>
      <c r="V87" s="14">
        <f>VLOOKUP($H87,'[2]2025_03'!$D:$AD,'[2]2025_03'!U$19,FALSE)</f>
        <v>0</v>
      </c>
      <c r="W87" s="16">
        <v>13071.24</v>
      </c>
      <c r="X87" s="16">
        <v>13071.24</v>
      </c>
      <c r="Z87" s="16">
        <v>0</v>
      </c>
      <c r="AB87" s="16">
        <v>26142.48</v>
      </c>
      <c r="AC87">
        <f t="shared" si="10"/>
        <v>26142.48</v>
      </c>
      <c r="AD87">
        <f t="shared" si="11"/>
        <v>0</v>
      </c>
    </row>
    <row r="88" spans="1:30" ht="15.75" thickBot="1" x14ac:dyDescent="0.3">
      <c r="A88" s="10" t="str">
        <f t="shared" si="5"/>
        <v>H130 2024 Março</v>
      </c>
      <c r="B88" s="10" t="str">
        <f>VLOOKUP(H88,[1]Auxiliar_referencia!E:F,2,FALSE)</f>
        <v>Medidor faturado pela UFSC</v>
      </c>
      <c r="C88" s="10">
        <f t="shared" ref="C88:C97" si="14">C87</f>
        <v>2024</v>
      </c>
      <c r="D88" s="10" t="s">
        <v>30</v>
      </c>
      <c r="E88" s="10">
        <f>VLOOKUP(H88,[1]Auxiliar_referencia!$B:$X,3,FALSE)</f>
        <v>0</v>
      </c>
      <c r="F88" s="10" t="str">
        <f>VLOOKUP(H88,[1]Auxiliar_referencia!$B:$X,11,FALSE)</f>
        <v>Sapiens Park</v>
      </c>
      <c r="G88" s="10" t="str">
        <f>VLOOKUP(H88,[1]Auxiliar_referencia!$B:$X,16,FALSE)</f>
        <v/>
      </c>
      <c r="H88" s="11" t="s">
        <v>31</v>
      </c>
      <c r="I88" s="10" t="str">
        <f>VLOOKUP(H88,[1]Auxiliar_referencia!$B:$X,20,FALSE)</f>
        <v>Condomínio Sapiens Park</v>
      </c>
      <c r="J88" s="10" t="str">
        <f>VLOOKUP(H88,[1]Auxiliar_referencia!$B:$X,10,FALSE)</f>
        <v>Florianópolis - Outros</v>
      </c>
      <c r="K88" s="10" t="str">
        <f>VLOOKUP(H88,[1]Auxiliar_referencia!$B:$X,12,FALSE)</f>
        <v>Sapiens Park - INPETRO</v>
      </c>
      <c r="L88" s="12">
        <f>VLOOKUP($H88,'[2]2025_03'!$D:$AD,'[2]2025_03'!Z$19,FALSE)</f>
        <v>0</v>
      </c>
      <c r="M88" s="12">
        <f>VLOOKUP($H88,'[2]2025_03'!$D:$AD,'[2]2025_03'!AA$19,FALSE)</f>
        <v>0</v>
      </c>
      <c r="N88" s="12">
        <f>VLOOKUP($H88,'[2]2025_03'!$D:$AD,'[2]2025_03'!AB$19,FALSE)</f>
        <v>1</v>
      </c>
      <c r="O88" s="12">
        <f>VLOOKUP($H88,'[2]2025_03'!$D:$AD,'[2]2025_03'!AC$19,FALSE)</f>
        <v>0</v>
      </c>
      <c r="P88" s="12">
        <f>VLOOKUP($H88,'[2]2025_03'!$D:$AD,'[2]2025_03'!AD$19,FALSE)</f>
        <v>1</v>
      </c>
      <c r="Q88" s="16">
        <v>3339</v>
      </c>
      <c r="R88" s="16">
        <v>3913</v>
      </c>
      <c r="S88" s="16">
        <v>574</v>
      </c>
      <c r="T88" s="17">
        <f t="shared" si="12"/>
        <v>574</v>
      </c>
      <c r="U88" s="13">
        <f>VLOOKUP($H88,'[2]2025_03'!$D:$AD,'[2]2025_03'!T$19,FALSE)</f>
        <v>0</v>
      </c>
      <c r="V88" s="14">
        <f>VLOOKUP($H88,'[2]2025_03'!$D:$AD,'[2]2025_03'!U$19,FALSE)</f>
        <v>0</v>
      </c>
      <c r="W88" s="16">
        <v>10596.04</v>
      </c>
      <c r="X88" s="16">
        <v>10596.04</v>
      </c>
      <c r="Z88" s="16">
        <v>0</v>
      </c>
      <c r="AB88" s="16">
        <v>21192.080000000002</v>
      </c>
      <c r="AC88">
        <f t="shared" si="10"/>
        <v>21192.080000000002</v>
      </c>
      <c r="AD88">
        <f t="shared" si="11"/>
        <v>0</v>
      </c>
    </row>
    <row r="89" spans="1:30" ht="15.75" thickBot="1" x14ac:dyDescent="0.3">
      <c r="A89" s="10" t="str">
        <f t="shared" si="5"/>
        <v>H130 2024 Abril</v>
      </c>
      <c r="B89" s="10" t="str">
        <f>VLOOKUP(H89,[1]Auxiliar_referencia!E:F,2,FALSE)</f>
        <v>Medidor faturado pela UFSC</v>
      </c>
      <c r="C89" s="10">
        <f t="shared" si="14"/>
        <v>2024</v>
      </c>
      <c r="D89" s="10" t="s">
        <v>35</v>
      </c>
      <c r="E89" s="10">
        <f>VLOOKUP(H89,[1]Auxiliar_referencia!$B:$X,3,FALSE)</f>
        <v>0</v>
      </c>
      <c r="F89" s="10" t="str">
        <f>VLOOKUP(H89,[1]Auxiliar_referencia!$B:$X,11,FALSE)</f>
        <v>Sapiens Park</v>
      </c>
      <c r="G89" s="10" t="str">
        <f>VLOOKUP(H89,[1]Auxiliar_referencia!$B:$X,16,FALSE)</f>
        <v/>
      </c>
      <c r="H89" s="11" t="s">
        <v>31</v>
      </c>
      <c r="I89" s="10" t="str">
        <f>VLOOKUP(H89,[1]Auxiliar_referencia!$B:$X,20,FALSE)</f>
        <v>Condomínio Sapiens Park</v>
      </c>
      <c r="J89" s="10" t="str">
        <f>VLOOKUP(H89,[1]Auxiliar_referencia!$B:$X,10,FALSE)</f>
        <v>Florianópolis - Outros</v>
      </c>
      <c r="K89" s="10" t="str">
        <f>VLOOKUP(H89,[1]Auxiliar_referencia!$B:$X,12,FALSE)</f>
        <v>Sapiens Park - INPETRO</v>
      </c>
      <c r="L89" s="12">
        <f>VLOOKUP($H89,'[2]2025_03'!$D:$AD,'[2]2025_03'!Z$19,FALSE)</f>
        <v>0</v>
      </c>
      <c r="M89" s="12">
        <f>VLOOKUP($H89,'[2]2025_03'!$D:$AD,'[2]2025_03'!AA$19,FALSE)</f>
        <v>0</v>
      </c>
      <c r="N89" s="12">
        <f>VLOOKUP($H89,'[2]2025_03'!$D:$AD,'[2]2025_03'!AB$19,FALSE)</f>
        <v>1</v>
      </c>
      <c r="O89" s="12">
        <f>VLOOKUP($H89,'[2]2025_03'!$D:$AD,'[2]2025_03'!AC$19,FALSE)</f>
        <v>0</v>
      </c>
      <c r="P89" s="12">
        <f>VLOOKUP($H89,'[2]2025_03'!$D:$AD,'[2]2025_03'!AD$19,FALSE)</f>
        <v>1</v>
      </c>
      <c r="Q89" s="16">
        <v>3913</v>
      </c>
      <c r="R89" s="16">
        <v>3914</v>
      </c>
      <c r="S89" s="16">
        <v>1</v>
      </c>
      <c r="T89" s="17">
        <f t="shared" si="12"/>
        <v>1</v>
      </c>
      <c r="U89" s="13">
        <f>VLOOKUP($H89,'[2]2025_03'!$D:$AD,'[2]2025_03'!T$19,FALSE)</f>
        <v>0</v>
      </c>
      <c r="V89" s="14">
        <f>VLOOKUP($H89,'[2]2025_03'!$D:$AD,'[2]2025_03'!U$19,FALSE)</f>
        <v>0</v>
      </c>
      <c r="W89" s="16">
        <v>17.2</v>
      </c>
      <c r="X89" s="16">
        <v>17.2</v>
      </c>
      <c r="Z89" s="16">
        <v>0</v>
      </c>
      <c r="AB89" s="16">
        <v>34.4</v>
      </c>
      <c r="AC89">
        <f t="shared" si="10"/>
        <v>34.4</v>
      </c>
      <c r="AD89">
        <f t="shared" si="11"/>
        <v>0</v>
      </c>
    </row>
    <row r="90" spans="1:30" ht="15.75" thickBot="1" x14ac:dyDescent="0.3">
      <c r="A90" s="10" t="str">
        <f t="shared" ref="A90:A153" si="15">H90&amp;" "&amp;C90&amp;" "&amp;D90</f>
        <v>H130 2024 Maio</v>
      </c>
      <c r="B90" s="10" t="str">
        <f>VLOOKUP(H90,[1]Auxiliar_referencia!E:F,2,FALSE)</f>
        <v>Medidor faturado pela UFSC</v>
      </c>
      <c r="C90" s="10">
        <f t="shared" si="14"/>
        <v>2024</v>
      </c>
      <c r="D90" s="10" t="s">
        <v>36</v>
      </c>
      <c r="E90" s="10">
        <f>VLOOKUP(H90,[1]Auxiliar_referencia!$B:$X,3,FALSE)</f>
        <v>0</v>
      </c>
      <c r="F90" s="10" t="str">
        <f>VLOOKUP(H90,[1]Auxiliar_referencia!$B:$X,11,FALSE)</f>
        <v>Sapiens Park</v>
      </c>
      <c r="G90" s="10" t="str">
        <f>VLOOKUP(H90,[1]Auxiliar_referencia!$B:$X,16,FALSE)</f>
        <v/>
      </c>
      <c r="H90" s="11" t="s">
        <v>31</v>
      </c>
      <c r="I90" s="10" t="str">
        <f>VLOOKUP(H90,[1]Auxiliar_referencia!$B:$X,20,FALSE)</f>
        <v>Condomínio Sapiens Park</v>
      </c>
      <c r="J90" s="10" t="str">
        <f>VLOOKUP(H90,[1]Auxiliar_referencia!$B:$X,10,FALSE)</f>
        <v>Florianópolis - Outros</v>
      </c>
      <c r="K90" s="10" t="str">
        <f>VLOOKUP(H90,[1]Auxiliar_referencia!$B:$X,12,FALSE)</f>
        <v>Sapiens Park - INPETRO</v>
      </c>
      <c r="L90" s="12">
        <f>VLOOKUP($H90,'[2]2025_03'!$D:$AD,'[2]2025_03'!Z$19,FALSE)</f>
        <v>0</v>
      </c>
      <c r="M90" s="12">
        <f>VLOOKUP($H90,'[2]2025_03'!$D:$AD,'[2]2025_03'!AA$19,FALSE)</f>
        <v>0</v>
      </c>
      <c r="N90" s="12">
        <f>VLOOKUP($H90,'[2]2025_03'!$D:$AD,'[2]2025_03'!AB$19,FALSE)</f>
        <v>1</v>
      </c>
      <c r="O90" s="12">
        <f>VLOOKUP($H90,'[2]2025_03'!$D:$AD,'[2]2025_03'!AC$19,FALSE)</f>
        <v>0</v>
      </c>
      <c r="P90" s="12">
        <f>VLOOKUP($H90,'[2]2025_03'!$D:$AD,'[2]2025_03'!AD$19,FALSE)</f>
        <v>1</v>
      </c>
      <c r="Q90" s="16">
        <v>3914</v>
      </c>
      <c r="R90" s="16">
        <v>3914</v>
      </c>
      <c r="S90" s="16">
        <v>0</v>
      </c>
      <c r="T90" s="17">
        <f t="shared" si="12"/>
        <v>0</v>
      </c>
      <c r="U90" s="13">
        <f>VLOOKUP($H90,'[2]2025_03'!$D:$AD,'[2]2025_03'!T$19,FALSE)</f>
        <v>0</v>
      </c>
      <c r="V90" s="14">
        <f>VLOOKUP($H90,'[2]2025_03'!$D:$AD,'[2]2025_03'!U$19,FALSE)</f>
        <v>0</v>
      </c>
      <c r="W90" s="16">
        <v>0</v>
      </c>
      <c r="X90" s="16">
        <v>0</v>
      </c>
      <c r="Z90" s="16">
        <v>0</v>
      </c>
      <c r="AB90" s="16">
        <v>0</v>
      </c>
      <c r="AC90">
        <f t="shared" si="10"/>
        <v>0</v>
      </c>
      <c r="AD90">
        <f t="shared" si="11"/>
        <v>0</v>
      </c>
    </row>
    <row r="91" spans="1:30" ht="15.75" thickBot="1" x14ac:dyDescent="0.3">
      <c r="A91" s="10" t="str">
        <f t="shared" si="15"/>
        <v>H130 2024 Junho</v>
      </c>
      <c r="B91" s="10" t="str">
        <f>VLOOKUP(H91,[1]Auxiliar_referencia!E:F,2,FALSE)</f>
        <v>Medidor faturado pela UFSC</v>
      </c>
      <c r="C91" s="10">
        <f t="shared" si="14"/>
        <v>2024</v>
      </c>
      <c r="D91" s="10" t="s">
        <v>37</v>
      </c>
      <c r="E91" s="10">
        <f>VLOOKUP(H91,[1]Auxiliar_referencia!$B:$X,3,FALSE)</f>
        <v>0</v>
      </c>
      <c r="F91" s="10" t="str">
        <f>VLOOKUP(H91,[1]Auxiliar_referencia!$B:$X,11,FALSE)</f>
        <v>Sapiens Park</v>
      </c>
      <c r="G91" s="10" t="str">
        <f>VLOOKUP(H91,[1]Auxiliar_referencia!$B:$X,16,FALSE)</f>
        <v/>
      </c>
      <c r="H91" s="11" t="s">
        <v>31</v>
      </c>
      <c r="I91" s="10" t="str">
        <f>VLOOKUP(H91,[1]Auxiliar_referencia!$B:$X,20,FALSE)</f>
        <v>Condomínio Sapiens Park</v>
      </c>
      <c r="J91" s="10" t="str">
        <f>VLOOKUP(H91,[1]Auxiliar_referencia!$B:$X,10,FALSE)</f>
        <v>Florianópolis - Outros</v>
      </c>
      <c r="K91" s="10" t="str">
        <f>VLOOKUP(H91,[1]Auxiliar_referencia!$B:$X,12,FALSE)</f>
        <v>Sapiens Park - INPETRO</v>
      </c>
      <c r="L91" s="12">
        <f>VLOOKUP($H91,'[2]2025_03'!$D:$AD,'[2]2025_03'!Z$19,FALSE)</f>
        <v>0</v>
      </c>
      <c r="M91" s="12">
        <f>VLOOKUP($H91,'[2]2025_03'!$D:$AD,'[2]2025_03'!AA$19,FALSE)</f>
        <v>0</v>
      </c>
      <c r="N91" s="12">
        <f>VLOOKUP($H91,'[2]2025_03'!$D:$AD,'[2]2025_03'!AB$19,FALSE)</f>
        <v>1</v>
      </c>
      <c r="O91" s="12">
        <f>VLOOKUP($H91,'[2]2025_03'!$D:$AD,'[2]2025_03'!AC$19,FALSE)</f>
        <v>0</v>
      </c>
      <c r="P91" s="12">
        <f>VLOOKUP($H91,'[2]2025_03'!$D:$AD,'[2]2025_03'!AD$19,FALSE)</f>
        <v>1</v>
      </c>
      <c r="Q91" s="16">
        <v>3914</v>
      </c>
      <c r="R91" s="16">
        <v>3918</v>
      </c>
      <c r="S91" s="16">
        <v>4</v>
      </c>
      <c r="T91" s="17">
        <f t="shared" si="12"/>
        <v>4</v>
      </c>
      <c r="U91" s="13">
        <f>VLOOKUP($H91,'[2]2025_03'!$D:$AD,'[2]2025_03'!T$19,FALSE)</f>
        <v>0</v>
      </c>
      <c r="V91" s="14">
        <f>VLOOKUP($H91,'[2]2025_03'!$D:$AD,'[2]2025_03'!U$19,FALSE)</f>
        <v>0</v>
      </c>
      <c r="W91" s="16">
        <v>84.04</v>
      </c>
      <c r="X91" s="16">
        <v>84.04</v>
      </c>
      <c r="Z91" s="16">
        <v>0</v>
      </c>
      <c r="AB91" s="16">
        <v>168.08</v>
      </c>
      <c r="AC91">
        <f t="shared" si="10"/>
        <v>168.08</v>
      </c>
      <c r="AD91">
        <f t="shared" si="11"/>
        <v>0</v>
      </c>
    </row>
    <row r="92" spans="1:30" ht="15.75" thickBot="1" x14ac:dyDescent="0.3">
      <c r="A92" s="10" t="str">
        <f t="shared" si="15"/>
        <v>H130 2024 Julho</v>
      </c>
      <c r="B92" s="10" t="str">
        <f>VLOOKUP(H92,[1]Auxiliar_referencia!E:F,2,FALSE)</f>
        <v>Medidor faturado pela UFSC</v>
      </c>
      <c r="C92" s="10">
        <f t="shared" si="14"/>
        <v>2024</v>
      </c>
      <c r="D92" s="10" t="s">
        <v>38</v>
      </c>
      <c r="E92" s="10">
        <f>VLOOKUP(H92,[1]Auxiliar_referencia!$B:$X,3,FALSE)</f>
        <v>0</v>
      </c>
      <c r="F92" s="10" t="str">
        <f>VLOOKUP(H92,[1]Auxiliar_referencia!$B:$X,11,FALSE)</f>
        <v>Sapiens Park</v>
      </c>
      <c r="G92" s="10" t="str">
        <f>VLOOKUP(H92,[1]Auxiliar_referencia!$B:$X,16,FALSE)</f>
        <v/>
      </c>
      <c r="H92" s="11" t="s">
        <v>31</v>
      </c>
      <c r="I92" s="10" t="str">
        <f>VLOOKUP(H92,[1]Auxiliar_referencia!$B:$X,20,FALSE)</f>
        <v>Condomínio Sapiens Park</v>
      </c>
      <c r="J92" s="10" t="str">
        <f>VLOOKUP(H92,[1]Auxiliar_referencia!$B:$X,10,FALSE)</f>
        <v>Florianópolis - Outros</v>
      </c>
      <c r="K92" s="10" t="str">
        <f>VLOOKUP(H92,[1]Auxiliar_referencia!$B:$X,12,FALSE)</f>
        <v>Sapiens Park - INPETRO</v>
      </c>
      <c r="L92" s="12">
        <f>VLOOKUP($H92,'[2]2025_03'!$D:$AD,'[2]2025_03'!Z$19,FALSE)</f>
        <v>0</v>
      </c>
      <c r="M92" s="12">
        <f>VLOOKUP($H92,'[2]2025_03'!$D:$AD,'[2]2025_03'!AA$19,FALSE)</f>
        <v>0</v>
      </c>
      <c r="N92" s="12">
        <f>VLOOKUP($H92,'[2]2025_03'!$D:$AD,'[2]2025_03'!AB$19,FALSE)</f>
        <v>1</v>
      </c>
      <c r="O92" s="12">
        <f>VLOOKUP($H92,'[2]2025_03'!$D:$AD,'[2]2025_03'!AC$19,FALSE)</f>
        <v>0</v>
      </c>
      <c r="P92" s="12">
        <f>VLOOKUP($H92,'[2]2025_03'!$D:$AD,'[2]2025_03'!AD$19,FALSE)</f>
        <v>1</v>
      </c>
      <c r="Q92" s="16">
        <v>3918</v>
      </c>
      <c r="R92" s="16">
        <v>3918</v>
      </c>
      <c r="S92" s="16">
        <v>0</v>
      </c>
      <c r="T92" s="17">
        <f t="shared" si="12"/>
        <v>0</v>
      </c>
      <c r="U92" s="13">
        <f>VLOOKUP($H92,'[2]2025_03'!$D:$AD,'[2]2025_03'!T$19,FALSE)</f>
        <v>0</v>
      </c>
      <c r="V92" s="14">
        <f>VLOOKUP($H92,'[2]2025_03'!$D:$AD,'[2]2025_03'!U$19,FALSE)</f>
        <v>0</v>
      </c>
      <c r="W92" s="16">
        <v>0</v>
      </c>
      <c r="X92" s="16">
        <v>0</v>
      </c>
      <c r="Z92" s="16">
        <v>0</v>
      </c>
      <c r="AB92" s="16">
        <v>0</v>
      </c>
      <c r="AC92">
        <f t="shared" si="10"/>
        <v>0</v>
      </c>
      <c r="AD92">
        <f t="shared" si="11"/>
        <v>0</v>
      </c>
    </row>
    <row r="93" spans="1:30" ht="15.75" thickBot="1" x14ac:dyDescent="0.3">
      <c r="A93" s="10" t="str">
        <f t="shared" si="15"/>
        <v>H130 2024 Agosto</v>
      </c>
      <c r="B93" s="10" t="str">
        <f>VLOOKUP(H93,[1]Auxiliar_referencia!E:F,2,FALSE)</f>
        <v>Medidor faturado pela UFSC</v>
      </c>
      <c r="C93" s="10">
        <f t="shared" si="14"/>
        <v>2024</v>
      </c>
      <c r="D93" s="10" t="s">
        <v>39</v>
      </c>
      <c r="E93" s="10">
        <f>VLOOKUP(H93,[1]Auxiliar_referencia!$B:$X,3,FALSE)</f>
        <v>0</v>
      </c>
      <c r="F93" s="10" t="str">
        <f>VLOOKUP(H93,[1]Auxiliar_referencia!$B:$X,11,FALSE)</f>
        <v>Sapiens Park</v>
      </c>
      <c r="G93" s="10" t="str">
        <f>VLOOKUP(H93,[1]Auxiliar_referencia!$B:$X,16,FALSE)</f>
        <v/>
      </c>
      <c r="H93" s="11" t="s">
        <v>31</v>
      </c>
      <c r="I93" s="10" t="str">
        <f>VLOOKUP(H93,[1]Auxiliar_referencia!$B:$X,20,FALSE)</f>
        <v>Condomínio Sapiens Park</v>
      </c>
      <c r="J93" s="10" t="str">
        <f>VLOOKUP(H93,[1]Auxiliar_referencia!$B:$X,10,FALSE)</f>
        <v>Florianópolis - Outros</v>
      </c>
      <c r="K93" s="10" t="str">
        <f>VLOOKUP(H93,[1]Auxiliar_referencia!$B:$X,12,FALSE)</f>
        <v>Sapiens Park - INPETRO</v>
      </c>
      <c r="L93" s="12">
        <f>VLOOKUP($H93,'[2]2025_03'!$D:$AD,'[2]2025_03'!Z$19,FALSE)</f>
        <v>0</v>
      </c>
      <c r="M93" s="12">
        <f>VLOOKUP($H93,'[2]2025_03'!$D:$AD,'[2]2025_03'!AA$19,FALSE)</f>
        <v>0</v>
      </c>
      <c r="N93" s="12">
        <f>VLOOKUP($H93,'[2]2025_03'!$D:$AD,'[2]2025_03'!AB$19,FALSE)</f>
        <v>1</v>
      </c>
      <c r="O93" s="12">
        <f>VLOOKUP($H93,'[2]2025_03'!$D:$AD,'[2]2025_03'!AC$19,FALSE)</f>
        <v>0</v>
      </c>
      <c r="P93" s="12">
        <f>VLOOKUP($H93,'[2]2025_03'!$D:$AD,'[2]2025_03'!AD$19,FALSE)</f>
        <v>1</v>
      </c>
      <c r="Q93" s="16">
        <v>3918</v>
      </c>
      <c r="R93" s="16">
        <v>3947</v>
      </c>
      <c r="S93" s="16">
        <v>29</v>
      </c>
      <c r="T93" s="17">
        <f t="shared" si="12"/>
        <v>29</v>
      </c>
      <c r="U93" s="13">
        <f>VLOOKUP($H93,'[2]2025_03'!$D:$AD,'[2]2025_03'!T$19,FALSE)</f>
        <v>0</v>
      </c>
      <c r="V93" s="14">
        <f>VLOOKUP($H93,'[2]2025_03'!$D:$AD,'[2]2025_03'!U$19,FALSE)</f>
        <v>0</v>
      </c>
      <c r="W93" s="16">
        <v>604.36</v>
      </c>
      <c r="X93" s="16">
        <v>604.36</v>
      </c>
      <c r="Z93" s="16">
        <v>0</v>
      </c>
      <c r="AB93" s="16">
        <v>1208.72</v>
      </c>
      <c r="AC93">
        <f t="shared" si="10"/>
        <v>1208.72</v>
      </c>
      <c r="AD93">
        <f t="shared" si="11"/>
        <v>0</v>
      </c>
    </row>
    <row r="94" spans="1:30" ht="15.75" thickBot="1" x14ac:dyDescent="0.3">
      <c r="A94" s="10" t="str">
        <f t="shared" si="15"/>
        <v>H130 2024 Setembro</v>
      </c>
      <c r="B94" s="10" t="str">
        <f>VLOOKUP(H94,[1]Auxiliar_referencia!E:F,2,FALSE)</f>
        <v>Medidor faturado pela UFSC</v>
      </c>
      <c r="C94" s="10">
        <f t="shared" si="14"/>
        <v>2024</v>
      </c>
      <c r="D94" s="10" t="s">
        <v>40</v>
      </c>
      <c r="E94" s="10">
        <f>VLOOKUP(H94,[1]Auxiliar_referencia!$B:$X,3,FALSE)</f>
        <v>0</v>
      </c>
      <c r="F94" s="10" t="str">
        <f>VLOOKUP(H94,[1]Auxiliar_referencia!$B:$X,11,FALSE)</f>
        <v>Sapiens Park</v>
      </c>
      <c r="G94" s="10" t="str">
        <f>VLOOKUP(H94,[1]Auxiliar_referencia!$B:$X,16,FALSE)</f>
        <v/>
      </c>
      <c r="H94" s="11" t="s">
        <v>31</v>
      </c>
      <c r="I94" s="10" t="str">
        <f>VLOOKUP(H94,[1]Auxiliar_referencia!$B:$X,20,FALSE)</f>
        <v>Condomínio Sapiens Park</v>
      </c>
      <c r="J94" s="10" t="str">
        <f>VLOOKUP(H94,[1]Auxiliar_referencia!$B:$X,10,FALSE)</f>
        <v>Florianópolis - Outros</v>
      </c>
      <c r="K94" s="10" t="str">
        <f>VLOOKUP(H94,[1]Auxiliar_referencia!$B:$X,12,FALSE)</f>
        <v>Sapiens Park - INPETRO</v>
      </c>
      <c r="L94" s="12">
        <f>VLOOKUP($H94,'[2]2025_03'!$D:$AD,'[2]2025_03'!Z$19,FALSE)</f>
        <v>0</v>
      </c>
      <c r="M94" s="12">
        <f>VLOOKUP($H94,'[2]2025_03'!$D:$AD,'[2]2025_03'!AA$19,FALSE)</f>
        <v>0</v>
      </c>
      <c r="N94" s="12">
        <f>VLOOKUP($H94,'[2]2025_03'!$D:$AD,'[2]2025_03'!AB$19,FALSE)</f>
        <v>1</v>
      </c>
      <c r="O94" s="12">
        <f>VLOOKUP($H94,'[2]2025_03'!$D:$AD,'[2]2025_03'!AC$19,FALSE)</f>
        <v>0</v>
      </c>
      <c r="P94" s="12">
        <f>VLOOKUP($H94,'[2]2025_03'!$D:$AD,'[2]2025_03'!AD$19,FALSE)</f>
        <v>1</v>
      </c>
      <c r="Q94" s="16">
        <v>3947</v>
      </c>
      <c r="R94" s="16">
        <v>3961</v>
      </c>
      <c r="S94" s="16">
        <v>14</v>
      </c>
      <c r="T94" s="17">
        <f t="shared" si="12"/>
        <v>14</v>
      </c>
      <c r="U94" s="13">
        <f>VLOOKUP($H94,'[2]2025_03'!$D:$AD,'[2]2025_03'!T$19,FALSE)</f>
        <v>0</v>
      </c>
      <c r="V94" s="14">
        <f>VLOOKUP($H94,'[2]2025_03'!$D:$AD,'[2]2025_03'!U$19,FALSE)</f>
        <v>0</v>
      </c>
      <c r="W94" s="16">
        <v>291.06</v>
      </c>
      <c r="X94" s="16">
        <v>291.06</v>
      </c>
      <c r="Z94" s="16">
        <v>0</v>
      </c>
      <c r="AB94" s="16">
        <v>582.12</v>
      </c>
      <c r="AC94">
        <f t="shared" si="10"/>
        <v>582.12</v>
      </c>
      <c r="AD94">
        <f t="shared" si="11"/>
        <v>0</v>
      </c>
    </row>
    <row r="95" spans="1:30" ht="15.75" thickBot="1" x14ac:dyDescent="0.3">
      <c r="A95" s="10" t="str">
        <f t="shared" si="15"/>
        <v>H130 2024 Outubro</v>
      </c>
      <c r="B95" s="10" t="str">
        <f>VLOOKUP(H95,[1]Auxiliar_referencia!E:F,2,FALSE)</f>
        <v>Medidor faturado pela UFSC</v>
      </c>
      <c r="C95" s="10">
        <f t="shared" si="14"/>
        <v>2024</v>
      </c>
      <c r="D95" s="10" t="s">
        <v>41</v>
      </c>
      <c r="E95" s="10">
        <f>VLOOKUP(H95,[1]Auxiliar_referencia!$B:$X,3,FALSE)</f>
        <v>0</v>
      </c>
      <c r="F95" s="10" t="str">
        <f>VLOOKUP(H95,[1]Auxiliar_referencia!$B:$X,11,FALSE)</f>
        <v>Sapiens Park</v>
      </c>
      <c r="G95" s="10" t="str">
        <f>VLOOKUP(H95,[1]Auxiliar_referencia!$B:$X,16,FALSE)</f>
        <v/>
      </c>
      <c r="H95" s="11" t="s">
        <v>31</v>
      </c>
      <c r="I95" s="10" t="str">
        <f>VLOOKUP(H95,[1]Auxiliar_referencia!$B:$X,20,FALSE)</f>
        <v>Condomínio Sapiens Park</v>
      </c>
      <c r="J95" s="10" t="str">
        <f>VLOOKUP(H95,[1]Auxiliar_referencia!$B:$X,10,FALSE)</f>
        <v>Florianópolis - Outros</v>
      </c>
      <c r="K95" s="10" t="str">
        <f>VLOOKUP(H95,[1]Auxiliar_referencia!$B:$X,12,FALSE)</f>
        <v>Sapiens Park - INPETRO</v>
      </c>
      <c r="L95" s="12">
        <f>VLOOKUP($H95,'[2]2025_03'!$D:$AD,'[2]2025_03'!Z$19,FALSE)</f>
        <v>0</v>
      </c>
      <c r="M95" s="12">
        <f>VLOOKUP($H95,'[2]2025_03'!$D:$AD,'[2]2025_03'!AA$19,FALSE)</f>
        <v>0</v>
      </c>
      <c r="N95" s="12">
        <f>VLOOKUP($H95,'[2]2025_03'!$D:$AD,'[2]2025_03'!AB$19,FALSE)</f>
        <v>1</v>
      </c>
      <c r="O95" s="12">
        <f>VLOOKUP($H95,'[2]2025_03'!$D:$AD,'[2]2025_03'!AC$19,FALSE)</f>
        <v>0</v>
      </c>
      <c r="P95" s="12">
        <f>VLOOKUP($H95,'[2]2025_03'!$D:$AD,'[2]2025_03'!AD$19,FALSE)</f>
        <v>1</v>
      </c>
      <c r="Q95" s="16">
        <v>3961</v>
      </c>
      <c r="R95" s="16">
        <v>3966</v>
      </c>
      <c r="S95" s="16">
        <v>5</v>
      </c>
      <c r="T95" s="17">
        <f t="shared" si="12"/>
        <v>5</v>
      </c>
      <c r="U95" s="13">
        <f>VLOOKUP($H95,'[2]2025_03'!$D:$AD,'[2]2025_03'!T$19,FALSE)</f>
        <v>0</v>
      </c>
      <c r="V95" s="14">
        <f>VLOOKUP($H95,'[2]2025_03'!$D:$AD,'[2]2025_03'!U$19,FALSE)</f>
        <v>0</v>
      </c>
      <c r="W95" s="16">
        <v>107.15</v>
      </c>
      <c r="X95" s="16">
        <v>107.15</v>
      </c>
      <c r="Z95" s="16">
        <v>0</v>
      </c>
      <c r="AB95" s="16">
        <v>214.3</v>
      </c>
      <c r="AC95">
        <f t="shared" si="10"/>
        <v>214.3</v>
      </c>
      <c r="AD95">
        <f t="shared" si="11"/>
        <v>0</v>
      </c>
    </row>
    <row r="96" spans="1:30" ht="15.75" thickBot="1" x14ac:dyDescent="0.3">
      <c r="A96" s="10" t="str">
        <f t="shared" si="15"/>
        <v>H130 2024 Novembro</v>
      </c>
      <c r="B96" s="10" t="str">
        <f>VLOOKUP(H96,[1]Auxiliar_referencia!E:F,2,FALSE)</f>
        <v>Medidor faturado pela UFSC</v>
      </c>
      <c r="C96" s="10">
        <f t="shared" si="14"/>
        <v>2024</v>
      </c>
      <c r="D96" s="10" t="s">
        <v>42</v>
      </c>
      <c r="E96" s="10">
        <f>VLOOKUP(H96,[1]Auxiliar_referencia!$B:$X,3,FALSE)</f>
        <v>0</v>
      </c>
      <c r="F96" s="10" t="str">
        <f>VLOOKUP(H96,[1]Auxiliar_referencia!$B:$X,11,FALSE)</f>
        <v>Sapiens Park</v>
      </c>
      <c r="G96" s="10" t="str">
        <f>VLOOKUP(H96,[1]Auxiliar_referencia!$B:$X,16,FALSE)</f>
        <v/>
      </c>
      <c r="H96" s="11" t="s">
        <v>31</v>
      </c>
      <c r="I96" s="10" t="str">
        <f>VLOOKUP(H96,[1]Auxiliar_referencia!$B:$X,20,FALSE)</f>
        <v>Condomínio Sapiens Park</v>
      </c>
      <c r="J96" s="10" t="str">
        <f>VLOOKUP(H96,[1]Auxiliar_referencia!$B:$X,10,FALSE)</f>
        <v>Florianópolis - Outros</v>
      </c>
      <c r="K96" s="10" t="str">
        <f>VLOOKUP(H96,[1]Auxiliar_referencia!$B:$X,12,FALSE)</f>
        <v>Sapiens Park - INPETRO</v>
      </c>
      <c r="L96" s="12">
        <f>VLOOKUP($H96,'[2]2025_03'!$D:$AD,'[2]2025_03'!Z$19,FALSE)</f>
        <v>0</v>
      </c>
      <c r="M96" s="12">
        <f>VLOOKUP($H96,'[2]2025_03'!$D:$AD,'[2]2025_03'!AA$19,FALSE)</f>
        <v>0</v>
      </c>
      <c r="N96" s="12">
        <f>VLOOKUP($H96,'[2]2025_03'!$D:$AD,'[2]2025_03'!AB$19,FALSE)</f>
        <v>1</v>
      </c>
      <c r="O96" s="12">
        <f>VLOOKUP($H96,'[2]2025_03'!$D:$AD,'[2]2025_03'!AC$19,FALSE)</f>
        <v>0</v>
      </c>
      <c r="P96" s="12">
        <f>VLOOKUP($H96,'[2]2025_03'!$D:$AD,'[2]2025_03'!AD$19,FALSE)</f>
        <v>1</v>
      </c>
      <c r="Q96" s="16">
        <v>3966</v>
      </c>
      <c r="R96" s="16">
        <v>4011</v>
      </c>
      <c r="S96" s="16">
        <v>45</v>
      </c>
      <c r="T96" s="17">
        <f t="shared" si="12"/>
        <v>45</v>
      </c>
      <c r="U96" s="13">
        <f>VLOOKUP($H96,'[2]2025_03'!$D:$AD,'[2]2025_03'!T$19,FALSE)</f>
        <v>0</v>
      </c>
      <c r="V96" s="14">
        <f>VLOOKUP($H96,'[2]2025_03'!$D:$AD,'[2]2025_03'!U$19,FALSE)</f>
        <v>0</v>
      </c>
      <c r="W96" s="16">
        <v>936.9</v>
      </c>
      <c r="X96" s="16">
        <v>936.9</v>
      </c>
      <c r="Z96" s="16">
        <v>0</v>
      </c>
      <c r="AB96" s="16">
        <v>1873.8</v>
      </c>
      <c r="AC96">
        <f t="shared" si="10"/>
        <v>1873.8</v>
      </c>
      <c r="AD96">
        <f t="shared" si="11"/>
        <v>0</v>
      </c>
    </row>
    <row r="97" spans="1:30" ht="15.75" thickBot="1" x14ac:dyDescent="0.3">
      <c r="A97" s="10" t="str">
        <f t="shared" si="15"/>
        <v>H130 2024 Dezembro</v>
      </c>
      <c r="B97" s="10" t="str">
        <f>VLOOKUP(H97,[1]Auxiliar_referencia!E:F,2,FALSE)</f>
        <v>Medidor faturado pela UFSC</v>
      </c>
      <c r="C97" s="10">
        <f t="shared" si="14"/>
        <v>2024</v>
      </c>
      <c r="D97" s="10" t="s">
        <v>43</v>
      </c>
      <c r="E97" s="10">
        <f>VLOOKUP(H97,[1]Auxiliar_referencia!$B:$X,3,FALSE)</f>
        <v>0</v>
      </c>
      <c r="F97" s="10" t="str">
        <f>VLOOKUP(H97,[1]Auxiliar_referencia!$B:$X,11,FALSE)</f>
        <v>Sapiens Park</v>
      </c>
      <c r="G97" s="10" t="str">
        <f>VLOOKUP(H97,[1]Auxiliar_referencia!$B:$X,16,FALSE)</f>
        <v/>
      </c>
      <c r="H97" s="11" t="s">
        <v>31</v>
      </c>
      <c r="I97" s="10" t="str">
        <f>VLOOKUP(H97,[1]Auxiliar_referencia!$B:$X,20,FALSE)</f>
        <v>Condomínio Sapiens Park</v>
      </c>
      <c r="J97" s="10" t="str">
        <f>VLOOKUP(H97,[1]Auxiliar_referencia!$B:$X,10,FALSE)</f>
        <v>Florianópolis - Outros</v>
      </c>
      <c r="K97" s="10" t="str">
        <f>VLOOKUP(H97,[1]Auxiliar_referencia!$B:$X,12,FALSE)</f>
        <v>Sapiens Park - INPETRO</v>
      </c>
      <c r="L97" s="12">
        <f>VLOOKUP($H97,'[2]2025_03'!$D:$AD,'[2]2025_03'!Z$19,FALSE)</f>
        <v>0</v>
      </c>
      <c r="M97" s="12">
        <f>VLOOKUP($H97,'[2]2025_03'!$D:$AD,'[2]2025_03'!AA$19,FALSE)</f>
        <v>0</v>
      </c>
      <c r="N97" s="12">
        <f>VLOOKUP($H97,'[2]2025_03'!$D:$AD,'[2]2025_03'!AB$19,FALSE)</f>
        <v>1</v>
      </c>
      <c r="O97" s="12">
        <f>VLOOKUP($H97,'[2]2025_03'!$D:$AD,'[2]2025_03'!AC$19,FALSE)</f>
        <v>0</v>
      </c>
      <c r="P97" s="12">
        <f>VLOOKUP($H97,'[2]2025_03'!$D:$AD,'[2]2025_03'!AD$19,FALSE)</f>
        <v>1</v>
      </c>
      <c r="Q97" s="16">
        <v>4011</v>
      </c>
      <c r="R97" s="16">
        <v>4011</v>
      </c>
      <c r="S97" s="16">
        <v>0</v>
      </c>
      <c r="T97" s="17">
        <f t="shared" si="12"/>
        <v>0</v>
      </c>
      <c r="U97" s="13">
        <f>VLOOKUP($H97,'[2]2025_03'!$D:$AD,'[2]2025_03'!T$19,FALSE)</f>
        <v>0</v>
      </c>
      <c r="V97" s="14">
        <f>VLOOKUP($H97,'[2]2025_03'!$D:$AD,'[2]2025_03'!U$19,FALSE)</f>
        <v>0</v>
      </c>
      <c r="W97" s="16">
        <v>0</v>
      </c>
      <c r="X97" s="16">
        <v>0</v>
      </c>
      <c r="Z97" s="16">
        <v>0</v>
      </c>
      <c r="AB97" s="16">
        <v>0</v>
      </c>
      <c r="AC97">
        <f t="shared" si="10"/>
        <v>0</v>
      </c>
      <c r="AD97">
        <f t="shared" si="11"/>
        <v>0</v>
      </c>
    </row>
    <row r="98" spans="1:30" ht="15.75" thickBot="1" x14ac:dyDescent="0.3">
      <c r="A98" s="10" t="str">
        <f t="shared" si="15"/>
        <v>H130 2025 Janeiro</v>
      </c>
      <c r="B98" s="10" t="str">
        <f>VLOOKUP(H98,[1]Auxiliar_referencia!E:F,2,FALSE)</f>
        <v>Medidor faturado pela UFSC</v>
      </c>
      <c r="C98" s="10">
        <f>C86+1</f>
        <v>2025</v>
      </c>
      <c r="D98" s="10" t="s">
        <v>33</v>
      </c>
      <c r="E98" s="10">
        <f>VLOOKUP(H98,[1]Auxiliar_referencia!$B:$X,3,FALSE)</f>
        <v>0</v>
      </c>
      <c r="F98" s="10" t="str">
        <f>VLOOKUP(H98,[1]Auxiliar_referencia!$B:$X,11,FALSE)</f>
        <v>Sapiens Park</v>
      </c>
      <c r="G98" s="10" t="str">
        <f>VLOOKUP(H98,[1]Auxiliar_referencia!$B:$X,16,FALSE)</f>
        <v/>
      </c>
      <c r="H98" s="11" t="s">
        <v>31</v>
      </c>
      <c r="I98" s="10" t="str">
        <f>VLOOKUP(H98,[1]Auxiliar_referencia!$B:$X,20,FALSE)</f>
        <v>Condomínio Sapiens Park</v>
      </c>
      <c r="J98" s="10" t="str">
        <f>VLOOKUP(H98,[1]Auxiliar_referencia!$B:$X,10,FALSE)</f>
        <v>Florianópolis - Outros</v>
      </c>
      <c r="K98" s="10" t="str">
        <f>VLOOKUP(H98,[1]Auxiliar_referencia!$B:$X,12,FALSE)</f>
        <v>Sapiens Park - INPETRO</v>
      </c>
      <c r="L98" s="12">
        <f>VLOOKUP($H98,'[2]2025_03'!$D:$AD,'[2]2025_03'!Z$19,FALSE)</f>
        <v>0</v>
      </c>
      <c r="M98" s="12">
        <f>VLOOKUP($H98,'[2]2025_03'!$D:$AD,'[2]2025_03'!AA$19,FALSE)</f>
        <v>0</v>
      </c>
      <c r="N98" s="12">
        <f>VLOOKUP($H98,'[2]2025_03'!$D:$AD,'[2]2025_03'!AB$19,FALSE)</f>
        <v>1</v>
      </c>
      <c r="O98" s="12">
        <f>VLOOKUP($H98,'[2]2025_03'!$D:$AD,'[2]2025_03'!AC$19,FALSE)</f>
        <v>0</v>
      </c>
      <c r="P98" s="12">
        <f>VLOOKUP($H98,'[2]2025_03'!$D:$AD,'[2]2025_03'!AD$19,FALSE)</f>
        <v>1</v>
      </c>
      <c r="Q98" s="16">
        <v>4011</v>
      </c>
      <c r="R98" s="16">
        <v>4075</v>
      </c>
      <c r="S98" s="16">
        <v>64</v>
      </c>
      <c r="T98" s="17">
        <f t="shared" si="12"/>
        <v>64</v>
      </c>
      <c r="U98" s="13">
        <f>VLOOKUP($H98,'[2]2025_03'!$D:$AD,'[2]2025_03'!T$19,FALSE)</f>
        <v>0</v>
      </c>
      <c r="V98" s="14">
        <f>VLOOKUP($H98,'[2]2025_03'!$D:$AD,'[2]2025_03'!U$19,FALSE)</f>
        <v>0</v>
      </c>
      <c r="W98" s="16">
        <v>936.9</v>
      </c>
      <c r="X98" s="16">
        <v>936.9</v>
      </c>
      <c r="Z98" s="16">
        <v>0</v>
      </c>
      <c r="AB98" s="16">
        <v>1873.8</v>
      </c>
      <c r="AC98">
        <f t="shared" si="10"/>
        <v>1873.8</v>
      </c>
      <c r="AD98">
        <f t="shared" si="11"/>
        <v>0</v>
      </c>
    </row>
    <row r="99" spans="1:30" ht="15.75" thickBot="1" x14ac:dyDescent="0.3">
      <c r="A99" s="10" t="str">
        <f t="shared" si="15"/>
        <v>H130 2025 Fevereiro</v>
      </c>
      <c r="B99" s="10" t="str">
        <f>VLOOKUP(H99,[1]Auxiliar_referencia!E:F,2,FALSE)</f>
        <v>Medidor faturado pela UFSC</v>
      </c>
      <c r="C99" s="10">
        <f>C98</f>
        <v>2025</v>
      </c>
      <c r="D99" s="10" t="s">
        <v>34</v>
      </c>
      <c r="E99" s="10">
        <f>VLOOKUP(H99,[1]Auxiliar_referencia!$B:$X,3,FALSE)</f>
        <v>0</v>
      </c>
      <c r="F99" s="10" t="str">
        <f>VLOOKUP(H99,[1]Auxiliar_referencia!$B:$X,11,FALSE)</f>
        <v>Sapiens Park</v>
      </c>
      <c r="G99" s="10" t="str">
        <f>VLOOKUP(H99,[1]Auxiliar_referencia!$B:$X,16,FALSE)</f>
        <v/>
      </c>
      <c r="H99" s="11" t="s">
        <v>31</v>
      </c>
      <c r="I99" s="10" t="str">
        <f>VLOOKUP(H99,[1]Auxiliar_referencia!$B:$X,20,FALSE)</f>
        <v>Condomínio Sapiens Park</v>
      </c>
      <c r="J99" s="10" t="str">
        <f>VLOOKUP(H99,[1]Auxiliar_referencia!$B:$X,10,FALSE)</f>
        <v>Florianópolis - Outros</v>
      </c>
      <c r="K99" s="10" t="str">
        <f>VLOOKUP(H99,[1]Auxiliar_referencia!$B:$X,12,FALSE)</f>
        <v>Sapiens Park - INPETRO</v>
      </c>
      <c r="L99" s="12">
        <f>VLOOKUP($H99,'[2]2025_03'!$D:$AD,'[2]2025_03'!Z$19,FALSE)</f>
        <v>0</v>
      </c>
      <c r="M99" s="12">
        <f>VLOOKUP($H99,'[2]2025_03'!$D:$AD,'[2]2025_03'!AA$19,FALSE)</f>
        <v>0</v>
      </c>
      <c r="N99" s="12">
        <f>VLOOKUP($H99,'[2]2025_03'!$D:$AD,'[2]2025_03'!AB$19,FALSE)</f>
        <v>1</v>
      </c>
      <c r="O99" s="12">
        <f>VLOOKUP($H99,'[2]2025_03'!$D:$AD,'[2]2025_03'!AC$19,FALSE)</f>
        <v>0</v>
      </c>
      <c r="P99" s="12">
        <f>VLOOKUP($H99,'[2]2025_03'!$D:$AD,'[2]2025_03'!AD$19,FALSE)</f>
        <v>1</v>
      </c>
      <c r="Q99" s="16">
        <v>4075</v>
      </c>
      <c r="R99" s="16">
        <v>4223</v>
      </c>
      <c r="S99" s="16">
        <v>148</v>
      </c>
      <c r="T99" s="17">
        <f t="shared" si="12"/>
        <v>148</v>
      </c>
      <c r="U99" s="13">
        <f>VLOOKUP($H99,'[2]2025_03'!$D:$AD,'[2]2025_03'!T$19,FALSE)</f>
        <v>0</v>
      </c>
      <c r="V99" s="14">
        <f>VLOOKUP($H99,'[2]2025_03'!$D:$AD,'[2]2025_03'!U$19,FALSE)</f>
        <v>0</v>
      </c>
      <c r="W99" s="16">
        <v>3146.48</v>
      </c>
      <c r="X99" s="16">
        <v>3146.48</v>
      </c>
      <c r="Z99" s="16">
        <v>0</v>
      </c>
      <c r="AB99" s="16">
        <v>6292.96</v>
      </c>
      <c r="AC99">
        <f t="shared" si="10"/>
        <v>6292.96</v>
      </c>
      <c r="AD99">
        <f t="shared" si="11"/>
        <v>0</v>
      </c>
    </row>
    <row r="100" spans="1:30" ht="15.75" thickBot="1" x14ac:dyDescent="0.3">
      <c r="A100" s="10" t="str">
        <f t="shared" si="15"/>
        <v>H130 2025 Março</v>
      </c>
      <c r="B100" s="10" t="str">
        <f>VLOOKUP(H100,[1]Auxiliar_referencia!E:F,2,FALSE)</f>
        <v>Medidor faturado pela UFSC</v>
      </c>
      <c r="C100" s="10">
        <f t="shared" ref="C100" si="16">C99</f>
        <v>2025</v>
      </c>
      <c r="D100" s="10" t="s">
        <v>30</v>
      </c>
      <c r="E100" s="10">
        <f>VLOOKUP(H100,[1]Auxiliar_referencia!$B:$X,3,FALSE)</f>
        <v>0</v>
      </c>
      <c r="F100" s="10" t="str">
        <f>VLOOKUP(H100,[1]Auxiliar_referencia!$B:$X,11,FALSE)</f>
        <v>Sapiens Park</v>
      </c>
      <c r="G100" s="10" t="str">
        <f>VLOOKUP(H100,[1]Auxiliar_referencia!$B:$X,16,FALSE)</f>
        <v/>
      </c>
      <c r="H100" s="11" t="s">
        <v>31</v>
      </c>
      <c r="I100" s="10" t="str">
        <f>VLOOKUP(H100,[1]Auxiliar_referencia!$B:$X,20,FALSE)</f>
        <v>Condomínio Sapiens Park</v>
      </c>
      <c r="J100" s="10" t="str">
        <f>VLOOKUP(H100,[1]Auxiliar_referencia!$B:$X,10,FALSE)</f>
        <v>Florianópolis - Outros</v>
      </c>
      <c r="K100" s="10" t="str">
        <f>VLOOKUP(H100,[1]Auxiliar_referencia!$B:$X,12,FALSE)</f>
        <v>Sapiens Park - INPETRO</v>
      </c>
      <c r="L100" s="12">
        <f>VLOOKUP($H100,'[2]2025_03'!$D:$AD,'[2]2025_03'!Z$19,FALSE)</f>
        <v>0</v>
      </c>
      <c r="M100" s="12">
        <f>VLOOKUP($H100,'[2]2025_03'!$D:$AD,'[2]2025_03'!AA$19,FALSE)</f>
        <v>0</v>
      </c>
      <c r="N100" s="12">
        <f>VLOOKUP($H100,'[2]2025_03'!$D:$AD,'[2]2025_03'!AB$19,FALSE)</f>
        <v>1</v>
      </c>
      <c r="O100" s="12">
        <f>VLOOKUP($H100,'[2]2025_03'!$D:$AD,'[2]2025_03'!AC$19,FALSE)</f>
        <v>0</v>
      </c>
      <c r="P100" s="12">
        <f>VLOOKUP($H100,'[2]2025_03'!$D:$AD,'[2]2025_03'!AD$19,FALSE)</f>
        <v>1</v>
      </c>
      <c r="Q100" s="16">
        <v>4223</v>
      </c>
      <c r="R100" s="16">
        <v>4235</v>
      </c>
      <c r="S100" s="16">
        <v>12</v>
      </c>
      <c r="T100" s="17">
        <f t="shared" si="12"/>
        <v>12</v>
      </c>
      <c r="U100" s="13">
        <f>VLOOKUP($H100,'[2]2025_03'!$D:$AD,'[2]2025_03'!T$19,FALSE)</f>
        <v>0</v>
      </c>
      <c r="V100" s="14">
        <f>VLOOKUP($H100,'[2]2025_03'!$D:$AD,'[2]2025_03'!U$19,FALSE)</f>
        <v>0</v>
      </c>
      <c r="W100" s="16">
        <v>270</v>
      </c>
      <c r="X100" s="16">
        <v>270</v>
      </c>
      <c r="Z100" s="16">
        <v>0</v>
      </c>
      <c r="AB100" s="16">
        <v>540</v>
      </c>
      <c r="AC100">
        <f t="shared" si="10"/>
        <v>540</v>
      </c>
      <c r="AD100">
        <f t="shared" si="11"/>
        <v>0</v>
      </c>
    </row>
    <row r="101" spans="1:30" ht="15" customHeight="1" thickBot="1" x14ac:dyDescent="0.3">
      <c r="A101" s="10" t="str">
        <f t="shared" si="15"/>
        <v>H131 2017 Janeiro</v>
      </c>
      <c r="B101" s="10" t="str">
        <f>VLOOKUP(H101,[1]Auxiliar_referencia!E:F,2,FALSE)</f>
        <v>Medidor faturado pela UFSC</v>
      </c>
      <c r="C101" s="10">
        <v>2017</v>
      </c>
      <c r="D101" s="10" t="s">
        <v>33</v>
      </c>
      <c r="E101" s="10">
        <f>VLOOKUP(H101,[1]Auxiliar_referencia!$B:$X,3,FALSE)</f>
        <v>0</v>
      </c>
      <c r="F101" s="10" t="str">
        <f>VLOOKUP(H101,[1]Auxiliar_referencia!$B:$X,11,FALSE)</f>
        <v>Sapiens Park</v>
      </c>
      <c r="G101" s="10" t="str">
        <f>VLOOKUP(H101,[1]Auxiliar_referencia!$B:$X,16,FALSE)</f>
        <v/>
      </c>
      <c r="H101" s="11" t="s">
        <v>32</v>
      </c>
      <c r="I101" s="10" t="str">
        <f>VLOOKUP(H101,[1]Auxiliar_referencia!$B:$X,20,FALSE)</f>
        <v>Condomínio Sapiens Park</v>
      </c>
      <c r="J101" s="10" t="str">
        <f>VLOOKUP(H101,[1]Auxiliar_referencia!$B:$X,10,FALSE)</f>
        <v>Florianópolis - Outros</v>
      </c>
      <c r="K101" s="10" t="str">
        <f>VLOOKUP(H101,[1]Auxiliar_referencia!$B:$X,12,FALSE)</f>
        <v>Sapiens Park - Fotovoltaica</v>
      </c>
      <c r="L101" s="12">
        <f>VLOOKUP($H101,'[2]2025_03'!$D:$AD,'[2]2025_03'!Z$19,FALSE)</f>
        <v>1</v>
      </c>
      <c r="M101" s="12">
        <f>VLOOKUP($H101,'[2]2025_03'!$D:$AD,'[2]2025_03'!AA$19,FALSE)</f>
        <v>0</v>
      </c>
      <c r="N101" s="12">
        <f>VLOOKUP($H101,'[2]2025_03'!$D:$AD,'[2]2025_03'!AB$19,FALSE)</f>
        <v>0</v>
      </c>
      <c r="O101" s="12">
        <f>VLOOKUP($H101,'[2]2025_03'!$D:$AD,'[2]2025_03'!AC$19,FALSE)</f>
        <v>0</v>
      </c>
      <c r="P101" s="12">
        <f>VLOOKUP($H101,'[2]2025_03'!$D:$AD,'[2]2025_03'!AD$19,FALSE)</f>
        <v>1</v>
      </c>
      <c r="Q101" s="16">
        <v>545</v>
      </c>
      <c r="R101" s="16">
        <v>776</v>
      </c>
      <c r="S101" s="16">
        <v>231</v>
      </c>
      <c r="T101" s="17">
        <f t="shared" si="12"/>
        <v>231</v>
      </c>
      <c r="U101" s="13">
        <f>VLOOKUP($H101,'[2]2025_03'!$D:$AD,'[2]2025_03'!T$19,FALSE)</f>
        <v>0</v>
      </c>
      <c r="V101" s="14">
        <f>VLOOKUP($H101,'[2]2025_03'!$D:$AD,'[2]2025_03'!U$19,FALSE)</f>
        <v>0</v>
      </c>
      <c r="W101" s="16">
        <v>1100.94</v>
      </c>
      <c r="X101" s="16">
        <v>1100.94</v>
      </c>
      <c r="Z101" s="16">
        <v>0</v>
      </c>
      <c r="AB101" s="16">
        <v>2201.88</v>
      </c>
      <c r="AC101">
        <f t="shared" si="10"/>
        <v>2201.88</v>
      </c>
      <c r="AD101">
        <f t="shared" si="11"/>
        <v>0</v>
      </c>
    </row>
    <row r="102" spans="1:30" ht="15.75" thickBot="1" x14ac:dyDescent="0.3">
      <c r="A102" s="10" t="str">
        <f t="shared" si="15"/>
        <v>H131 2017 Fevereiro</v>
      </c>
      <c r="B102" s="10" t="str">
        <f>VLOOKUP(H102,[1]Auxiliar_referencia!E:F,2,FALSE)</f>
        <v>Medidor faturado pela UFSC</v>
      </c>
      <c r="C102" s="10">
        <v>2017</v>
      </c>
      <c r="D102" s="10" t="s">
        <v>34</v>
      </c>
      <c r="E102" s="10">
        <f>VLOOKUP(H102,[1]Auxiliar_referencia!$B:$X,3,FALSE)</f>
        <v>0</v>
      </c>
      <c r="F102" s="10" t="str">
        <f>VLOOKUP(H102,[1]Auxiliar_referencia!$B:$X,11,FALSE)</f>
        <v>Sapiens Park</v>
      </c>
      <c r="G102" s="10" t="str">
        <f>VLOOKUP(H102,[1]Auxiliar_referencia!$B:$X,16,FALSE)</f>
        <v/>
      </c>
      <c r="H102" s="11" t="s">
        <v>32</v>
      </c>
      <c r="I102" s="10" t="str">
        <f>VLOOKUP(H102,[1]Auxiliar_referencia!$B:$X,20,FALSE)</f>
        <v>Condomínio Sapiens Park</v>
      </c>
      <c r="J102" s="10" t="str">
        <f>VLOOKUP(H102,[1]Auxiliar_referencia!$B:$X,10,FALSE)</f>
        <v>Florianópolis - Outros</v>
      </c>
      <c r="K102" s="10" t="str">
        <f>VLOOKUP(H102,[1]Auxiliar_referencia!$B:$X,12,FALSE)</f>
        <v>Sapiens Park - Fotovoltaica</v>
      </c>
      <c r="L102" s="12">
        <f>VLOOKUP($H102,'[2]2025_03'!$D:$AD,'[2]2025_03'!Z$19,FALSE)</f>
        <v>1</v>
      </c>
      <c r="M102" s="12">
        <f>VLOOKUP($H102,'[2]2025_03'!$D:$AD,'[2]2025_03'!AA$19,FALSE)</f>
        <v>0</v>
      </c>
      <c r="N102" s="12">
        <f>VLOOKUP($H102,'[2]2025_03'!$D:$AD,'[2]2025_03'!AB$19,FALSE)</f>
        <v>0</v>
      </c>
      <c r="O102" s="12">
        <f>VLOOKUP($H102,'[2]2025_03'!$D:$AD,'[2]2025_03'!AC$19,FALSE)</f>
        <v>0</v>
      </c>
      <c r="P102" s="12">
        <f>VLOOKUP($H102,'[2]2025_03'!$D:$AD,'[2]2025_03'!AD$19,FALSE)</f>
        <v>1</v>
      </c>
      <c r="Q102" s="16">
        <v>776</v>
      </c>
      <c r="R102" s="16">
        <v>928</v>
      </c>
      <c r="S102" s="16">
        <v>152</v>
      </c>
      <c r="T102" s="17">
        <f t="shared" si="12"/>
        <v>152</v>
      </c>
      <c r="U102" s="13">
        <f>VLOOKUP($H102,'[2]2025_03'!$D:$AD,'[2]2025_03'!T$19,FALSE)</f>
        <v>0</v>
      </c>
      <c r="V102" s="14">
        <f>VLOOKUP($H102,'[2]2025_03'!$D:$AD,'[2]2025_03'!U$19,FALSE)</f>
        <v>0</v>
      </c>
      <c r="W102" s="16">
        <v>721.06</v>
      </c>
      <c r="X102" s="16">
        <v>721.06</v>
      </c>
      <c r="Z102" s="16">
        <v>0</v>
      </c>
      <c r="AB102" s="16">
        <v>1442.12</v>
      </c>
      <c r="AC102">
        <f t="shared" si="10"/>
        <v>1442.12</v>
      </c>
      <c r="AD102">
        <f t="shared" si="11"/>
        <v>0</v>
      </c>
    </row>
    <row r="103" spans="1:30" ht="15.75" thickBot="1" x14ac:dyDescent="0.3">
      <c r="A103" s="10" t="str">
        <f t="shared" si="15"/>
        <v>H131 2017 Março</v>
      </c>
      <c r="B103" s="10" t="str">
        <f>VLOOKUP(H103,[1]Auxiliar_referencia!E:F,2,FALSE)</f>
        <v>Medidor faturado pela UFSC</v>
      </c>
      <c r="C103" s="10">
        <v>2017</v>
      </c>
      <c r="D103" s="10" t="s">
        <v>30</v>
      </c>
      <c r="E103" s="10">
        <f>VLOOKUP(H103,[1]Auxiliar_referencia!$B:$X,3,FALSE)</f>
        <v>0</v>
      </c>
      <c r="F103" s="10" t="str">
        <f>VLOOKUP(H103,[1]Auxiliar_referencia!$B:$X,11,FALSE)</f>
        <v>Sapiens Park</v>
      </c>
      <c r="G103" s="10" t="str">
        <f>VLOOKUP(H103,[1]Auxiliar_referencia!$B:$X,16,FALSE)</f>
        <v/>
      </c>
      <c r="H103" s="11" t="s">
        <v>32</v>
      </c>
      <c r="I103" s="10" t="str">
        <f>VLOOKUP(H103,[1]Auxiliar_referencia!$B:$X,20,FALSE)</f>
        <v>Condomínio Sapiens Park</v>
      </c>
      <c r="J103" s="10" t="str">
        <f>VLOOKUP(H103,[1]Auxiliar_referencia!$B:$X,10,FALSE)</f>
        <v>Florianópolis - Outros</v>
      </c>
      <c r="K103" s="10" t="str">
        <f>VLOOKUP(H103,[1]Auxiliar_referencia!$B:$X,12,FALSE)</f>
        <v>Sapiens Park - Fotovoltaica</v>
      </c>
      <c r="L103" s="12">
        <f>VLOOKUP($H103,'[2]2025_03'!$D:$AD,'[2]2025_03'!Z$19,FALSE)</f>
        <v>1</v>
      </c>
      <c r="M103" s="12">
        <f>VLOOKUP($H103,'[2]2025_03'!$D:$AD,'[2]2025_03'!AA$19,FALSE)</f>
        <v>0</v>
      </c>
      <c r="N103" s="12">
        <f>VLOOKUP($H103,'[2]2025_03'!$D:$AD,'[2]2025_03'!AB$19,FALSE)</f>
        <v>0</v>
      </c>
      <c r="O103" s="12">
        <f>VLOOKUP($H103,'[2]2025_03'!$D:$AD,'[2]2025_03'!AC$19,FALSE)</f>
        <v>0</v>
      </c>
      <c r="P103" s="12">
        <f>VLOOKUP($H103,'[2]2025_03'!$D:$AD,'[2]2025_03'!AD$19,FALSE)</f>
        <v>1</v>
      </c>
      <c r="Q103" s="16">
        <v>928</v>
      </c>
      <c r="R103" s="16">
        <v>1159</v>
      </c>
      <c r="S103" s="16">
        <v>231</v>
      </c>
      <c r="T103" s="17">
        <f t="shared" si="12"/>
        <v>231</v>
      </c>
      <c r="U103" s="13">
        <f>VLOOKUP($H103,'[2]2025_03'!$D:$AD,'[2]2025_03'!T$19,FALSE)</f>
        <v>0</v>
      </c>
      <c r="V103" s="14">
        <f>VLOOKUP($H103,'[2]2025_03'!$D:$AD,'[2]2025_03'!U$19,FALSE)</f>
        <v>0</v>
      </c>
      <c r="W103" s="16">
        <v>1100.94</v>
      </c>
      <c r="X103" s="16">
        <v>1100.94</v>
      </c>
      <c r="Z103" s="16">
        <v>0</v>
      </c>
      <c r="AB103" s="16">
        <v>2201.88</v>
      </c>
      <c r="AC103">
        <f t="shared" si="10"/>
        <v>2201.88</v>
      </c>
      <c r="AD103">
        <f t="shared" si="11"/>
        <v>0</v>
      </c>
    </row>
    <row r="104" spans="1:30" ht="15.75" thickBot="1" x14ac:dyDescent="0.3">
      <c r="A104" s="10" t="str">
        <f t="shared" si="15"/>
        <v>H131 2017 Abril</v>
      </c>
      <c r="B104" s="10" t="str">
        <f>VLOOKUP(H104,[1]Auxiliar_referencia!E:F,2,FALSE)</f>
        <v>Medidor faturado pela UFSC</v>
      </c>
      <c r="C104" s="10">
        <v>2017</v>
      </c>
      <c r="D104" s="10" t="s">
        <v>35</v>
      </c>
      <c r="E104" s="10">
        <f>VLOOKUP(H104,[1]Auxiliar_referencia!$B:$X,3,FALSE)</f>
        <v>0</v>
      </c>
      <c r="F104" s="10" t="str">
        <f>VLOOKUP(H104,[1]Auxiliar_referencia!$B:$X,11,FALSE)</f>
        <v>Sapiens Park</v>
      </c>
      <c r="G104" s="10" t="str">
        <f>VLOOKUP(H104,[1]Auxiliar_referencia!$B:$X,16,FALSE)</f>
        <v/>
      </c>
      <c r="H104" s="11" t="s">
        <v>32</v>
      </c>
      <c r="I104" s="10" t="str">
        <f>VLOOKUP(H104,[1]Auxiliar_referencia!$B:$X,20,FALSE)</f>
        <v>Condomínio Sapiens Park</v>
      </c>
      <c r="J104" s="10" t="str">
        <f>VLOOKUP(H104,[1]Auxiliar_referencia!$B:$X,10,FALSE)</f>
        <v>Florianópolis - Outros</v>
      </c>
      <c r="K104" s="10" t="str">
        <f>VLOOKUP(H104,[1]Auxiliar_referencia!$B:$X,12,FALSE)</f>
        <v>Sapiens Park - Fotovoltaica</v>
      </c>
      <c r="L104" s="12">
        <f>VLOOKUP($H104,'[2]2025_03'!$D:$AD,'[2]2025_03'!Z$19,FALSE)</f>
        <v>1</v>
      </c>
      <c r="M104" s="12">
        <f>VLOOKUP($H104,'[2]2025_03'!$D:$AD,'[2]2025_03'!AA$19,FALSE)</f>
        <v>0</v>
      </c>
      <c r="N104" s="12">
        <f>VLOOKUP($H104,'[2]2025_03'!$D:$AD,'[2]2025_03'!AB$19,FALSE)</f>
        <v>0</v>
      </c>
      <c r="O104" s="12">
        <f>VLOOKUP($H104,'[2]2025_03'!$D:$AD,'[2]2025_03'!AC$19,FALSE)</f>
        <v>0</v>
      </c>
      <c r="P104" s="12">
        <f>VLOOKUP($H104,'[2]2025_03'!$D:$AD,'[2]2025_03'!AD$19,FALSE)</f>
        <v>1</v>
      </c>
      <c r="Q104" s="16">
        <v>1159</v>
      </c>
      <c r="R104" s="16">
        <v>1333</v>
      </c>
      <c r="S104" s="16">
        <v>174</v>
      </c>
      <c r="T104" s="17">
        <f t="shared" si="12"/>
        <v>174</v>
      </c>
      <c r="U104" s="13">
        <f>VLOOKUP($H104,'[2]2025_03'!$D:$AD,'[2]2025_03'!T$19,FALSE)</f>
        <v>0</v>
      </c>
      <c r="V104" s="14">
        <f>VLOOKUP($H104,'[2]2025_03'!$D:$AD,'[2]2025_03'!U$19,FALSE)</f>
        <v>0</v>
      </c>
      <c r="W104" s="16">
        <v>1656.16</v>
      </c>
      <c r="X104" s="16">
        <v>1656.16</v>
      </c>
      <c r="Z104" s="16">
        <v>0</v>
      </c>
      <c r="AB104" s="16">
        <v>3312.32</v>
      </c>
      <c r="AC104">
        <f t="shared" si="10"/>
        <v>3312.32</v>
      </c>
      <c r="AD104">
        <f t="shared" si="11"/>
        <v>0</v>
      </c>
    </row>
    <row r="105" spans="1:30" ht="15.75" thickBot="1" x14ac:dyDescent="0.3">
      <c r="A105" s="10" t="str">
        <f t="shared" si="15"/>
        <v>H131 2017 Maio</v>
      </c>
      <c r="B105" s="10" t="str">
        <f>VLOOKUP(H105,[1]Auxiliar_referencia!E:F,2,FALSE)</f>
        <v>Medidor faturado pela UFSC</v>
      </c>
      <c r="C105" s="10">
        <v>2017</v>
      </c>
      <c r="D105" s="10" t="s">
        <v>36</v>
      </c>
      <c r="E105" s="10">
        <f>VLOOKUP(H105,[1]Auxiliar_referencia!$B:$X,3,FALSE)</f>
        <v>0</v>
      </c>
      <c r="F105" s="10" t="str">
        <f>VLOOKUP(H105,[1]Auxiliar_referencia!$B:$X,11,FALSE)</f>
        <v>Sapiens Park</v>
      </c>
      <c r="G105" s="10" t="str">
        <f>VLOOKUP(H105,[1]Auxiliar_referencia!$B:$X,16,FALSE)</f>
        <v/>
      </c>
      <c r="H105" s="11" t="s">
        <v>32</v>
      </c>
      <c r="I105" s="10" t="str">
        <f>VLOOKUP(H105,[1]Auxiliar_referencia!$B:$X,20,FALSE)</f>
        <v>Condomínio Sapiens Park</v>
      </c>
      <c r="J105" s="10" t="str">
        <f>VLOOKUP(H105,[1]Auxiliar_referencia!$B:$X,10,FALSE)</f>
        <v>Florianópolis - Outros</v>
      </c>
      <c r="K105" s="10" t="str">
        <f>VLOOKUP(H105,[1]Auxiliar_referencia!$B:$X,12,FALSE)</f>
        <v>Sapiens Park - Fotovoltaica</v>
      </c>
      <c r="L105" s="12">
        <f>VLOOKUP($H105,'[2]2025_03'!$D:$AD,'[2]2025_03'!Z$19,FALSE)</f>
        <v>1</v>
      </c>
      <c r="M105" s="12">
        <f>VLOOKUP($H105,'[2]2025_03'!$D:$AD,'[2]2025_03'!AA$19,FALSE)</f>
        <v>0</v>
      </c>
      <c r="N105" s="12">
        <f>VLOOKUP($H105,'[2]2025_03'!$D:$AD,'[2]2025_03'!AB$19,FALSE)</f>
        <v>0</v>
      </c>
      <c r="O105" s="12">
        <f>VLOOKUP($H105,'[2]2025_03'!$D:$AD,'[2]2025_03'!AC$19,FALSE)</f>
        <v>0</v>
      </c>
      <c r="P105" s="12">
        <f>VLOOKUP($H105,'[2]2025_03'!$D:$AD,'[2]2025_03'!AD$19,FALSE)</f>
        <v>1</v>
      </c>
      <c r="Q105" s="16">
        <v>1333</v>
      </c>
      <c r="R105" s="16">
        <v>1483</v>
      </c>
      <c r="S105" s="16">
        <v>150</v>
      </c>
      <c r="T105" s="17">
        <f t="shared" si="12"/>
        <v>150</v>
      </c>
      <c r="U105" s="13">
        <f>VLOOKUP($H105,'[2]2025_03'!$D:$AD,'[2]2025_03'!T$19,FALSE)</f>
        <v>0</v>
      </c>
      <c r="V105" s="14">
        <f>VLOOKUP($H105,'[2]2025_03'!$D:$AD,'[2]2025_03'!U$19,FALSE)</f>
        <v>0</v>
      </c>
      <c r="W105" s="16">
        <v>1422.38</v>
      </c>
      <c r="X105" s="16">
        <v>1422.38</v>
      </c>
      <c r="Z105" s="16">
        <v>0</v>
      </c>
      <c r="AB105" s="16">
        <v>2844.76</v>
      </c>
      <c r="AC105">
        <f t="shared" si="10"/>
        <v>2844.76</v>
      </c>
      <c r="AD105">
        <f t="shared" si="11"/>
        <v>0</v>
      </c>
    </row>
    <row r="106" spans="1:30" ht="15.75" thickBot="1" x14ac:dyDescent="0.3">
      <c r="A106" s="10" t="str">
        <f t="shared" si="15"/>
        <v>H131 2017 Junho</v>
      </c>
      <c r="B106" s="10" t="str">
        <f>VLOOKUP(H106,[1]Auxiliar_referencia!E:F,2,FALSE)</f>
        <v>Medidor faturado pela UFSC</v>
      </c>
      <c r="C106" s="10">
        <v>2017</v>
      </c>
      <c r="D106" s="10" t="s">
        <v>37</v>
      </c>
      <c r="E106" s="10">
        <f>VLOOKUP(H106,[1]Auxiliar_referencia!$B:$X,3,FALSE)</f>
        <v>0</v>
      </c>
      <c r="F106" s="10" t="str">
        <f>VLOOKUP(H106,[1]Auxiliar_referencia!$B:$X,11,FALSE)</f>
        <v>Sapiens Park</v>
      </c>
      <c r="G106" s="10" t="str">
        <f>VLOOKUP(H106,[1]Auxiliar_referencia!$B:$X,16,FALSE)</f>
        <v/>
      </c>
      <c r="H106" s="11" t="s">
        <v>32</v>
      </c>
      <c r="I106" s="10" t="str">
        <f>VLOOKUP(H106,[1]Auxiliar_referencia!$B:$X,20,FALSE)</f>
        <v>Condomínio Sapiens Park</v>
      </c>
      <c r="J106" s="10" t="str">
        <f>VLOOKUP(H106,[1]Auxiliar_referencia!$B:$X,10,FALSE)</f>
        <v>Florianópolis - Outros</v>
      </c>
      <c r="K106" s="10" t="str">
        <f>VLOOKUP(H106,[1]Auxiliar_referencia!$B:$X,12,FALSE)</f>
        <v>Sapiens Park - Fotovoltaica</v>
      </c>
      <c r="L106" s="12">
        <f>VLOOKUP($H106,'[2]2025_03'!$D:$AD,'[2]2025_03'!Z$19,FALSE)</f>
        <v>1</v>
      </c>
      <c r="M106" s="12">
        <f>VLOOKUP($H106,'[2]2025_03'!$D:$AD,'[2]2025_03'!AA$19,FALSE)</f>
        <v>0</v>
      </c>
      <c r="N106" s="12">
        <f>VLOOKUP($H106,'[2]2025_03'!$D:$AD,'[2]2025_03'!AB$19,FALSE)</f>
        <v>0</v>
      </c>
      <c r="O106" s="12">
        <f>VLOOKUP($H106,'[2]2025_03'!$D:$AD,'[2]2025_03'!AC$19,FALSE)</f>
        <v>0</v>
      </c>
      <c r="P106" s="12">
        <f>VLOOKUP($H106,'[2]2025_03'!$D:$AD,'[2]2025_03'!AD$19,FALSE)</f>
        <v>1</v>
      </c>
      <c r="Q106" s="16">
        <v>1483</v>
      </c>
      <c r="R106" s="16">
        <v>1528</v>
      </c>
      <c r="S106" s="16">
        <v>45</v>
      </c>
      <c r="T106" s="17">
        <f t="shared" si="12"/>
        <v>45</v>
      </c>
      <c r="U106" s="13">
        <f>VLOOKUP($H106,'[2]2025_03'!$D:$AD,'[2]2025_03'!T$19,FALSE)</f>
        <v>0</v>
      </c>
      <c r="V106" s="14">
        <f>VLOOKUP($H106,'[2]2025_03'!$D:$AD,'[2]2025_03'!U$19,FALSE)</f>
        <v>0</v>
      </c>
      <c r="W106" s="16">
        <v>399.62</v>
      </c>
      <c r="X106" s="16">
        <v>399.62</v>
      </c>
      <c r="Z106" s="16">
        <v>0</v>
      </c>
      <c r="AB106" s="16">
        <v>799.24</v>
      </c>
      <c r="AC106">
        <f t="shared" si="10"/>
        <v>799.24</v>
      </c>
      <c r="AD106">
        <f t="shared" si="11"/>
        <v>0</v>
      </c>
    </row>
    <row r="107" spans="1:30" ht="15.75" thickBot="1" x14ac:dyDescent="0.3">
      <c r="A107" s="10" t="str">
        <f t="shared" si="15"/>
        <v>H131 2017 Julho</v>
      </c>
      <c r="B107" s="10" t="str">
        <f>VLOOKUP(H107,[1]Auxiliar_referencia!E:F,2,FALSE)</f>
        <v>Medidor faturado pela UFSC</v>
      </c>
      <c r="C107" s="10">
        <v>2017</v>
      </c>
      <c r="D107" s="10" t="s">
        <v>38</v>
      </c>
      <c r="E107" s="10">
        <f>VLOOKUP(H107,[1]Auxiliar_referencia!$B:$X,3,FALSE)</f>
        <v>0</v>
      </c>
      <c r="F107" s="10" t="str">
        <f>VLOOKUP(H107,[1]Auxiliar_referencia!$B:$X,11,FALSE)</f>
        <v>Sapiens Park</v>
      </c>
      <c r="G107" s="10" t="str">
        <f>VLOOKUP(H107,[1]Auxiliar_referencia!$B:$X,16,FALSE)</f>
        <v/>
      </c>
      <c r="H107" s="11" t="s">
        <v>32</v>
      </c>
      <c r="I107" s="10" t="str">
        <f>VLOOKUP(H107,[1]Auxiliar_referencia!$B:$X,20,FALSE)</f>
        <v>Condomínio Sapiens Park</v>
      </c>
      <c r="J107" s="10" t="str">
        <f>VLOOKUP(H107,[1]Auxiliar_referencia!$B:$X,10,FALSE)</f>
        <v>Florianópolis - Outros</v>
      </c>
      <c r="K107" s="10" t="str">
        <f>VLOOKUP(H107,[1]Auxiliar_referencia!$B:$X,12,FALSE)</f>
        <v>Sapiens Park - Fotovoltaica</v>
      </c>
      <c r="L107" s="12">
        <f>VLOOKUP($H107,'[2]2025_03'!$D:$AD,'[2]2025_03'!Z$19,FALSE)</f>
        <v>1</v>
      </c>
      <c r="M107" s="12">
        <f>VLOOKUP($H107,'[2]2025_03'!$D:$AD,'[2]2025_03'!AA$19,FALSE)</f>
        <v>0</v>
      </c>
      <c r="N107" s="12">
        <f>VLOOKUP($H107,'[2]2025_03'!$D:$AD,'[2]2025_03'!AB$19,FALSE)</f>
        <v>0</v>
      </c>
      <c r="O107" s="12">
        <f>VLOOKUP($H107,'[2]2025_03'!$D:$AD,'[2]2025_03'!AC$19,FALSE)</f>
        <v>0</v>
      </c>
      <c r="P107" s="12">
        <f>VLOOKUP($H107,'[2]2025_03'!$D:$AD,'[2]2025_03'!AD$19,FALSE)</f>
        <v>1</v>
      </c>
      <c r="Q107" s="16">
        <v>1528</v>
      </c>
      <c r="R107" s="16">
        <v>1565</v>
      </c>
      <c r="S107" s="16">
        <v>37</v>
      </c>
      <c r="T107" s="17">
        <f t="shared" si="12"/>
        <v>37</v>
      </c>
      <c r="U107" s="13">
        <f>VLOOKUP($H107,'[2]2025_03'!$D:$AD,'[2]2025_03'!T$19,FALSE)</f>
        <v>0</v>
      </c>
      <c r="V107" s="14">
        <f>VLOOKUP($H107,'[2]2025_03'!$D:$AD,'[2]2025_03'!U$19,FALSE)</f>
        <v>0</v>
      </c>
      <c r="W107" s="16">
        <v>1510.05</v>
      </c>
      <c r="X107" s="16">
        <v>1510.05</v>
      </c>
      <c r="Z107" s="16">
        <v>0</v>
      </c>
      <c r="AB107" s="16">
        <v>3020.1</v>
      </c>
      <c r="AC107">
        <f t="shared" si="10"/>
        <v>3020.1</v>
      </c>
      <c r="AD107">
        <f t="shared" si="11"/>
        <v>0</v>
      </c>
    </row>
    <row r="108" spans="1:30" ht="15.75" thickBot="1" x14ac:dyDescent="0.3">
      <c r="A108" s="10" t="str">
        <f t="shared" si="15"/>
        <v>H131 2017 Agosto</v>
      </c>
      <c r="B108" s="10" t="str">
        <f>VLOOKUP(H108,[1]Auxiliar_referencia!E:F,2,FALSE)</f>
        <v>Medidor faturado pela UFSC</v>
      </c>
      <c r="C108" s="10">
        <v>2017</v>
      </c>
      <c r="D108" s="10" t="s">
        <v>39</v>
      </c>
      <c r="E108" s="10">
        <f>VLOOKUP(H108,[1]Auxiliar_referencia!$B:$X,3,FALSE)</f>
        <v>0</v>
      </c>
      <c r="F108" s="10" t="str">
        <f>VLOOKUP(H108,[1]Auxiliar_referencia!$B:$X,11,FALSE)</f>
        <v>Sapiens Park</v>
      </c>
      <c r="G108" s="10" t="str">
        <f>VLOOKUP(H108,[1]Auxiliar_referencia!$B:$X,16,FALSE)</f>
        <v/>
      </c>
      <c r="H108" s="11" t="s">
        <v>32</v>
      </c>
      <c r="I108" s="10" t="str">
        <f>VLOOKUP(H108,[1]Auxiliar_referencia!$B:$X,20,FALSE)</f>
        <v>Condomínio Sapiens Park</v>
      </c>
      <c r="J108" s="10" t="str">
        <f>VLOOKUP(H108,[1]Auxiliar_referencia!$B:$X,10,FALSE)</f>
        <v>Florianópolis - Outros</v>
      </c>
      <c r="K108" s="10" t="str">
        <f>VLOOKUP(H108,[1]Auxiliar_referencia!$B:$X,12,FALSE)</f>
        <v>Sapiens Park - Fotovoltaica</v>
      </c>
      <c r="L108" s="12">
        <f>VLOOKUP($H108,'[2]2025_03'!$D:$AD,'[2]2025_03'!Z$19,FALSE)</f>
        <v>1</v>
      </c>
      <c r="M108" s="12">
        <f>VLOOKUP($H108,'[2]2025_03'!$D:$AD,'[2]2025_03'!AA$19,FALSE)</f>
        <v>0</v>
      </c>
      <c r="N108" s="12">
        <f>VLOOKUP($H108,'[2]2025_03'!$D:$AD,'[2]2025_03'!AB$19,FALSE)</f>
        <v>0</v>
      </c>
      <c r="O108" s="12">
        <f>VLOOKUP($H108,'[2]2025_03'!$D:$AD,'[2]2025_03'!AC$19,FALSE)</f>
        <v>0</v>
      </c>
      <c r="P108" s="12">
        <f>VLOOKUP($H108,'[2]2025_03'!$D:$AD,'[2]2025_03'!AD$19,FALSE)</f>
        <v>1</v>
      </c>
      <c r="Q108" s="16">
        <v>1565</v>
      </c>
      <c r="R108" s="16">
        <v>1591</v>
      </c>
      <c r="S108" s="16">
        <v>26</v>
      </c>
      <c r="T108" s="17">
        <f t="shared" si="12"/>
        <v>26</v>
      </c>
      <c r="U108" s="13">
        <f>VLOOKUP($H108,'[2]2025_03'!$D:$AD,'[2]2025_03'!T$19,FALSE)</f>
        <v>0</v>
      </c>
      <c r="V108" s="14">
        <f>VLOOKUP($H108,'[2]2025_03'!$D:$AD,'[2]2025_03'!U$19,FALSE)</f>
        <v>0</v>
      </c>
      <c r="W108" s="16">
        <v>214.55</v>
      </c>
      <c r="X108" s="16">
        <v>214.55</v>
      </c>
      <c r="Z108" s="16">
        <v>0</v>
      </c>
      <c r="AB108" s="16">
        <v>429.1</v>
      </c>
      <c r="AC108">
        <f t="shared" si="10"/>
        <v>429.1</v>
      </c>
      <c r="AD108">
        <f t="shared" si="11"/>
        <v>0</v>
      </c>
    </row>
    <row r="109" spans="1:30" ht="15.75" thickBot="1" x14ac:dyDescent="0.3">
      <c r="A109" s="10" t="str">
        <f t="shared" si="15"/>
        <v>H131 2017 Setembro</v>
      </c>
      <c r="B109" s="10" t="str">
        <f>VLOOKUP(H109,[1]Auxiliar_referencia!E:F,2,FALSE)</f>
        <v>Medidor faturado pela UFSC</v>
      </c>
      <c r="C109" s="10">
        <v>2017</v>
      </c>
      <c r="D109" s="10" t="s">
        <v>40</v>
      </c>
      <c r="E109" s="10">
        <f>VLOOKUP(H109,[1]Auxiliar_referencia!$B:$X,3,FALSE)</f>
        <v>0</v>
      </c>
      <c r="F109" s="10" t="str">
        <f>VLOOKUP(H109,[1]Auxiliar_referencia!$B:$X,11,FALSE)</f>
        <v>Sapiens Park</v>
      </c>
      <c r="G109" s="10" t="str">
        <f>VLOOKUP(H109,[1]Auxiliar_referencia!$B:$X,16,FALSE)</f>
        <v/>
      </c>
      <c r="H109" s="11" t="s">
        <v>32</v>
      </c>
      <c r="I109" s="10" t="str">
        <f>VLOOKUP(H109,[1]Auxiliar_referencia!$B:$X,20,FALSE)</f>
        <v>Condomínio Sapiens Park</v>
      </c>
      <c r="J109" s="10" t="str">
        <f>VLOOKUP(H109,[1]Auxiliar_referencia!$B:$X,10,FALSE)</f>
        <v>Florianópolis - Outros</v>
      </c>
      <c r="K109" s="10" t="str">
        <f>VLOOKUP(H109,[1]Auxiliar_referencia!$B:$X,12,FALSE)</f>
        <v>Sapiens Park - Fotovoltaica</v>
      </c>
      <c r="L109" s="12">
        <f>VLOOKUP($H109,'[2]2025_03'!$D:$AD,'[2]2025_03'!Z$19,FALSE)</f>
        <v>1</v>
      </c>
      <c r="M109" s="12">
        <f>VLOOKUP($H109,'[2]2025_03'!$D:$AD,'[2]2025_03'!AA$19,FALSE)</f>
        <v>0</v>
      </c>
      <c r="N109" s="12">
        <f>VLOOKUP($H109,'[2]2025_03'!$D:$AD,'[2]2025_03'!AB$19,FALSE)</f>
        <v>0</v>
      </c>
      <c r="O109" s="12">
        <f>VLOOKUP($H109,'[2]2025_03'!$D:$AD,'[2]2025_03'!AC$19,FALSE)</f>
        <v>0</v>
      </c>
      <c r="P109" s="12">
        <f>VLOOKUP($H109,'[2]2025_03'!$D:$AD,'[2]2025_03'!AD$19,FALSE)</f>
        <v>1</v>
      </c>
      <c r="Q109" s="16">
        <v>1591</v>
      </c>
      <c r="R109" s="16">
        <v>1630</v>
      </c>
      <c r="S109" s="16">
        <v>39</v>
      </c>
      <c r="T109" s="17">
        <f t="shared" si="12"/>
        <v>39</v>
      </c>
      <c r="U109" s="13">
        <f>VLOOKUP($H109,'[2]2025_03'!$D:$AD,'[2]2025_03'!T$19,FALSE)</f>
        <v>0</v>
      </c>
      <c r="V109" s="14">
        <f>VLOOKUP($H109,'[2]2025_03'!$D:$AD,'[2]2025_03'!U$19,FALSE)</f>
        <v>0</v>
      </c>
      <c r="W109" s="16">
        <v>341.18</v>
      </c>
      <c r="X109" s="16">
        <v>341.18</v>
      </c>
      <c r="Z109" s="16">
        <v>0</v>
      </c>
      <c r="AB109" s="16">
        <v>682.36</v>
      </c>
      <c r="AC109">
        <f t="shared" si="10"/>
        <v>682.36</v>
      </c>
      <c r="AD109">
        <f t="shared" si="11"/>
        <v>0</v>
      </c>
    </row>
    <row r="110" spans="1:30" ht="15.75" thickBot="1" x14ac:dyDescent="0.3">
      <c r="A110" s="10" t="str">
        <f t="shared" si="15"/>
        <v>H131 2017 Outubro</v>
      </c>
      <c r="B110" s="10" t="str">
        <f>VLOOKUP(H110,[1]Auxiliar_referencia!E:F,2,FALSE)</f>
        <v>Medidor faturado pela UFSC</v>
      </c>
      <c r="C110" s="10">
        <v>2017</v>
      </c>
      <c r="D110" s="10" t="s">
        <v>41</v>
      </c>
      <c r="E110" s="10">
        <f>VLOOKUP(H110,[1]Auxiliar_referencia!$B:$X,3,FALSE)</f>
        <v>0</v>
      </c>
      <c r="F110" s="10" t="str">
        <f>VLOOKUP(H110,[1]Auxiliar_referencia!$B:$X,11,FALSE)</f>
        <v>Sapiens Park</v>
      </c>
      <c r="G110" s="10" t="str">
        <f>VLOOKUP(H110,[1]Auxiliar_referencia!$B:$X,16,FALSE)</f>
        <v/>
      </c>
      <c r="H110" s="11" t="s">
        <v>32</v>
      </c>
      <c r="I110" s="10" t="str">
        <f>VLOOKUP(H110,[1]Auxiliar_referencia!$B:$X,20,FALSE)</f>
        <v>Condomínio Sapiens Park</v>
      </c>
      <c r="J110" s="10" t="str">
        <f>VLOOKUP(H110,[1]Auxiliar_referencia!$B:$X,10,FALSE)</f>
        <v>Florianópolis - Outros</v>
      </c>
      <c r="K110" s="10" t="str">
        <f>VLOOKUP(H110,[1]Auxiliar_referencia!$B:$X,12,FALSE)</f>
        <v>Sapiens Park - Fotovoltaica</v>
      </c>
      <c r="L110" s="12">
        <f>VLOOKUP($H110,'[2]2025_03'!$D:$AD,'[2]2025_03'!Z$19,FALSE)</f>
        <v>1</v>
      </c>
      <c r="M110" s="12">
        <f>VLOOKUP($H110,'[2]2025_03'!$D:$AD,'[2]2025_03'!AA$19,FALSE)</f>
        <v>0</v>
      </c>
      <c r="N110" s="12">
        <f>VLOOKUP($H110,'[2]2025_03'!$D:$AD,'[2]2025_03'!AB$19,FALSE)</f>
        <v>0</v>
      </c>
      <c r="O110" s="12">
        <f>VLOOKUP($H110,'[2]2025_03'!$D:$AD,'[2]2025_03'!AC$19,FALSE)</f>
        <v>0</v>
      </c>
      <c r="P110" s="12">
        <f>VLOOKUP($H110,'[2]2025_03'!$D:$AD,'[2]2025_03'!AD$19,FALSE)</f>
        <v>1</v>
      </c>
      <c r="Q110" s="16">
        <v>1630</v>
      </c>
      <c r="R110" s="16">
        <v>1709</v>
      </c>
      <c r="S110" s="16">
        <v>79</v>
      </c>
      <c r="T110" s="17">
        <f t="shared" si="12"/>
        <v>79</v>
      </c>
      <c r="U110" s="13">
        <f>VLOOKUP($H110,'[2]2025_03'!$D:$AD,'[2]2025_03'!T$19,FALSE)</f>
        <v>0</v>
      </c>
      <c r="V110" s="14">
        <f>VLOOKUP($H110,'[2]2025_03'!$D:$AD,'[2]2025_03'!U$19,FALSE)</f>
        <v>0</v>
      </c>
      <c r="W110" s="16">
        <v>730.82</v>
      </c>
      <c r="X110" s="16">
        <v>730.82</v>
      </c>
      <c r="Z110" s="16">
        <v>0</v>
      </c>
      <c r="AB110" s="16">
        <v>1461.64</v>
      </c>
      <c r="AC110">
        <f t="shared" si="10"/>
        <v>1461.64</v>
      </c>
      <c r="AD110">
        <f t="shared" si="11"/>
        <v>0</v>
      </c>
    </row>
    <row r="111" spans="1:30" ht="15.75" thickBot="1" x14ac:dyDescent="0.3">
      <c r="A111" s="10" t="str">
        <f t="shared" si="15"/>
        <v>H131 2017 Novembro</v>
      </c>
      <c r="B111" s="10" t="str">
        <f>VLOOKUP(H111,[1]Auxiliar_referencia!E:F,2,FALSE)</f>
        <v>Medidor faturado pela UFSC</v>
      </c>
      <c r="C111" s="10">
        <v>2017</v>
      </c>
      <c r="D111" s="10" t="s">
        <v>42</v>
      </c>
      <c r="E111" s="10">
        <f>VLOOKUP(H111,[1]Auxiliar_referencia!$B:$X,3,FALSE)</f>
        <v>0</v>
      </c>
      <c r="F111" s="10" t="str">
        <f>VLOOKUP(H111,[1]Auxiliar_referencia!$B:$X,11,FALSE)</f>
        <v>Sapiens Park</v>
      </c>
      <c r="G111" s="10" t="str">
        <f>VLOOKUP(H111,[1]Auxiliar_referencia!$B:$X,16,FALSE)</f>
        <v/>
      </c>
      <c r="H111" s="11" t="s">
        <v>32</v>
      </c>
      <c r="I111" s="10" t="str">
        <f>VLOOKUP(H111,[1]Auxiliar_referencia!$B:$X,20,FALSE)</f>
        <v>Condomínio Sapiens Park</v>
      </c>
      <c r="J111" s="10" t="str">
        <f>VLOOKUP(H111,[1]Auxiliar_referencia!$B:$X,10,FALSE)</f>
        <v>Florianópolis - Outros</v>
      </c>
      <c r="K111" s="10" t="str">
        <f>VLOOKUP(H111,[1]Auxiliar_referencia!$B:$X,12,FALSE)</f>
        <v>Sapiens Park - Fotovoltaica</v>
      </c>
      <c r="L111" s="12">
        <f>VLOOKUP($H111,'[2]2025_03'!$D:$AD,'[2]2025_03'!Z$19,FALSE)</f>
        <v>1</v>
      </c>
      <c r="M111" s="12">
        <f>VLOOKUP($H111,'[2]2025_03'!$D:$AD,'[2]2025_03'!AA$19,FALSE)</f>
        <v>0</v>
      </c>
      <c r="N111" s="12">
        <f>VLOOKUP($H111,'[2]2025_03'!$D:$AD,'[2]2025_03'!AB$19,FALSE)</f>
        <v>0</v>
      </c>
      <c r="O111" s="12">
        <f>VLOOKUP($H111,'[2]2025_03'!$D:$AD,'[2]2025_03'!AC$19,FALSE)</f>
        <v>0</v>
      </c>
      <c r="P111" s="12">
        <f>VLOOKUP($H111,'[2]2025_03'!$D:$AD,'[2]2025_03'!AD$19,FALSE)</f>
        <v>1</v>
      </c>
      <c r="Q111" s="16">
        <v>1709</v>
      </c>
      <c r="R111" s="16">
        <v>1827</v>
      </c>
      <c r="S111" s="16">
        <v>118</v>
      </c>
      <c r="T111" s="17">
        <f t="shared" si="12"/>
        <v>118</v>
      </c>
      <c r="U111" s="13">
        <f>VLOOKUP($H111,'[2]2025_03'!$D:$AD,'[2]2025_03'!T$19,FALSE)</f>
        <v>0</v>
      </c>
      <c r="V111" s="14">
        <f>VLOOKUP($H111,'[2]2025_03'!$D:$AD,'[2]2025_03'!U$19,FALSE)</f>
        <v>0</v>
      </c>
      <c r="W111" s="16">
        <v>1369.69</v>
      </c>
      <c r="X111" s="16">
        <v>1369.69</v>
      </c>
      <c r="Z111" s="16">
        <v>0</v>
      </c>
      <c r="AB111" s="16">
        <v>2739.38</v>
      </c>
      <c r="AC111">
        <f t="shared" si="10"/>
        <v>2739.38</v>
      </c>
      <c r="AD111">
        <f t="shared" si="11"/>
        <v>0</v>
      </c>
    </row>
    <row r="112" spans="1:30" ht="15.75" thickBot="1" x14ac:dyDescent="0.3">
      <c r="A112" s="10" t="str">
        <f t="shared" si="15"/>
        <v>H131 2017 Dezembro</v>
      </c>
      <c r="B112" s="10" t="str">
        <f>VLOOKUP(H112,[1]Auxiliar_referencia!E:F,2,FALSE)</f>
        <v>Medidor faturado pela UFSC</v>
      </c>
      <c r="C112" s="10">
        <v>2017</v>
      </c>
      <c r="D112" s="10" t="s">
        <v>43</v>
      </c>
      <c r="E112" s="10">
        <f>VLOOKUP(H112,[1]Auxiliar_referencia!$B:$X,3,FALSE)</f>
        <v>0</v>
      </c>
      <c r="F112" s="10" t="str">
        <f>VLOOKUP(H112,[1]Auxiliar_referencia!$B:$X,11,FALSE)</f>
        <v>Sapiens Park</v>
      </c>
      <c r="G112" s="10" t="str">
        <f>VLOOKUP(H112,[1]Auxiliar_referencia!$B:$X,16,FALSE)</f>
        <v/>
      </c>
      <c r="H112" s="11" t="s">
        <v>32</v>
      </c>
      <c r="I112" s="10" t="str">
        <f>VLOOKUP(H112,[1]Auxiliar_referencia!$B:$X,20,FALSE)</f>
        <v>Condomínio Sapiens Park</v>
      </c>
      <c r="J112" s="10" t="str">
        <f>VLOOKUP(H112,[1]Auxiliar_referencia!$B:$X,10,FALSE)</f>
        <v>Florianópolis - Outros</v>
      </c>
      <c r="K112" s="10" t="str">
        <f>VLOOKUP(H112,[1]Auxiliar_referencia!$B:$X,12,FALSE)</f>
        <v>Sapiens Park - Fotovoltaica</v>
      </c>
      <c r="L112" s="12">
        <f>VLOOKUP($H112,'[2]2025_03'!$D:$AD,'[2]2025_03'!Z$19,FALSE)</f>
        <v>1</v>
      </c>
      <c r="M112" s="12">
        <f>VLOOKUP($H112,'[2]2025_03'!$D:$AD,'[2]2025_03'!AA$19,FALSE)</f>
        <v>0</v>
      </c>
      <c r="N112" s="12">
        <f>VLOOKUP($H112,'[2]2025_03'!$D:$AD,'[2]2025_03'!AB$19,FALSE)</f>
        <v>0</v>
      </c>
      <c r="O112" s="12">
        <f>VLOOKUP($H112,'[2]2025_03'!$D:$AD,'[2]2025_03'!AC$19,FALSE)</f>
        <v>0</v>
      </c>
      <c r="P112" s="12">
        <f>VLOOKUP($H112,'[2]2025_03'!$D:$AD,'[2]2025_03'!AD$19,FALSE)</f>
        <v>1</v>
      </c>
      <c r="Q112" s="16">
        <v>1827</v>
      </c>
      <c r="R112" s="16">
        <v>1929</v>
      </c>
      <c r="S112" s="16">
        <v>102</v>
      </c>
      <c r="T112" s="17">
        <f t="shared" si="12"/>
        <v>102</v>
      </c>
      <c r="U112" s="13">
        <f>VLOOKUP($H112,'[2]2025_03'!$D:$AD,'[2]2025_03'!T$19,FALSE)</f>
        <v>0</v>
      </c>
      <c r="V112" s="14">
        <f>VLOOKUP($H112,'[2]2025_03'!$D:$AD,'[2]2025_03'!U$19,FALSE)</f>
        <v>0</v>
      </c>
      <c r="W112" s="16">
        <v>1161.69</v>
      </c>
      <c r="X112" s="16">
        <v>1161.69</v>
      </c>
      <c r="Z112" s="16">
        <v>0</v>
      </c>
      <c r="AB112" s="16">
        <v>2323.38</v>
      </c>
      <c r="AC112">
        <f t="shared" si="10"/>
        <v>2323.38</v>
      </c>
      <c r="AD112">
        <f t="shared" si="11"/>
        <v>0</v>
      </c>
    </row>
    <row r="113" spans="1:30" ht="15.75" thickBot="1" x14ac:dyDescent="0.3">
      <c r="A113" s="10" t="str">
        <f t="shared" si="15"/>
        <v>H131 2018 Janeiro</v>
      </c>
      <c r="B113" s="10" t="str">
        <f>VLOOKUP(H113,[1]Auxiliar_referencia!E:F,2,FALSE)</f>
        <v>Medidor faturado pela UFSC</v>
      </c>
      <c r="C113" s="10">
        <f>C101+1</f>
        <v>2018</v>
      </c>
      <c r="D113" s="10" t="s">
        <v>33</v>
      </c>
      <c r="E113" s="10">
        <f>VLOOKUP(H113,[1]Auxiliar_referencia!$B:$X,3,FALSE)</f>
        <v>0</v>
      </c>
      <c r="F113" s="10" t="str">
        <f>VLOOKUP(H113,[1]Auxiliar_referencia!$B:$X,11,FALSE)</f>
        <v>Sapiens Park</v>
      </c>
      <c r="G113" s="10" t="str">
        <f>VLOOKUP(H113,[1]Auxiliar_referencia!$B:$X,16,FALSE)</f>
        <v/>
      </c>
      <c r="H113" s="11" t="s">
        <v>32</v>
      </c>
      <c r="I113" s="10" t="str">
        <f>VLOOKUP(H113,[1]Auxiliar_referencia!$B:$X,20,FALSE)</f>
        <v>Condomínio Sapiens Park</v>
      </c>
      <c r="J113" s="10" t="str">
        <f>VLOOKUP(H113,[1]Auxiliar_referencia!$B:$X,10,FALSE)</f>
        <v>Florianópolis - Outros</v>
      </c>
      <c r="K113" s="10" t="str">
        <f>VLOOKUP(H113,[1]Auxiliar_referencia!$B:$X,12,FALSE)</f>
        <v>Sapiens Park - Fotovoltaica</v>
      </c>
      <c r="L113" s="12">
        <f>VLOOKUP($H113,'[2]2025_03'!$D:$AD,'[2]2025_03'!Z$19,FALSE)</f>
        <v>1</v>
      </c>
      <c r="M113" s="12">
        <f>VLOOKUP($H113,'[2]2025_03'!$D:$AD,'[2]2025_03'!AA$19,FALSE)</f>
        <v>0</v>
      </c>
      <c r="N113" s="12">
        <f>VLOOKUP($H113,'[2]2025_03'!$D:$AD,'[2]2025_03'!AB$19,FALSE)</f>
        <v>0</v>
      </c>
      <c r="O113" s="12">
        <f>VLOOKUP($H113,'[2]2025_03'!$D:$AD,'[2]2025_03'!AC$19,FALSE)</f>
        <v>0</v>
      </c>
      <c r="P113" s="12">
        <f>VLOOKUP($H113,'[2]2025_03'!$D:$AD,'[2]2025_03'!AD$19,FALSE)</f>
        <v>1</v>
      </c>
      <c r="Q113" s="16">
        <v>1929</v>
      </c>
      <c r="R113" s="16">
        <v>2156</v>
      </c>
      <c r="S113" s="16">
        <v>227</v>
      </c>
      <c r="T113" s="17">
        <f t="shared" si="12"/>
        <v>227</v>
      </c>
      <c r="U113" s="13">
        <f>VLOOKUP($H113,'[2]2025_03'!$D:$AD,'[2]2025_03'!T$19,FALSE)</f>
        <v>0</v>
      </c>
      <c r="V113" s="14">
        <f>VLOOKUP($H113,'[2]2025_03'!$D:$AD,'[2]2025_03'!U$19,FALSE)</f>
        <v>0</v>
      </c>
      <c r="W113" s="16">
        <v>2521.41</v>
      </c>
      <c r="X113" s="16">
        <v>2521.41</v>
      </c>
      <c r="Z113" s="16">
        <v>0</v>
      </c>
      <c r="AB113" s="16">
        <v>5042.82</v>
      </c>
      <c r="AC113">
        <f t="shared" si="10"/>
        <v>5042.82</v>
      </c>
      <c r="AD113">
        <f t="shared" si="11"/>
        <v>0</v>
      </c>
    </row>
    <row r="114" spans="1:30" ht="15.75" thickBot="1" x14ac:dyDescent="0.3">
      <c r="A114" s="10" t="str">
        <f t="shared" si="15"/>
        <v>H131 2018 Fevereiro</v>
      </c>
      <c r="B114" s="10" t="str">
        <f>VLOOKUP(H114,[1]Auxiliar_referencia!E:F,2,FALSE)</f>
        <v>Medidor faturado pela UFSC</v>
      </c>
      <c r="C114" s="10">
        <f>C113</f>
        <v>2018</v>
      </c>
      <c r="D114" s="10" t="s">
        <v>34</v>
      </c>
      <c r="E114" s="10">
        <f>VLOOKUP(H114,[1]Auxiliar_referencia!$B:$X,3,FALSE)</f>
        <v>0</v>
      </c>
      <c r="F114" s="10" t="str">
        <f>VLOOKUP(H114,[1]Auxiliar_referencia!$B:$X,11,FALSE)</f>
        <v>Sapiens Park</v>
      </c>
      <c r="G114" s="10" t="str">
        <f>VLOOKUP(H114,[1]Auxiliar_referencia!$B:$X,16,FALSE)</f>
        <v/>
      </c>
      <c r="H114" s="11" t="s">
        <v>32</v>
      </c>
      <c r="I114" s="10" t="str">
        <f>VLOOKUP(H114,[1]Auxiliar_referencia!$B:$X,20,FALSE)</f>
        <v>Condomínio Sapiens Park</v>
      </c>
      <c r="J114" s="10" t="str">
        <f>VLOOKUP(H114,[1]Auxiliar_referencia!$B:$X,10,FALSE)</f>
        <v>Florianópolis - Outros</v>
      </c>
      <c r="K114" s="10" t="str">
        <f>VLOOKUP(H114,[1]Auxiliar_referencia!$B:$X,12,FALSE)</f>
        <v>Sapiens Park - Fotovoltaica</v>
      </c>
      <c r="L114" s="12">
        <f>VLOOKUP($H114,'[2]2025_03'!$D:$AD,'[2]2025_03'!Z$19,FALSE)</f>
        <v>1</v>
      </c>
      <c r="M114" s="12">
        <f>VLOOKUP($H114,'[2]2025_03'!$D:$AD,'[2]2025_03'!AA$19,FALSE)</f>
        <v>0</v>
      </c>
      <c r="N114" s="12">
        <f>VLOOKUP($H114,'[2]2025_03'!$D:$AD,'[2]2025_03'!AB$19,FALSE)</f>
        <v>0</v>
      </c>
      <c r="O114" s="12">
        <f>VLOOKUP($H114,'[2]2025_03'!$D:$AD,'[2]2025_03'!AC$19,FALSE)</f>
        <v>0</v>
      </c>
      <c r="P114" s="12">
        <f>VLOOKUP($H114,'[2]2025_03'!$D:$AD,'[2]2025_03'!AD$19,FALSE)</f>
        <v>1</v>
      </c>
      <c r="Q114" s="16">
        <v>2156</v>
      </c>
      <c r="R114" s="16">
        <v>2357</v>
      </c>
      <c r="S114" s="16">
        <v>201</v>
      </c>
      <c r="T114" s="17">
        <f t="shared" si="12"/>
        <v>201</v>
      </c>
      <c r="U114" s="13">
        <f>VLOOKUP($H114,'[2]2025_03'!$D:$AD,'[2]2025_03'!T$19,FALSE)</f>
        <v>0</v>
      </c>
      <c r="V114" s="14">
        <f>VLOOKUP($H114,'[2]2025_03'!$D:$AD,'[2]2025_03'!U$19,FALSE)</f>
        <v>0</v>
      </c>
      <c r="W114" s="16">
        <v>2182.06</v>
      </c>
      <c r="X114" s="16">
        <v>2182.06</v>
      </c>
      <c r="Z114" s="16">
        <v>0</v>
      </c>
      <c r="AB114" s="16">
        <v>4364.12</v>
      </c>
      <c r="AC114">
        <f t="shared" si="10"/>
        <v>4364.12</v>
      </c>
      <c r="AD114">
        <f t="shared" si="11"/>
        <v>0</v>
      </c>
    </row>
    <row r="115" spans="1:30" ht="15.75" thickBot="1" x14ac:dyDescent="0.3">
      <c r="A115" s="10" t="str">
        <f t="shared" si="15"/>
        <v>H131 2018 Março</v>
      </c>
      <c r="B115" s="10" t="str">
        <f>VLOOKUP(H115,[1]Auxiliar_referencia!E:F,2,FALSE)</f>
        <v>Medidor faturado pela UFSC</v>
      </c>
      <c r="C115" s="10">
        <f t="shared" ref="C115:C124" si="17">C114</f>
        <v>2018</v>
      </c>
      <c r="D115" s="10" t="s">
        <v>30</v>
      </c>
      <c r="E115" s="10">
        <f>VLOOKUP(H115,[1]Auxiliar_referencia!$B:$X,3,FALSE)</f>
        <v>0</v>
      </c>
      <c r="F115" s="10" t="str">
        <f>VLOOKUP(H115,[1]Auxiliar_referencia!$B:$X,11,FALSE)</f>
        <v>Sapiens Park</v>
      </c>
      <c r="G115" s="10" t="str">
        <f>VLOOKUP(H115,[1]Auxiliar_referencia!$B:$X,16,FALSE)</f>
        <v/>
      </c>
      <c r="H115" s="11" t="s">
        <v>32</v>
      </c>
      <c r="I115" s="10" t="str">
        <f>VLOOKUP(H115,[1]Auxiliar_referencia!$B:$X,20,FALSE)</f>
        <v>Condomínio Sapiens Park</v>
      </c>
      <c r="J115" s="10" t="str">
        <f>VLOOKUP(H115,[1]Auxiliar_referencia!$B:$X,10,FALSE)</f>
        <v>Florianópolis - Outros</v>
      </c>
      <c r="K115" s="10" t="str">
        <f>VLOOKUP(H115,[1]Auxiliar_referencia!$B:$X,12,FALSE)</f>
        <v>Sapiens Park - Fotovoltaica</v>
      </c>
      <c r="L115" s="12">
        <f>VLOOKUP($H115,'[2]2025_03'!$D:$AD,'[2]2025_03'!Z$19,FALSE)</f>
        <v>1</v>
      </c>
      <c r="M115" s="12">
        <f>VLOOKUP($H115,'[2]2025_03'!$D:$AD,'[2]2025_03'!AA$19,FALSE)</f>
        <v>0</v>
      </c>
      <c r="N115" s="12">
        <f>VLOOKUP($H115,'[2]2025_03'!$D:$AD,'[2]2025_03'!AB$19,FALSE)</f>
        <v>0</v>
      </c>
      <c r="O115" s="12">
        <f>VLOOKUP($H115,'[2]2025_03'!$D:$AD,'[2]2025_03'!AC$19,FALSE)</f>
        <v>0</v>
      </c>
      <c r="P115" s="12">
        <f>VLOOKUP($H115,'[2]2025_03'!$D:$AD,'[2]2025_03'!AD$19,FALSE)</f>
        <v>1</v>
      </c>
      <c r="Q115" s="16">
        <v>2357</v>
      </c>
      <c r="R115" s="16">
        <v>2555</v>
      </c>
      <c r="S115" s="16">
        <v>198</v>
      </c>
      <c r="T115" s="17">
        <f t="shared" si="12"/>
        <v>198</v>
      </c>
      <c r="U115" s="13">
        <f>VLOOKUP($H115,'[2]2025_03'!$D:$AD,'[2]2025_03'!T$19,FALSE)</f>
        <v>0</v>
      </c>
      <c r="V115" s="14">
        <f>VLOOKUP($H115,'[2]2025_03'!$D:$AD,'[2]2025_03'!U$19,FALSE)</f>
        <v>0</v>
      </c>
      <c r="W115" s="16">
        <v>2238.14</v>
      </c>
      <c r="X115" s="16">
        <v>2238.14</v>
      </c>
      <c r="Z115" s="16">
        <v>0</v>
      </c>
      <c r="AB115" s="16">
        <v>4476.28</v>
      </c>
      <c r="AC115">
        <f t="shared" si="10"/>
        <v>4476.28</v>
      </c>
      <c r="AD115">
        <f t="shared" si="11"/>
        <v>0</v>
      </c>
    </row>
    <row r="116" spans="1:30" ht="15.75" thickBot="1" x14ac:dyDescent="0.3">
      <c r="A116" s="10" t="str">
        <f t="shared" si="15"/>
        <v>H131 2018 Abril</v>
      </c>
      <c r="B116" s="10" t="str">
        <f>VLOOKUP(H116,[1]Auxiliar_referencia!E:F,2,FALSE)</f>
        <v>Medidor faturado pela UFSC</v>
      </c>
      <c r="C116" s="10">
        <f t="shared" si="17"/>
        <v>2018</v>
      </c>
      <c r="D116" s="10" t="s">
        <v>35</v>
      </c>
      <c r="E116" s="10">
        <f>VLOOKUP(H116,[1]Auxiliar_referencia!$B:$X,3,FALSE)</f>
        <v>0</v>
      </c>
      <c r="F116" s="10" t="str">
        <f>VLOOKUP(H116,[1]Auxiliar_referencia!$B:$X,11,FALSE)</f>
        <v>Sapiens Park</v>
      </c>
      <c r="G116" s="10" t="str">
        <f>VLOOKUP(H116,[1]Auxiliar_referencia!$B:$X,16,FALSE)</f>
        <v/>
      </c>
      <c r="H116" s="11" t="s">
        <v>32</v>
      </c>
      <c r="I116" s="10" t="str">
        <f>VLOOKUP(H116,[1]Auxiliar_referencia!$B:$X,20,FALSE)</f>
        <v>Condomínio Sapiens Park</v>
      </c>
      <c r="J116" s="10" t="str">
        <f>VLOOKUP(H116,[1]Auxiliar_referencia!$B:$X,10,FALSE)</f>
        <v>Florianópolis - Outros</v>
      </c>
      <c r="K116" s="10" t="str">
        <f>VLOOKUP(H116,[1]Auxiliar_referencia!$B:$X,12,FALSE)</f>
        <v>Sapiens Park - Fotovoltaica</v>
      </c>
      <c r="L116" s="12">
        <f>VLOOKUP($H116,'[2]2025_03'!$D:$AD,'[2]2025_03'!Z$19,FALSE)</f>
        <v>1</v>
      </c>
      <c r="M116" s="12">
        <f>VLOOKUP($H116,'[2]2025_03'!$D:$AD,'[2]2025_03'!AA$19,FALSE)</f>
        <v>0</v>
      </c>
      <c r="N116" s="12">
        <f>VLOOKUP($H116,'[2]2025_03'!$D:$AD,'[2]2025_03'!AB$19,FALSE)</f>
        <v>0</v>
      </c>
      <c r="O116" s="12">
        <f>VLOOKUP($H116,'[2]2025_03'!$D:$AD,'[2]2025_03'!AC$19,FALSE)</f>
        <v>0</v>
      </c>
      <c r="P116" s="12">
        <f>VLOOKUP($H116,'[2]2025_03'!$D:$AD,'[2]2025_03'!AD$19,FALSE)</f>
        <v>1</v>
      </c>
      <c r="Q116" s="16">
        <v>2555</v>
      </c>
      <c r="R116" s="16">
        <v>2764</v>
      </c>
      <c r="S116" s="16">
        <v>209</v>
      </c>
      <c r="T116" s="17">
        <f t="shared" si="12"/>
        <v>209</v>
      </c>
      <c r="U116" s="13">
        <f>VLOOKUP($H116,'[2]2025_03'!$D:$AD,'[2]2025_03'!T$19,FALSE)</f>
        <v>0</v>
      </c>
      <c r="V116" s="14">
        <f>VLOOKUP($H116,'[2]2025_03'!$D:$AD,'[2]2025_03'!U$19,FALSE)</f>
        <v>0</v>
      </c>
      <c r="W116" s="16">
        <v>2320.08</v>
      </c>
      <c r="X116" s="16">
        <v>2320.08</v>
      </c>
      <c r="Z116" s="16">
        <v>0</v>
      </c>
      <c r="AB116" s="16">
        <v>4640.16</v>
      </c>
      <c r="AC116">
        <f t="shared" si="10"/>
        <v>4640.16</v>
      </c>
      <c r="AD116">
        <f t="shared" si="11"/>
        <v>0</v>
      </c>
    </row>
    <row r="117" spans="1:30" ht="15.75" thickBot="1" x14ac:dyDescent="0.3">
      <c r="A117" s="10" t="str">
        <f t="shared" si="15"/>
        <v>H131 2018 Maio</v>
      </c>
      <c r="B117" s="10" t="str">
        <f>VLOOKUP(H117,[1]Auxiliar_referencia!E:F,2,FALSE)</f>
        <v>Medidor faturado pela UFSC</v>
      </c>
      <c r="C117" s="10">
        <f t="shared" si="17"/>
        <v>2018</v>
      </c>
      <c r="D117" s="10" t="s">
        <v>36</v>
      </c>
      <c r="E117" s="10">
        <f>VLOOKUP(H117,[1]Auxiliar_referencia!$B:$X,3,FALSE)</f>
        <v>0</v>
      </c>
      <c r="F117" s="10" t="str">
        <f>VLOOKUP(H117,[1]Auxiliar_referencia!$B:$X,11,FALSE)</f>
        <v>Sapiens Park</v>
      </c>
      <c r="G117" s="10" t="str">
        <f>VLOOKUP(H117,[1]Auxiliar_referencia!$B:$X,16,FALSE)</f>
        <v/>
      </c>
      <c r="H117" s="11" t="s">
        <v>32</v>
      </c>
      <c r="I117" s="10" t="str">
        <f>VLOOKUP(H117,[1]Auxiliar_referencia!$B:$X,20,FALSE)</f>
        <v>Condomínio Sapiens Park</v>
      </c>
      <c r="J117" s="10" t="str">
        <f>VLOOKUP(H117,[1]Auxiliar_referencia!$B:$X,10,FALSE)</f>
        <v>Florianópolis - Outros</v>
      </c>
      <c r="K117" s="10" t="str">
        <f>VLOOKUP(H117,[1]Auxiliar_referencia!$B:$X,12,FALSE)</f>
        <v>Sapiens Park - Fotovoltaica</v>
      </c>
      <c r="L117" s="12">
        <f>VLOOKUP($H117,'[2]2025_03'!$D:$AD,'[2]2025_03'!Z$19,FALSE)</f>
        <v>1</v>
      </c>
      <c r="M117" s="12">
        <f>VLOOKUP($H117,'[2]2025_03'!$D:$AD,'[2]2025_03'!AA$19,FALSE)</f>
        <v>0</v>
      </c>
      <c r="N117" s="12">
        <f>VLOOKUP($H117,'[2]2025_03'!$D:$AD,'[2]2025_03'!AB$19,FALSE)</f>
        <v>0</v>
      </c>
      <c r="O117" s="12">
        <f>VLOOKUP($H117,'[2]2025_03'!$D:$AD,'[2]2025_03'!AC$19,FALSE)</f>
        <v>0</v>
      </c>
      <c r="P117" s="12">
        <f>VLOOKUP($H117,'[2]2025_03'!$D:$AD,'[2]2025_03'!AD$19,FALSE)</f>
        <v>1</v>
      </c>
      <c r="Q117" s="16">
        <v>2764</v>
      </c>
      <c r="R117" s="16">
        <v>2914</v>
      </c>
      <c r="S117" s="16">
        <v>150</v>
      </c>
      <c r="T117" s="17">
        <f t="shared" si="12"/>
        <v>150</v>
      </c>
      <c r="U117" s="13">
        <f>VLOOKUP($H117,'[2]2025_03'!$D:$AD,'[2]2025_03'!T$19,FALSE)</f>
        <v>0</v>
      </c>
      <c r="V117" s="14">
        <f>VLOOKUP($H117,'[2]2025_03'!$D:$AD,'[2]2025_03'!U$19,FALSE)</f>
        <v>0</v>
      </c>
      <c r="W117" s="16">
        <v>1570.77</v>
      </c>
      <c r="X117" s="16">
        <v>1570.77</v>
      </c>
      <c r="Z117" s="16">
        <v>0</v>
      </c>
      <c r="AB117" s="16">
        <v>3141.54</v>
      </c>
      <c r="AC117">
        <f t="shared" si="10"/>
        <v>3141.54</v>
      </c>
      <c r="AD117">
        <f t="shared" si="11"/>
        <v>0</v>
      </c>
    </row>
    <row r="118" spans="1:30" ht="15.75" thickBot="1" x14ac:dyDescent="0.3">
      <c r="A118" s="10" t="str">
        <f t="shared" si="15"/>
        <v>H131 2018 Junho</v>
      </c>
      <c r="B118" s="10" t="str">
        <f>VLOOKUP(H118,[1]Auxiliar_referencia!E:F,2,FALSE)</f>
        <v>Medidor faturado pela UFSC</v>
      </c>
      <c r="C118" s="10">
        <f t="shared" si="17"/>
        <v>2018</v>
      </c>
      <c r="D118" s="10" t="s">
        <v>37</v>
      </c>
      <c r="E118" s="10">
        <f>VLOOKUP(H118,[1]Auxiliar_referencia!$B:$X,3,FALSE)</f>
        <v>0</v>
      </c>
      <c r="F118" s="10" t="str">
        <f>VLOOKUP(H118,[1]Auxiliar_referencia!$B:$X,11,FALSE)</f>
        <v>Sapiens Park</v>
      </c>
      <c r="G118" s="10" t="str">
        <f>VLOOKUP(H118,[1]Auxiliar_referencia!$B:$X,16,FALSE)</f>
        <v/>
      </c>
      <c r="H118" s="11" t="s">
        <v>32</v>
      </c>
      <c r="I118" s="10" t="str">
        <f>VLOOKUP(H118,[1]Auxiliar_referencia!$B:$X,20,FALSE)</f>
        <v>Condomínio Sapiens Park</v>
      </c>
      <c r="J118" s="10" t="str">
        <f>VLOOKUP(H118,[1]Auxiliar_referencia!$B:$X,10,FALSE)</f>
        <v>Florianópolis - Outros</v>
      </c>
      <c r="K118" s="10" t="str">
        <f>VLOOKUP(H118,[1]Auxiliar_referencia!$B:$X,12,FALSE)</f>
        <v>Sapiens Park - Fotovoltaica</v>
      </c>
      <c r="L118" s="12">
        <f>VLOOKUP($H118,'[2]2025_03'!$D:$AD,'[2]2025_03'!Z$19,FALSE)</f>
        <v>1</v>
      </c>
      <c r="M118" s="12">
        <f>VLOOKUP($H118,'[2]2025_03'!$D:$AD,'[2]2025_03'!AA$19,FALSE)</f>
        <v>0</v>
      </c>
      <c r="N118" s="12">
        <f>VLOOKUP($H118,'[2]2025_03'!$D:$AD,'[2]2025_03'!AB$19,FALSE)</f>
        <v>0</v>
      </c>
      <c r="O118" s="12">
        <f>VLOOKUP($H118,'[2]2025_03'!$D:$AD,'[2]2025_03'!AC$19,FALSE)</f>
        <v>0</v>
      </c>
      <c r="P118" s="12">
        <f>VLOOKUP($H118,'[2]2025_03'!$D:$AD,'[2]2025_03'!AD$19,FALSE)</f>
        <v>1</v>
      </c>
      <c r="Q118" s="16">
        <v>2914</v>
      </c>
      <c r="R118" s="16">
        <v>2967</v>
      </c>
      <c r="S118" s="16">
        <v>53</v>
      </c>
      <c r="T118" s="17">
        <f t="shared" si="12"/>
        <v>53</v>
      </c>
      <c r="U118" s="13">
        <f>VLOOKUP($H118,'[2]2025_03'!$D:$AD,'[2]2025_03'!T$19,FALSE)</f>
        <v>0</v>
      </c>
      <c r="V118" s="14">
        <f>VLOOKUP($H118,'[2]2025_03'!$D:$AD,'[2]2025_03'!U$19,FALSE)</f>
        <v>0</v>
      </c>
      <c r="W118" s="16">
        <v>290.17</v>
      </c>
      <c r="X118" s="16">
        <v>290.17</v>
      </c>
      <c r="Z118" s="16">
        <v>0</v>
      </c>
      <c r="AB118" s="16">
        <v>580.34</v>
      </c>
      <c r="AC118">
        <f t="shared" si="10"/>
        <v>580.34</v>
      </c>
      <c r="AD118">
        <f t="shared" si="11"/>
        <v>0</v>
      </c>
    </row>
    <row r="119" spans="1:30" ht="15.75" thickBot="1" x14ac:dyDescent="0.3">
      <c r="A119" s="10" t="str">
        <f t="shared" si="15"/>
        <v>H131 2018 Julho</v>
      </c>
      <c r="B119" s="10" t="str">
        <f>VLOOKUP(H119,[1]Auxiliar_referencia!E:F,2,FALSE)</f>
        <v>Medidor faturado pela UFSC</v>
      </c>
      <c r="C119" s="10">
        <f t="shared" si="17"/>
        <v>2018</v>
      </c>
      <c r="D119" s="10" t="s">
        <v>38</v>
      </c>
      <c r="E119" s="10">
        <f>VLOOKUP(H119,[1]Auxiliar_referencia!$B:$X,3,FALSE)</f>
        <v>0</v>
      </c>
      <c r="F119" s="10" t="str">
        <f>VLOOKUP(H119,[1]Auxiliar_referencia!$B:$X,11,FALSE)</f>
        <v>Sapiens Park</v>
      </c>
      <c r="G119" s="10" t="str">
        <f>VLOOKUP(H119,[1]Auxiliar_referencia!$B:$X,16,FALSE)</f>
        <v/>
      </c>
      <c r="H119" s="11" t="s">
        <v>32</v>
      </c>
      <c r="I119" s="10" t="str">
        <f>VLOOKUP(H119,[1]Auxiliar_referencia!$B:$X,20,FALSE)</f>
        <v>Condomínio Sapiens Park</v>
      </c>
      <c r="J119" s="10" t="str">
        <f>VLOOKUP(H119,[1]Auxiliar_referencia!$B:$X,10,FALSE)</f>
        <v>Florianópolis - Outros</v>
      </c>
      <c r="K119" s="10" t="str">
        <f>VLOOKUP(H119,[1]Auxiliar_referencia!$B:$X,12,FALSE)</f>
        <v>Sapiens Park - Fotovoltaica</v>
      </c>
      <c r="L119" s="12">
        <f>VLOOKUP($H119,'[2]2025_03'!$D:$AD,'[2]2025_03'!Z$19,FALSE)</f>
        <v>1</v>
      </c>
      <c r="M119" s="12">
        <f>VLOOKUP($H119,'[2]2025_03'!$D:$AD,'[2]2025_03'!AA$19,FALSE)</f>
        <v>0</v>
      </c>
      <c r="N119" s="12">
        <f>VLOOKUP($H119,'[2]2025_03'!$D:$AD,'[2]2025_03'!AB$19,FALSE)</f>
        <v>0</v>
      </c>
      <c r="O119" s="12">
        <f>VLOOKUP($H119,'[2]2025_03'!$D:$AD,'[2]2025_03'!AC$19,FALSE)</f>
        <v>0</v>
      </c>
      <c r="P119" s="12">
        <f>VLOOKUP($H119,'[2]2025_03'!$D:$AD,'[2]2025_03'!AD$19,FALSE)</f>
        <v>1</v>
      </c>
      <c r="Q119" s="16">
        <v>2967</v>
      </c>
      <c r="R119" s="16">
        <v>2987</v>
      </c>
      <c r="S119" s="16">
        <v>20</v>
      </c>
      <c r="T119" s="17">
        <f t="shared" si="12"/>
        <v>20</v>
      </c>
      <c r="U119" s="13">
        <f>VLOOKUP($H119,'[2]2025_03'!$D:$AD,'[2]2025_03'!T$19,FALSE)</f>
        <v>0</v>
      </c>
      <c r="V119" s="14">
        <f>VLOOKUP($H119,'[2]2025_03'!$D:$AD,'[2]2025_03'!U$19,FALSE)</f>
        <v>0</v>
      </c>
      <c r="W119" s="16">
        <v>226.49</v>
      </c>
      <c r="X119" s="16">
        <v>226.49</v>
      </c>
      <c r="Z119" s="16">
        <v>0</v>
      </c>
      <c r="AB119" s="16">
        <v>452.98</v>
      </c>
      <c r="AC119">
        <f t="shared" si="10"/>
        <v>452.98</v>
      </c>
      <c r="AD119">
        <f t="shared" si="11"/>
        <v>0</v>
      </c>
    </row>
    <row r="120" spans="1:30" ht="15.75" thickBot="1" x14ac:dyDescent="0.3">
      <c r="A120" s="10" t="str">
        <f t="shared" si="15"/>
        <v>H131 2018 Agosto</v>
      </c>
      <c r="B120" s="10" t="str">
        <f>VLOOKUP(H120,[1]Auxiliar_referencia!E:F,2,FALSE)</f>
        <v>Medidor faturado pela UFSC</v>
      </c>
      <c r="C120" s="10">
        <f t="shared" si="17"/>
        <v>2018</v>
      </c>
      <c r="D120" s="10" t="s">
        <v>39</v>
      </c>
      <c r="E120" s="10">
        <f>VLOOKUP(H120,[1]Auxiliar_referencia!$B:$X,3,FALSE)</f>
        <v>0</v>
      </c>
      <c r="F120" s="10" t="str">
        <f>VLOOKUP(H120,[1]Auxiliar_referencia!$B:$X,11,FALSE)</f>
        <v>Sapiens Park</v>
      </c>
      <c r="G120" s="10" t="str">
        <f>VLOOKUP(H120,[1]Auxiliar_referencia!$B:$X,16,FALSE)</f>
        <v/>
      </c>
      <c r="H120" s="11" t="s">
        <v>32</v>
      </c>
      <c r="I120" s="10" t="str">
        <f>VLOOKUP(H120,[1]Auxiliar_referencia!$B:$X,20,FALSE)</f>
        <v>Condomínio Sapiens Park</v>
      </c>
      <c r="J120" s="10" t="str">
        <f>VLOOKUP(H120,[1]Auxiliar_referencia!$B:$X,10,FALSE)</f>
        <v>Florianópolis - Outros</v>
      </c>
      <c r="K120" s="10" t="str">
        <f>VLOOKUP(H120,[1]Auxiliar_referencia!$B:$X,12,FALSE)</f>
        <v>Sapiens Park - Fotovoltaica</v>
      </c>
      <c r="L120" s="12">
        <f>VLOOKUP($H120,'[2]2025_03'!$D:$AD,'[2]2025_03'!Z$19,FALSE)</f>
        <v>1</v>
      </c>
      <c r="M120" s="12">
        <f>VLOOKUP($H120,'[2]2025_03'!$D:$AD,'[2]2025_03'!AA$19,FALSE)</f>
        <v>0</v>
      </c>
      <c r="N120" s="12">
        <f>VLOOKUP($H120,'[2]2025_03'!$D:$AD,'[2]2025_03'!AB$19,FALSE)</f>
        <v>0</v>
      </c>
      <c r="O120" s="12">
        <f>VLOOKUP($H120,'[2]2025_03'!$D:$AD,'[2]2025_03'!AC$19,FALSE)</f>
        <v>0</v>
      </c>
      <c r="P120" s="12">
        <f>VLOOKUP($H120,'[2]2025_03'!$D:$AD,'[2]2025_03'!AD$19,FALSE)</f>
        <v>1</v>
      </c>
      <c r="Q120" s="16">
        <v>2987</v>
      </c>
      <c r="R120" s="16">
        <v>3025</v>
      </c>
      <c r="S120" s="16">
        <v>38</v>
      </c>
      <c r="T120" s="17">
        <f t="shared" si="12"/>
        <v>38</v>
      </c>
      <c r="U120" s="13">
        <f>VLOOKUP($H120,'[2]2025_03'!$D:$AD,'[2]2025_03'!T$19,FALSE)</f>
        <v>0</v>
      </c>
      <c r="V120" s="14">
        <f>VLOOKUP($H120,'[2]2025_03'!$D:$AD,'[2]2025_03'!U$19,FALSE)</f>
        <v>0</v>
      </c>
      <c r="W120" s="16">
        <v>394.03</v>
      </c>
      <c r="X120" s="16">
        <v>394.03</v>
      </c>
      <c r="Z120" s="16">
        <v>0</v>
      </c>
      <c r="AB120" s="16">
        <v>788.06</v>
      </c>
      <c r="AC120">
        <f t="shared" si="10"/>
        <v>788.06</v>
      </c>
      <c r="AD120">
        <f t="shared" si="11"/>
        <v>0</v>
      </c>
    </row>
    <row r="121" spans="1:30" ht="15.75" thickBot="1" x14ac:dyDescent="0.3">
      <c r="A121" s="10" t="str">
        <f t="shared" si="15"/>
        <v>H131 2018 Setembro</v>
      </c>
      <c r="B121" s="10" t="str">
        <f>VLOOKUP(H121,[1]Auxiliar_referencia!E:F,2,FALSE)</f>
        <v>Medidor faturado pela UFSC</v>
      </c>
      <c r="C121" s="10">
        <f t="shared" si="17"/>
        <v>2018</v>
      </c>
      <c r="D121" s="10" t="s">
        <v>40</v>
      </c>
      <c r="E121" s="10">
        <f>VLOOKUP(H121,[1]Auxiliar_referencia!$B:$X,3,FALSE)</f>
        <v>0</v>
      </c>
      <c r="F121" s="10" t="str">
        <f>VLOOKUP(H121,[1]Auxiliar_referencia!$B:$X,11,FALSE)</f>
        <v>Sapiens Park</v>
      </c>
      <c r="G121" s="10" t="str">
        <f>VLOOKUP(H121,[1]Auxiliar_referencia!$B:$X,16,FALSE)</f>
        <v/>
      </c>
      <c r="H121" s="11" t="s">
        <v>32</v>
      </c>
      <c r="I121" s="10" t="str">
        <f>VLOOKUP(H121,[1]Auxiliar_referencia!$B:$X,20,FALSE)</f>
        <v>Condomínio Sapiens Park</v>
      </c>
      <c r="J121" s="10" t="str">
        <f>VLOOKUP(H121,[1]Auxiliar_referencia!$B:$X,10,FALSE)</f>
        <v>Florianópolis - Outros</v>
      </c>
      <c r="K121" s="10" t="str">
        <f>VLOOKUP(H121,[1]Auxiliar_referencia!$B:$X,12,FALSE)</f>
        <v>Sapiens Park - Fotovoltaica</v>
      </c>
      <c r="L121" s="12">
        <f>VLOOKUP($H121,'[2]2025_03'!$D:$AD,'[2]2025_03'!Z$19,FALSE)</f>
        <v>1</v>
      </c>
      <c r="M121" s="12">
        <f>VLOOKUP($H121,'[2]2025_03'!$D:$AD,'[2]2025_03'!AA$19,FALSE)</f>
        <v>0</v>
      </c>
      <c r="N121" s="12">
        <f>VLOOKUP($H121,'[2]2025_03'!$D:$AD,'[2]2025_03'!AB$19,FALSE)</f>
        <v>0</v>
      </c>
      <c r="O121" s="12">
        <f>VLOOKUP($H121,'[2]2025_03'!$D:$AD,'[2]2025_03'!AC$19,FALSE)</f>
        <v>0</v>
      </c>
      <c r="P121" s="12">
        <f>VLOOKUP($H121,'[2]2025_03'!$D:$AD,'[2]2025_03'!AD$19,FALSE)</f>
        <v>1</v>
      </c>
      <c r="Q121" s="16">
        <v>3025</v>
      </c>
      <c r="R121" s="16">
        <v>3065</v>
      </c>
      <c r="S121" s="16">
        <v>40</v>
      </c>
      <c r="T121" s="17">
        <f t="shared" si="12"/>
        <v>40</v>
      </c>
      <c r="U121" s="13">
        <f>VLOOKUP($H121,'[2]2025_03'!$D:$AD,'[2]2025_03'!T$19,FALSE)</f>
        <v>0</v>
      </c>
      <c r="V121" s="14">
        <f>VLOOKUP($H121,'[2]2025_03'!$D:$AD,'[2]2025_03'!U$19,FALSE)</f>
        <v>0</v>
      </c>
      <c r="W121" s="16">
        <v>445.05</v>
      </c>
      <c r="X121" s="16">
        <v>445.05</v>
      </c>
      <c r="Z121" s="16">
        <v>0</v>
      </c>
      <c r="AB121" s="16">
        <v>890.1</v>
      </c>
      <c r="AC121">
        <f t="shared" si="10"/>
        <v>890.1</v>
      </c>
      <c r="AD121">
        <f t="shared" si="11"/>
        <v>0</v>
      </c>
    </row>
    <row r="122" spans="1:30" ht="15.75" thickBot="1" x14ac:dyDescent="0.3">
      <c r="A122" s="10" t="str">
        <f t="shared" si="15"/>
        <v>H131 2018 Outubro</v>
      </c>
      <c r="B122" s="10" t="str">
        <f>VLOOKUP(H122,[1]Auxiliar_referencia!E:F,2,FALSE)</f>
        <v>Medidor faturado pela UFSC</v>
      </c>
      <c r="C122" s="10">
        <f t="shared" si="17"/>
        <v>2018</v>
      </c>
      <c r="D122" s="10" t="s">
        <v>41</v>
      </c>
      <c r="E122" s="10">
        <f>VLOOKUP(H122,[1]Auxiliar_referencia!$B:$X,3,FALSE)</f>
        <v>0</v>
      </c>
      <c r="F122" s="10" t="str">
        <f>VLOOKUP(H122,[1]Auxiliar_referencia!$B:$X,11,FALSE)</f>
        <v>Sapiens Park</v>
      </c>
      <c r="G122" s="10" t="str">
        <f>VLOOKUP(H122,[1]Auxiliar_referencia!$B:$X,16,FALSE)</f>
        <v/>
      </c>
      <c r="H122" s="11" t="s">
        <v>32</v>
      </c>
      <c r="I122" s="10" t="str">
        <f>VLOOKUP(H122,[1]Auxiliar_referencia!$B:$X,20,FALSE)</f>
        <v>Condomínio Sapiens Park</v>
      </c>
      <c r="J122" s="10" t="str">
        <f>VLOOKUP(H122,[1]Auxiliar_referencia!$B:$X,10,FALSE)</f>
        <v>Florianópolis - Outros</v>
      </c>
      <c r="K122" s="10" t="str">
        <f>VLOOKUP(H122,[1]Auxiliar_referencia!$B:$X,12,FALSE)</f>
        <v>Sapiens Park - Fotovoltaica</v>
      </c>
      <c r="L122" s="12">
        <f>VLOOKUP($H122,'[2]2025_03'!$D:$AD,'[2]2025_03'!Z$19,FALSE)</f>
        <v>1</v>
      </c>
      <c r="M122" s="12">
        <f>VLOOKUP($H122,'[2]2025_03'!$D:$AD,'[2]2025_03'!AA$19,FALSE)</f>
        <v>0</v>
      </c>
      <c r="N122" s="12">
        <f>VLOOKUP($H122,'[2]2025_03'!$D:$AD,'[2]2025_03'!AB$19,FALSE)</f>
        <v>0</v>
      </c>
      <c r="O122" s="12">
        <f>VLOOKUP($H122,'[2]2025_03'!$D:$AD,'[2]2025_03'!AC$19,FALSE)</f>
        <v>0</v>
      </c>
      <c r="P122" s="12">
        <f>VLOOKUP($H122,'[2]2025_03'!$D:$AD,'[2]2025_03'!AD$19,FALSE)</f>
        <v>1</v>
      </c>
      <c r="Q122" s="16">
        <v>3065</v>
      </c>
      <c r="R122" s="16">
        <v>3232</v>
      </c>
      <c r="S122" s="16">
        <v>167</v>
      </c>
      <c r="T122" s="17">
        <f t="shared" si="12"/>
        <v>167</v>
      </c>
      <c r="U122" s="13">
        <f>VLOOKUP($H122,'[2]2025_03'!$D:$AD,'[2]2025_03'!T$19,FALSE)</f>
        <v>0</v>
      </c>
      <c r="V122" s="14">
        <f>VLOOKUP($H122,'[2]2025_03'!$D:$AD,'[2]2025_03'!U$19,FALSE)</f>
        <v>0</v>
      </c>
      <c r="W122" s="16">
        <v>1510.68</v>
      </c>
      <c r="X122" s="16">
        <v>1510.68</v>
      </c>
      <c r="Z122" s="16">
        <v>0</v>
      </c>
      <c r="AB122" s="16">
        <v>3021.36</v>
      </c>
      <c r="AC122">
        <f t="shared" si="10"/>
        <v>3021.36</v>
      </c>
      <c r="AD122">
        <f t="shared" si="11"/>
        <v>0</v>
      </c>
    </row>
    <row r="123" spans="1:30" ht="15.75" thickBot="1" x14ac:dyDescent="0.3">
      <c r="A123" s="10" t="str">
        <f t="shared" si="15"/>
        <v>H131 2018 Novembro</v>
      </c>
      <c r="B123" s="10" t="str">
        <f>VLOOKUP(H123,[1]Auxiliar_referencia!E:F,2,FALSE)</f>
        <v>Medidor faturado pela UFSC</v>
      </c>
      <c r="C123" s="10">
        <f t="shared" si="17"/>
        <v>2018</v>
      </c>
      <c r="D123" s="10" t="s">
        <v>42</v>
      </c>
      <c r="E123" s="10">
        <f>VLOOKUP(H123,[1]Auxiliar_referencia!$B:$X,3,FALSE)</f>
        <v>0</v>
      </c>
      <c r="F123" s="10" t="str">
        <f>VLOOKUP(H123,[1]Auxiliar_referencia!$B:$X,11,FALSE)</f>
        <v>Sapiens Park</v>
      </c>
      <c r="G123" s="10" t="str">
        <f>VLOOKUP(H123,[1]Auxiliar_referencia!$B:$X,16,FALSE)</f>
        <v/>
      </c>
      <c r="H123" s="11" t="s">
        <v>32</v>
      </c>
      <c r="I123" s="10" t="str">
        <f>VLOOKUP(H123,[1]Auxiliar_referencia!$B:$X,20,FALSE)</f>
        <v>Condomínio Sapiens Park</v>
      </c>
      <c r="J123" s="10" t="str">
        <f>VLOOKUP(H123,[1]Auxiliar_referencia!$B:$X,10,FALSE)</f>
        <v>Florianópolis - Outros</v>
      </c>
      <c r="K123" s="10" t="str">
        <f>VLOOKUP(H123,[1]Auxiliar_referencia!$B:$X,12,FALSE)</f>
        <v>Sapiens Park - Fotovoltaica</v>
      </c>
      <c r="L123" s="12">
        <f>VLOOKUP($H123,'[2]2025_03'!$D:$AD,'[2]2025_03'!Z$19,FALSE)</f>
        <v>1</v>
      </c>
      <c r="M123" s="12">
        <f>VLOOKUP($H123,'[2]2025_03'!$D:$AD,'[2]2025_03'!AA$19,FALSE)</f>
        <v>0</v>
      </c>
      <c r="N123" s="12">
        <f>VLOOKUP($H123,'[2]2025_03'!$D:$AD,'[2]2025_03'!AB$19,FALSE)</f>
        <v>0</v>
      </c>
      <c r="O123" s="12">
        <f>VLOOKUP($H123,'[2]2025_03'!$D:$AD,'[2]2025_03'!AC$19,FALSE)</f>
        <v>0</v>
      </c>
      <c r="P123" s="12">
        <f>VLOOKUP($H123,'[2]2025_03'!$D:$AD,'[2]2025_03'!AD$19,FALSE)</f>
        <v>1</v>
      </c>
      <c r="Q123" s="16">
        <v>3232</v>
      </c>
      <c r="R123" s="16">
        <v>3372</v>
      </c>
      <c r="S123" s="16">
        <v>140</v>
      </c>
      <c r="T123" s="17">
        <f t="shared" si="12"/>
        <v>140</v>
      </c>
      <c r="U123" s="13">
        <f>VLOOKUP($H123,'[2]2025_03'!$D:$AD,'[2]2025_03'!T$19,FALSE)</f>
        <v>0</v>
      </c>
      <c r="V123" s="14">
        <f>VLOOKUP($H123,'[2]2025_03'!$D:$AD,'[2]2025_03'!U$19,FALSE)</f>
        <v>0</v>
      </c>
      <c r="W123" s="16">
        <v>910.05</v>
      </c>
      <c r="X123" s="16">
        <v>910.05</v>
      </c>
      <c r="Z123" s="16">
        <v>0</v>
      </c>
      <c r="AB123" s="16">
        <v>1820.1</v>
      </c>
      <c r="AC123">
        <f t="shared" si="10"/>
        <v>1820.1</v>
      </c>
      <c r="AD123">
        <f t="shared" si="11"/>
        <v>0</v>
      </c>
    </row>
    <row r="124" spans="1:30" ht="15.75" thickBot="1" x14ac:dyDescent="0.3">
      <c r="A124" s="10" t="str">
        <f t="shared" si="15"/>
        <v>H131 2018 Dezembro</v>
      </c>
      <c r="B124" s="10" t="str">
        <f>VLOOKUP(H124,[1]Auxiliar_referencia!E:F,2,FALSE)</f>
        <v>Medidor faturado pela UFSC</v>
      </c>
      <c r="C124" s="10">
        <f t="shared" si="17"/>
        <v>2018</v>
      </c>
      <c r="D124" s="10" t="s">
        <v>43</v>
      </c>
      <c r="E124" s="10">
        <f>VLOOKUP(H124,[1]Auxiliar_referencia!$B:$X,3,FALSE)</f>
        <v>0</v>
      </c>
      <c r="F124" s="10" t="str">
        <f>VLOOKUP(H124,[1]Auxiliar_referencia!$B:$X,11,FALSE)</f>
        <v>Sapiens Park</v>
      </c>
      <c r="G124" s="10" t="str">
        <f>VLOOKUP(H124,[1]Auxiliar_referencia!$B:$X,16,FALSE)</f>
        <v/>
      </c>
      <c r="H124" s="11" t="s">
        <v>32</v>
      </c>
      <c r="I124" s="10" t="str">
        <f>VLOOKUP(H124,[1]Auxiliar_referencia!$B:$X,20,FALSE)</f>
        <v>Condomínio Sapiens Park</v>
      </c>
      <c r="J124" s="10" t="str">
        <f>VLOOKUP(H124,[1]Auxiliar_referencia!$B:$X,10,FALSE)</f>
        <v>Florianópolis - Outros</v>
      </c>
      <c r="K124" s="10" t="str">
        <f>VLOOKUP(H124,[1]Auxiliar_referencia!$B:$X,12,FALSE)</f>
        <v>Sapiens Park - Fotovoltaica</v>
      </c>
      <c r="L124" s="12">
        <f>VLOOKUP($H124,'[2]2025_03'!$D:$AD,'[2]2025_03'!Z$19,FALSE)</f>
        <v>1</v>
      </c>
      <c r="M124" s="12">
        <f>VLOOKUP($H124,'[2]2025_03'!$D:$AD,'[2]2025_03'!AA$19,FALSE)</f>
        <v>0</v>
      </c>
      <c r="N124" s="12">
        <f>VLOOKUP($H124,'[2]2025_03'!$D:$AD,'[2]2025_03'!AB$19,FALSE)</f>
        <v>0</v>
      </c>
      <c r="O124" s="12">
        <f>VLOOKUP($H124,'[2]2025_03'!$D:$AD,'[2]2025_03'!AC$19,FALSE)</f>
        <v>0</v>
      </c>
      <c r="P124" s="12">
        <f>VLOOKUP($H124,'[2]2025_03'!$D:$AD,'[2]2025_03'!AD$19,FALSE)</f>
        <v>1</v>
      </c>
      <c r="Q124" s="16">
        <v>3372</v>
      </c>
      <c r="R124" s="16">
        <v>3608</v>
      </c>
      <c r="S124" s="16">
        <v>236</v>
      </c>
      <c r="T124" s="17">
        <f t="shared" si="12"/>
        <v>236</v>
      </c>
      <c r="U124" s="13">
        <f>VLOOKUP($H124,'[2]2025_03'!$D:$AD,'[2]2025_03'!T$19,FALSE)</f>
        <v>0</v>
      </c>
      <c r="V124" s="14">
        <f>VLOOKUP($H124,'[2]2025_03'!$D:$AD,'[2]2025_03'!U$19,FALSE)</f>
        <v>0</v>
      </c>
      <c r="W124" s="16">
        <v>1534.09</v>
      </c>
      <c r="X124" s="16">
        <v>1534.09</v>
      </c>
      <c r="Z124" s="16">
        <v>0</v>
      </c>
      <c r="AB124" s="16">
        <v>3068.18</v>
      </c>
      <c r="AC124">
        <f t="shared" si="10"/>
        <v>3068.18</v>
      </c>
      <c r="AD124">
        <f t="shared" si="11"/>
        <v>0</v>
      </c>
    </row>
    <row r="125" spans="1:30" ht="15.75" thickBot="1" x14ac:dyDescent="0.3">
      <c r="A125" s="10" t="str">
        <f t="shared" si="15"/>
        <v>H131 2019 Janeiro</v>
      </c>
      <c r="B125" s="10" t="str">
        <f>VLOOKUP(H125,[1]Auxiliar_referencia!E:F,2,FALSE)</f>
        <v>Medidor faturado pela UFSC</v>
      </c>
      <c r="C125" s="10">
        <f>C113+1</f>
        <v>2019</v>
      </c>
      <c r="D125" s="10" t="s">
        <v>33</v>
      </c>
      <c r="E125" s="10">
        <f>VLOOKUP(H125,[1]Auxiliar_referencia!$B:$X,3,FALSE)</f>
        <v>0</v>
      </c>
      <c r="F125" s="10" t="str">
        <f>VLOOKUP(H125,[1]Auxiliar_referencia!$B:$X,11,FALSE)</f>
        <v>Sapiens Park</v>
      </c>
      <c r="G125" s="10" t="str">
        <f>VLOOKUP(H125,[1]Auxiliar_referencia!$B:$X,16,FALSE)</f>
        <v/>
      </c>
      <c r="H125" s="11" t="s">
        <v>32</v>
      </c>
      <c r="I125" s="10" t="str">
        <f>VLOOKUP(H125,[1]Auxiliar_referencia!$B:$X,20,FALSE)</f>
        <v>Condomínio Sapiens Park</v>
      </c>
      <c r="J125" s="10" t="str">
        <f>VLOOKUP(H125,[1]Auxiliar_referencia!$B:$X,10,FALSE)</f>
        <v>Florianópolis - Outros</v>
      </c>
      <c r="K125" s="10" t="str">
        <f>VLOOKUP(H125,[1]Auxiliar_referencia!$B:$X,12,FALSE)</f>
        <v>Sapiens Park - Fotovoltaica</v>
      </c>
      <c r="L125" s="12">
        <f>VLOOKUP($H125,'[2]2025_03'!$D:$AD,'[2]2025_03'!Z$19,FALSE)</f>
        <v>1</v>
      </c>
      <c r="M125" s="12">
        <f>VLOOKUP($H125,'[2]2025_03'!$D:$AD,'[2]2025_03'!AA$19,FALSE)</f>
        <v>0</v>
      </c>
      <c r="N125" s="12">
        <f>VLOOKUP($H125,'[2]2025_03'!$D:$AD,'[2]2025_03'!AB$19,FALSE)</f>
        <v>0</v>
      </c>
      <c r="O125" s="12">
        <f>VLOOKUP($H125,'[2]2025_03'!$D:$AD,'[2]2025_03'!AC$19,FALSE)</f>
        <v>0</v>
      </c>
      <c r="P125" s="12">
        <f>VLOOKUP($H125,'[2]2025_03'!$D:$AD,'[2]2025_03'!AD$19,FALSE)</f>
        <v>1</v>
      </c>
      <c r="Q125" s="16">
        <v>3608</v>
      </c>
      <c r="R125" s="16">
        <v>3807</v>
      </c>
      <c r="S125" s="16">
        <v>199</v>
      </c>
      <c r="T125" s="17">
        <f t="shared" si="12"/>
        <v>199</v>
      </c>
      <c r="U125" s="13">
        <f>VLOOKUP($H125,'[2]2025_03'!$D:$AD,'[2]2025_03'!T$19,FALSE)</f>
        <v>0</v>
      </c>
      <c r="V125" s="14">
        <f>VLOOKUP($H125,'[2]2025_03'!$D:$AD,'[2]2025_03'!U$19,FALSE)</f>
        <v>0</v>
      </c>
      <c r="W125" s="16">
        <v>1293.57</v>
      </c>
      <c r="X125" s="16">
        <v>1293.57</v>
      </c>
      <c r="Z125" s="16">
        <v>0</v>
      </c>
      <c r="AB125" s="16">
        <v>2587.14</v>
      </c>
      <c r="AC125">
        <f t="shared" si="10"/>
        <v>2587.14</v>
      </c>
      <c r="AD125">
        <f t="shared" si="11"/>
        <v>0</v>
      </c>
    </row>
    <row r="126" spans="1:30" ht="15.75" thickBot="1" x14ac:dyDescent="0.3">
      <c r="A126" s="10" t="str">
        <f t="shared" si="15"/>
        <v>H131 2019 Fevereiro</v>
      </c>
      <c r="B126" s="10" t="str">
        <f>VLOOKUP(H126,[1]Auxiliar_referencia!E:F,2,FALSE)</f>
        <v>Medidor faturado pela UFSC</v>
      </c>
      <c r="C126" s="10">
        <f>C125</f>
        <v>2019</v>
      </c>
      <c r="D126" s="10" t="s">
        <v>34</v>
      </c>
      <c r="E126" s="10">
        <f>VLOOKUP(H126,[1]Auxiliar_referencia!$B:$X,3,FALSE)</f>
        <v>0</v>
      </c>
      <c r="F126" s="10" t="str">
        <f>VLOOKUP(H126,[1]Auxiliar_referencia!$B:$X,11,FALSE)</f>
        <v>Sapiens Park</v>
      </c>
      <c r="G126" s="10" t="str">
        <f>VLOOKUP(H126,[1]Auxiliar_referencia!$B:$X,16,FALSE)</f>
        <v/>
      </c>
      <c r="H126" s="11" t="s">
        <v>32</v>
      </c>
      <c r="I126" s="10" t="str">
        <f>VLOOKUP(H126,[1]Auxiliar_referencia!$B:$X,20,FALSE)</f>
        <v>Condomínio Sapiens Park</v>
      </c>
      <c r="J126" s="10" t="str">
        <f>VLOOKUP(H126,[1]Auxiliar_referencia!$B:$X,10,FALSE)</f>
        <v>Florianópolis - Outros</v>
      </c>
      <c r="K126" s="10" t="str">
        <f>VLOOKUP(H126,[1]Auxiliar_referencia!$B:$X,12,FALSE)</f>
        <v>Sapiens Park - Fotovoltaica</v>
      </c>
      <c r="L126" s="12">
        <f>VLOOKUP($H126,'[2]2025_03'!$D:$AD,'[2]2025_03'!Z$19,FALSE)</f>
        <v>1</v>
      </c>
      <c r="M126" s="12">
        <f>VLOOKUP($H126,'[2]2025_03'!$D:$AD,'[2]2025_03'!AA$19,FALSE)</f>
        <v>0</v>
      </c>
      <c r="N126" s="12">
        <f>VLOOKUP($H126,'[2]2025_03'!$D:$AD,'[2]2025_03'!AB$19,FALSE)</f>
        <v>0</v>
      </c>
      <c r="O126" s="12">
        <f>VLOOKUP($H126,'[2]2025_03'!$D:$AD,'[2]2025_03'!AC$19,FALSE)</f>
        <v>0</v>
      </c>
      <c r="P126" s="12">
        <f>VLOOKUP($H126,'[2]2025_03'!$D:$AD,'[2]2025_03'!AD$19,FALSE)</f>
        <v>1</v>
      </c>
      <c r="Q126" s="16">
        <v>3807</v>
      </c>
      <c r="R126" s="16">
        <v>4004</v>
      </c>
      <c r="S126" s="16">
        <v>197</v>
      </c>
      <c r="T126" s="17">
        <f t="shared" si="12"/>
        <v>197</v>
      </c>
      <c r="U126" s="13">
        <f>VLOOKUP($H126,'[2]2025_03'!$D:$AD,'[2]2025_03'!T$19,FALSE)</f>
        <v>0</v>
      </c>
      <c r="V126" s="14">
        <f>VLOOKUP($H126,'[2]2025_03'!$D:$AD,'[2]2025_03'!U$19,FALSE)</f>
        <v>0</v>
      </c>
      <c r="W126" s="16">
        <v>1280.57</v>
      </c>
      <c r="X126" s="16">
        <v>1280.57</v>
      </c>
      <c r="Z126" s="16">
        <v>0</v>
      </c>
      <c r="AB126" s="16">
        <v>2561.14</v>
      </c>
      <c r="AC126">
        <f t="shared" si="10"/>
        <v>2561.14</v>
      </c>
      <c r="AD126">
        <f t="shared" si="11"/>
        <v>0</v>
      </c>
    </row>
    <row r="127" spans="1:30" ht="15.75" thickBot="1" x14ac:dyDescent="0.3">
      <c r="A127" s="10" t="str">
        <f t="shared" si="15"/>
        <v>H131 2019 Março</v>
      </c>
      <c r="B127" s="10" t="str">
        <f>VLOOKUP(H127,[1]Auxiliar_referencia!E:F,2,FALSE)</f>
        <v>Medidor faturado pela UFSC</v>
      </c>
      <c r="C127" s="10">
        <f t="shared" ref="C127:C136" si="18">C126</f>
        <v>2019</v>
      </c>
      <c r="D127" s="10" t="s">
        <v>30</v>
      </c>
      <c r="E127" s="10">
        <f>VLOOKUP(H127,[1]Auxiliar_referencia!$B:$X,3,FALSE)</f>
        <v>0</v>
      </c>
      <c r="F127" s="10" t="str">
        <f>VLOOKUP(H127,[1]Auxiliar_referencia!$B:$X,11,FALSE)</f>
        <v>Sapiens Park</v>
      </c>
      <c r="G127" s="10" t="str">
        <f>VLOOKUP(H127,[1]Auxiliar_referencia!$B:$X,16,FALSE)</f>
        <v/>
      </c>
      <c r="H127" s="11" t="s">
        <v>32</v>
      </c>
      <c r="I127" s="10" t="str">
        <f>VLOOKUP(H127,[1]Auxiliar_referencia!$B:$X,20,FALSE)</f>
        <v>Condomínio Sapiens Park</v>
      </c>
      <c r="J127" s="10" t="str">
        <f>VLOOKUP(H127,[1]Auxiliar_referencia!$B:$X,10,FALSE)</f>
        <v>Florianópolis - Outros</v>
      </c>
      <c r="K127" s="10" t="str">
        <f>VLOOKUP(H127,[1]Auxiliar_referencia!$B:$X,12,FALSE)</f>
        <v>Sapiens Park - Fotovoltaica</v>
      </c>
      <c r="L127" s="12">
        <f>VLOOKUP($H127,'[2]2025_03'!$D:$AD,'[2]2025_03'!Z$19,FALSE)</f>
        <v>1</v>
      </c>
      <c r="M127" s="12">
        <f>VLOOKUP($H127,'[2]2025_03'!$D:$AD,'[2]2025_03'!AA$19,FALSE)</f>
        <v>0</v>
      </c>
      <c r="N127" s="12">
        <f>VLOOKUP($H127,'[2]2025_03'!$D:$AD,'[2]2025_03'!AB$19,FALSE)</f>
        <v>0</v>
      </c>
      <c r="O127" s="12">
        <f>VLOOKUP($H127,'[2]2025_03'!$D:$AD,'[2]2025_03'!AC$19,FALSE)</f>
        <v>0</v>
      </c>
      <c r="P127" s="12">
        <f>VLOOKUP($H127,'[2]2025_03'!$D:$AD,'[2]2025_03'!AD$19,FALSE)</f>
        <v>1</v>
      </c>
      <c r="Q127" s="16">
        <v>4004</v>
      </c>
      <c r="R127" s="16">
        <v>4199</v>
      </c>
      <c r="S127" s="16">
        <v>195</v>
      </c>
      <c r="T127" s="17">
        <f t="shared" si="12"/>
        <v>195</v>
      </c>
      <c r="U127" s="13">
        <f>VLOOKUP($H127,'[2]2025_03'!$D:$AD,'[2]2025_03'!T$19,FALSE)</f>
        <v>0</v>
      </c>
      <c r="V127" s="14">
        <f>VLOOKUP($H127,'[2]2025_03'!$D:$AD,'[2]2025_03'!U$19,FALSE)</f>
        <v>0</v>
      </c>
      <c r="W127" s="16">
        <v>1267.57</v>
      </c>
      <c r="X127" s="16">
        <v>1267.57</v>
      </c>
      <c r="Z127" s="16">
        <v>0</v>
      </c>
      <c r="AB127" s="16">
        <v>2535.14</v>
      </c>
      <c r="AC127">
        <f t="shared" si="10"/>
        <v>2535.14</v>
      </c>
      <c r="AD127">
        <f t="shared" si="11"/>
        <v>0</v>
      </c>
    </row>
    <row r="128" spans="1:30" ht="15.75" thickBot="1" x14ac:dyDescent="0.3">
      <c r="A128" s="10" t="str">
        <f t="shared" si="15"/>
        <v>H131 2019 Abril</v>
      </c>
      <c r="B128" s="10" t="str">
        <f>VLOOKUP(H128,[1]Auxiliar_referencia!E:F,2,FALSE)</f>
        <v>Medidor faturado pela UFSC</v>
      </c>
      <c r="C128" s="10">
        <f t="shared" si="18"/>
        <v>2019</v>
      </c>
      <c r="D128" s="10" t="s">
        <v>35</v>
      </c>
      <c r="E128" s="10">
        <f>VLOOKUP(H128,[1]Auxiliar_referencia!$B:$X,3,FALSE)</f>
        <v>0</v>
      </c>
      <c r="F128" s="10" t="str">
        <f>VLOOKUP(H128,[1]Auxiliar_referencia!$B:$X,11,FALSE)</f>
        <v>Sapiens Park</v>
      </c>
      <c r="G128" s="10" t="str">
        <f>VLOOKUP(H128,[1]Auxiliar_referencia!$B:$X,16,FALSE)</f>
        <v/>
      </c>
      <c r="H128" s="11" t="s">
        <v>32</v>
      </c>
      <c r="I128" s="10" t="str">
        <f>VLOOKUP(H128,[1]Auxiliar_referencia!$B:$X,20,FALSE)</f>
        <v>Condomínio Sapiens Park</v>
      </c>
      <c r="J128" s="10" t="str">
        <f>VLOOKUP(H128,[1]Auxiliar_referencia!$B:$X,10,FALSE)</f>
        <v>Florianópolis - Outros</v>
      </c>
      <c r="K128" s="10" t="str">
        <f>VLOOKUP(H128,[1]Auxiliar_referencia!$B:$X,12,FALSE)</f>
        <v>Sapiens Park - Fotovoltaica</v>
      </c>
      <c r="L128" s="12">
        <f>VLOOKUP($H128,'[2]2025_03'!$D:$AD,'[2]2025_03'!Z$19,FALSE)</f>
        <v>1</v>
      </c>
      <c r="M128" s="12">
        <f>VLOOKUP($H128,'[2]2025_03'!$D:$AD,'[2]2025_03'!AA$19,FALSE)</f>
        <v>0</v>
      </c>
      <c r="N128" s="12">
        <f>VLOOKUP($H128,'[2]2025_03'!$D:$AD,'[2]2025_03'!AB$19,FALSE)</f>
        <v>0</v>
      </c>
      <c r="O128" s="12">
        <f>VLOOKUP($H128,'[2]2025_03'!$D:$AD,'[2]2025_03'!AC$19,FALSE)</f>
        <v>0</v>
      </c>
      <c r="P128" s="12">
        <f>VLOOKUP($H128,'[2]2025_03'!$D:$AD,'[2]2025_03'!AD$19,FALSE)</f>
        <v>1</v>
      </c>
      <c r="Q128" s="16">
        <v>4199</v>
      </c>
      <c r="R128" s="16">
        <v>4433</v>
      </c>
      <c r="S128" s="16">
        <v>234</v>
      </c>
      <c r="T128" s="17">
        <f t="shared" si="12"/>
        <v>234</v>
      </c>
      <c r="U128" s="13">
        <f>VLOOKUP($H128,'[2]2025_03'!$D:$AD,'[2]2025_03'!T$19,FALSE)</f>
        <v>0</v>
      </c>
      <c r="V128" s="14">
        <f>VLOOKUP($H128,'[2]2025_03'!$D:$AD,'[2]2025_03'!U$19,FALSE)</f>
        <v>0</v>
      </c>
      <c r="W128" s="16">
        <v>1521.09</v>
      </c>
      <c r="X128" s="16">
        <v>1521.09</v>
      </c>
      <c r="Z128" s="16">
        <v>0</v>
      </c>
      <c r="AB128" s="16">
        <v>3042.18</v>
      </c>
      <c r="AC128">
        <f t="shared" si="10"/>
        <v>3042.18</v>
      </c>
      <c r="AD128">
        <f t="shared" si="11"/>
        <v>0</v>
      </c>
    </row>
    <row r="129" spans="1:31" ht="15.75" thickBot="1" x14ac:dyDescent="0.3">
      <c r="A129" s="10" t="str">
        <f t="shared" si="15"/>
        <v>H131 2019 Maio</v>
      </c>
      <c r="B129" s="10" t="str">
        <f>VLOOKUP(H129,[1]Auxiliar_referencia!E:F,2,FALSE)</f>
        <v>Medidor faturado pela UFSC</v>
      </c>
      <c r="C129" s="10">
        <f t="shared" si="18"/>
        <v>2019</v>
      </c>
      <c r="D129" s="10" t="s">
        <v>36</v>
      </c>
      <c r="E129" s="10">
        <f>VLOOKUP(H129,[1]Auxiliar_referencia!$B:$X,3,FALSE)</f>
        <v>0</v>
      </c>
      <c r="F129" s="10" t="str">
        <f>VLOOKUP(H129,[1]Auxiliar_referencia!$B:$X,11,FALSE)</f>
        <v>Sapiens Park</v>
      </c>
      <c r="G129" s="10" t="str">
        <f>VLOOKUP(H129,[1]Auxiliar_referencia!$B:$X,16,FALSE)</f>
        <v/>
      </c>
      <c r="H129" s="11" t="s">
        <v>32</v>
      </c>
      <c r="I129" s="10" t="str">
        <f>VLOOKUP(H129,[1]Auxiliar_referencia!$B:$X,20,FALSE)</f>
        <v>Condomínio Sapiens Park</v>
      </c>
      <c r="J129" s="10" t="str">
        <f>VLOOKUP(H129,[1]Auxiliar_referencia!$B:$X,10,FALSE)</f>
        <v>Florianópolis - Outros</v>
      </c>
      <c r="K129" s="10" t="str">
        <f>VLOOKUP(H129,[1]Auxiliar_referencia!$B:$X,12,FALSE)</f>
        <v>Sapiens Park - Fotovoltaica</v>
      </c>
      <c r="L129" s="12">
        <f>VLOOKUP($H129,'[2]2025_03'!$D:$AD,'[2]2025_03'!Z$19,FALSE)</f>
        <v>1</v>
      </c>
      <c r="M129" s="12">
        <f>VLOOKUP($H129,'[2]2025_03'!$D:$AD,'[2]2025_03'!AA$19,FALSE)</f>
        <v>0</v>
      </c>
      <c r="N129" s="12">
        <f>VLOOKUP($H129,'[2]2025_03'!$D:$AD,'[2]2025_03'!AB$19,FALSE)</f>
        <v>0</v>
      </c>
      <c r="O129" s="12">
        <f>VLOOKUP($H129,'[2]2025_03'!$D:$AD,'[2]2025_03'!AC$19,FALSE)</f>
        <v>0</v>
      </c>
      <c r="P129" s="12">
        <f>VLOOKUP($H129,'[2]2025_03'!$D:$AD,'[2]2025_03'!AD$19,FALSE)</f>
        <v>1</v>
      </c>
      <c r="Q129" s="16">
        <v>4433</v>
      </c>
      <c r="R129" s="16">
        <v>4606</v>
      </c>
      <c r="S129" s="16">
        <v>173</v>
      </c>
      <c r="T129" s="17">
        <f t="shared" si="12"/>
        <v>173</v>
      </c>
      <c r="U129" s="13">
        <f>VLOOKUP($H129,'[2]2025_03'!$D:$AD,'[2]2025_03'!T$19,FALSE)</f>
        <v>0</v>
      </c>
      <c r="V129" s="14">
        <f>VLOOKUP($H129,'[2]2025_03'!$D:$AD,'[2]2025_03'!U$19,FALSE)</f>
        <v>0</v>
      </c>
      <c r="W129" s="16">
        <v>1124.56</v>
      </c>
      <c r="X129" s="16">
        <v>1124.56</v>
      </c>
      <c r="Z129" s="16">
        <v>0</v>
      </c>
      <c r="AB129" s="16">
        <v>2249.12</v>
      </c>
      <c r="AC129">
        <f t="shared" si="10"/>
        <v>2249.12</v>
      </c>
      <c r="AD129">
        <f t="shared" si="11"/>
        <v>0</v>
      </c>
    </row>
    <row r="130" spans="1:31" ht="15.75" thickBot="1" x14ac:dyDescent="0.3">
      <c r="A130" s="10" t="str">
        <f t="shared" si="15"/>
        <v>H131 2019 Junho</v>
      </c>
      <c r="B130" s="10" t="str">
        <f>VLOOKUP(H130,[1]Auxiliar_referencia!E:F,2,FALSE)</f>
        <v>Medidor faturado pela UFSC</v>
      </c>
      <c r="C130" s="10">
        <f t="shared" si="18"/>
        <v>2019</v>
      </c>
      <c r="D130" s="10" t="s">
        <v>37</v>
      </c>
      <c r="E130" s="10">
        <f>VLOOKUP(H130,[1]Auxiliar_referencia!$B:$X,3,FALSE)</f>
        <v>0</v>
      </c>
      <c r="F130" s="10" t="str">
        <f>VLOOKUP(H130,[1]Auxiliar_referencia!$B:$X,11,FALSE)</f>
        <v>Sapiens Park</v>
      </c>
      <c r="G130" s="10" t="str">
        <f>VLOOKUP(H130,[1]Auxiliar_referencia!$B:$X,16,FALSE)</f>
        <v/>
      </c>
      <c r="H130" s="11" t="s">
        <v>32</v>
      </c>
      <c r="I130" s="10" t="str">
        <f>VLOOKUP(H130,[1]Auxiliar_referencia!$B:$X,20,FALSE)</f>
        <v>Condomínio Sapiens Park</v>
      </c>
      <c r="J130" s="10" t="str">
        <f>VLOOKUP(H130,[1]Auxiliar_referencia!$B:$X,10,FALSE)</f>
        <v>Florianópolis - Outros</v>
      </c>
      <c r="K130" s="10" t="str">
        <f>VLOOKUP(H130,[1]Auxiliar_referencia!$B:$X,12,FALSE)</f>
        <v>Sapiens Park - Fotovoltaica</v>
      </c>
      <c r="L130" s="12">
        <f>VLOOKUP($H130,'[2]2025_03'!$D:$AD,'[2]2025_03'!Z$19,FALSE)</f>
        <v>1</v>
      </c>
      <c r="M130" s="12">
        <f>VLOOKUP($H130,'[2]2025_03'!$D:$AD,'[2]2025_03'!AA$19,FALSE)</f>
        <v>0</v>
      </c>
      <c r="N130" s="12">
        <f>VLOOKUP($H130,'[2]2025_03'!$D:$AD,'[2]2025_03'!AB$19,FALSE)</f>
        <v>0</v>
      </c>
      <c r="O130" s="12">
        <f>VLOOKUP($H130,'[2]2025_03'!$D:$AD,'[2]2025_03'!AC$19,FALSE)</f>
        <v>0</v>
      </c>
      <c r="P130" s="12">
        <f>VLOOKUP($H130,'[2]2025_03'!$D:$AD,'[2]2025_03'!AD$19,FALSE)</f>
        <v>1</v>
      </c>
      <c r="Q130" s="16">
        <v>4606</v>
      </c>
      <c r="R130" s="16">
        <v>4646</v>
      </c>
      <c r="S130" s="16">
        <v>40</v>
      </c>
      <c r="T130" s="17">
        <f t="shared" si="12"/>
        <v>40</v>
      </c>
      <c r="U130" s="13">
        <f>VLOOKUP($H130,'[2]2025_03'!$D:$AD,'[2]2025_03'!T$19,FALSE)</f>
        <v>0</v>
      </c>
      <c r="V130" s="14">
        <f>VLOOKUP($H130,'[2]2025_03'!$D:$AD,'[2]2025_03'!U$19,FALSE)</f>
        <v>0</v>
      </c>
      <c r="W130" s="16">
        <v>260.02</v>
      </c>
      <c r="X130" s="16">
        <v>260.02</v>
      </c>
      <c r="Z130" s="16">
        <v>0</v>
      </c>
      <c r="AB130" s="16">
        <v>520.04</v>
      </c>
      <c r="AC130">
        <f t="shared" ref="AC130:AC193" si="19">W130+X130+Y130+Z130+AA130</f>
        <v>520.04</v>
      </c>
      <c r="AD130">
        <f t="shared" ref="AD130:AD193" si="20">AB130-AC130</f>
        <v>0</v>
      </c>
    </row>
    <row r="131" spans="1:31" ht="15.75" thickBot="1" x14ac:dyDescent="0.3">
      <c r="A131" s="10" t="str">
        <f t="shared" si="15"/>
        <v>H131 2019 Julho</v>
      </c>
      <c r="B131" s="10" t="str">
        <f>VLOOKUP(H131,[1]Auxiliar_referencia!E:F,2,FALSE)</f>
        <v>Medidor faturado pela UFSC</v>
      </c>
      <c r="C131" s="10">
        <f t="shared" si="18"/>
        <v>2019</v>
      </c>
      <c r="D131" s="10" t="s">
        <v>38</v>
      </c>
      <c r="E131" s="10">
        <f>VLOOKUP(H131,[1]Auxiliar_referencia!$B:$X,3,FALSE)</f>
        <v>0</v>
      </c>
      <c r="F131" s="10" t="str">
        <f>VLOOKUP(H131,[1]Auxiliar_referencia!$B:$X,11,FALSE)</f>
        <v>Sapiens Park</v>
      </c>
      <c r="G131" s="10" t="str">
        <f>VLOOKUP(H131,[1]Auxiliar_referencia!$B:$X,16,FALSE)</f>
        <v/>
      </c>
      <c r="H131" s="11" t="s">
        <v>32</v>
      </c>
      <c r="I131" s="10" t="str">
        <f>VLOOKUP(H131,[1]Auxiliar_referencia!$B:$X,20,FALSE)</f>
        <v>Condomínio Sapiens Park</v>
      </c>
      <c r="J131" s="10" t="str">
        <f>VLOOKUP(H131,[1]Auxiliar_referencia!$B:$X,10,FALSE)</f>
        <v>Florianópolis - Outros</v>
      </c>
      <c r="K131" s="10" t="str">
        <f>VLOOKUP(H131,[1]Auxiliar_referencia!$B:$X,12,FALSE)</f>
        <v>Sapiens Park - Fotovoltaica</v>
      </c>
      <c r="L131" s="12">
        <f>VLOOKUP($H131,'[2]2025_03'!$D:$AD,'[2]2025_03'!Z$19,FALSE)</f>
        <v>1</v>
      </c>
      <c r="M131" s="12">
        <f>VLOOKUP($H131,'[2]2025_03'!$D:$AD,'[2]2025_03'!AA$19,FALSE)</f>
        <v>0</v>
      </c>
      <c r="N131" s="12">
        <f>VLOOKUP($H131,'[2]2025_03'!$D:$AD,'[2]2025_03'!AB$19,FALSE)</f>
        <v>0</v>
      </c>
      <c r="O131" s="12">
        <f>VLOOKUP($H131,'[2]2025_03'!$D:$AD,'[2]2025_03'!AC$19,FALSE)</f>
        <v>0</v>
      </c>
      <c r="P131" s="12">
        <f>VLOOKUP($H131,'[2]2025_03'!$D:$AD,'[2]2025_03'!AD$19,FALSE)</f>
        <v>1</v>
      </c>
      <c r="Q131" s="16">
        <v>4646</v>
      </c>
      <c r="R131" s="16">
        <v>4656</v>
      </c>
      <c r="S131" s="16">
        <v>10</v>
      </c>
      <c r="T131" s="17">
        <f t="shared" ref="T131:T194" si="21">S131</f>
        <v>10</v>
      </c>
      <c r="U131" s="13">
        <f>VLOOKUP($H131,'[2]2025_03'!$D:$AD,'[2]2025_03'!T$19,FALSE)</f>
        <v>0</v>
      </c>
      <c r="V131" s="14">
        <f>VLOOKUP($H131,'[2]2025_03'!$D:$AD,'[2]2025_03'!U$19,FALSE)</f>
        <v>0</v>
      </c>
      <c r="W131" s="16">
        <v>65</v>
      </c>
      <c r="X131" s="16">
        <v>65</v>
      </c>
      <c r="Z131" s="16">
        <v>0</v>
      </c>
      <c r="AB131" s="16">
        <v>130</v>
      </c>
      <c r="AC131">
        <f t="shared" si="19"/>
        <v>130</v>
      </c>
      <c r="AD131">
        <f t="shared" si="20"/>
        <v>0</v>
      </c>
    </row>
    <row r="132" spans="1:31" ht="15.75" thickBot="1" x14ac:dyDescent="0.3">
      <c r="A132" s="10" t="str">
        <f t="shared" si="15"/>
        <v>H131 2019 Agosto</v>
      </c>
      <c r="B132" s="10" t="str">
        <f>VLOOKUP(H132,[1]Auxiliar_referencia!E:F,2,FALSE)</f>
        <v>Medidor faturado pela UFSC</v>
      </c>
      <c r="C132" s="10">
        <f t="shared" si="18"/>
        <v>2019</v>
      </c>
      <c r="D132" s="10" t="s">
        <v>39</v>
      </c>
      <c r="E132" s="10">
        <f>VLOOKUP(H132,[1]Auxiliar_referencia!$B:$X,3,FALSE)</f>
        <v>0</v>
      </c>
      <c r="F132" s="10" t="str">
        <f>VLOOKUP(H132,[1]Auxiliar_referencia!$B:$X,11,FALSE)</f>
        <v>Sapiens Park</v>
      </c>
      <c r="G132" s="10" t="str">
        <f>VLOOKUP(H132,[1]Auxiliar_referencia!$B:$X,16,FALSE)</f>
        <v/>
      </c>
      <c r="H132" s="11" t="s">
        <v>32</v>
      </c>
      <c r="I132" s="10" t="str">
        <f>VLOOKUP(H132,[1]Auxiliar_referencia!$B:$X,20,FALSE)</f>
        <v>Condomínio Sapiens Park</v>
      </c>
      <c r="J132" s="10" t="str">
        <f>VLOOKUP(H132,[1]Auxiliar_referencia!$B:$X,10,FALSE)</f>
        <v>Florianópolis - Outros</v>
      </c>
      <c r="K132" s="10" t="str">
        <f>VLOOKUP(H132,[1]Auxiliar_referencia!$B:$X,12,FALSE)</f>
        <v>Sapiens Park - Fotovoltaica</v>
      </c>
      <c r="L132" s="12">
        <f>VLOOKUP($H132,'[2]2025_03'!$D:$AD,'[2]2025_03'!Z$19,FALSE)</f>
        <v>1</v>
      </c>
      <c r="M132" s="12">
        <f>VLOOKUP($H132,'[2]2025_03'!$D:$AD,'[2]2025_03'!AA$19,FALSE)</f>
        <v>0</v>
      </c>
      <c r="N132" s="12">
        <f>VLOOKUP($H132,'[2]2025_03'!$D:$AD,'[2]2025_03'!AB$19,FALSE)</f>
        <v>0</v>
      </c>
      <c r="O132" s="12">
        <f>VLOOKUP($H132,'[2]2025_03'!$D:$AD,'[2]2025_03'!AC$19,FALSE)</f>
        <v>0</v>
      </c>
      <c r="P132" s="12">
        <f>VLOOKUP($H132,'[2]2025_03'!$D:$AD,'[2]2025_03'!AD$19,FALSE)</f>
        <v>1</v>
      </c>
      <c r="Q132" s="16">
        <v>4656</v>
      </c>
      <c r="R132" s="16">
        <v>4688</v>
      </c>
      <c r="S132" s="16">
        <v>32</v>
      </c>
      <c r="T132" s="17">
        <f t="shared" si="21"/>
        <v>32</v>
      </c>
      <c r="U132" s="13">
        <f>VLOOKUP($H132,'[2]2025_03'!$D:$AD,'[2]2025_03'!T$19,FALSE)</f>
        <v>0</v>
      </c>
      <c r="V132" s="14">
        <f>VLOOKUP($H132,'[2]2025_03'!$D:$AD,'[2]2025_03'!U$19,FALSE)</f>
        <v>0</v>
      </c>
      <c r="W132" s="16">
        <v>408.05</v>
      </c>
      <c r="X132" s="16">
        <v>408.05</v>
      </c>
      <c r="Z132" s="16">
        <v>0</v>
      </c>
      <c r="AB132" s="16">
        <v>816.1</v>
      </c>
      <c r="AC132">
        <f t="shared" si="19"/>
        <v>816.1</v>
      </c>
      <c r="AD132">
        <f t="shared" si="20"/>
        <v>0</v>
      </c>
    </row>
    <row r="133" spans="1:31" ht="15.75" thickBot="1" x14ac:dyDescent="0.3">
      <c r="A133" s="10" t="str">
        <f t="shared" si="15"/>
        <v>H131 2019 Setembro</v>
      </c>
      <c r="B133" s="10" t="str">
        <f>VLOOKUP(H133,[1]Auxiliar_referencia!E:F,2,FALSE)</f>
        <v>Medidor faturado pela UFSC</v>
      </c>
      <c r="C133" s="10">
        <f t="shared" si="18"/>
        <v>2019</v>
      </c>
      <c r="D133" s="10" t="s">
        <v>40</v>
      </c>
      <c r="E133" s="10">
        <f>VLOOKUP(H133,[1]Auxiliar_referencia!$B:$X,3,FALSE)</f>
        <v>0</v>
      </c>
      <c r="F133" s="10" t="str">
        <f>VLOOKUP(H133,[1]Auxiliar_referencia!$B:$X,11,FALSE)</f>
        <v>Sapiens Park</v>
      </c>
      <c r="G133" s="10" t="str">
        <f>VLOOKUP(H133,[1]Auxiliar_referencia!$B:$X,16,FALSE)</f>
        <v/>
      </c>
      <c r="H133" s="11" t="s">
        <v>32</v>
      </c>
      <c r="I133" s="10" t="str">
        <f>VLOOKUP(H133,[1]Auxiliar_referencia!$B:$X,20,FALSE)</f>
        <v>Condomínio Sapiens Park</v>
      </c>
      <c r="J133" s="10" t="str">
        <f>VLOOKUP(H133,[1]Auxiliar_referencia!$B:$X,10,FALSE)</f>
        <v>Florianópolis - Outros</v>
      </c>
      <c r="K133" s="10" t="str">
        <f>VLOOKUP(H133,[1]Auxiliar_referencia!$B:$X,12,FALSE)</f>
        <v>Sapiens Park - Fotovoltaica</v>
      </c>
      <c r="L133" s="12">
        <f>VLOOKUP($H133,'[2]2025_03'!$D:$AD,'[2]2025_03'!Z$19,FALSE)</f>
        <v>1</v>
      </c>
      <c r="M133" s="12">
        <f>VLOOKUP($H133,'[2]2025_03'!$D:$AD,'[2]2025_03'!AA$19,FALSE)</f>
        <v>0</v>
      </c>
      <c r="N133" s="12">
        <f>VLOOKUP($H133,'[2]2025_03'!$D:$AD,'[2]2025_03'!AB$19,FALSE)</f>
        <v>0</v>
      </c>
      <c r="O133" s="12">
        <f>VLOOKUP($H133,'[2]2025_03'!$D:$AD,'[2]2025_03'!AC$19,FALSE)</f>
        <v>0</v>
      </c>
      <c r="P133" s="12">
        <f>VLOOKUP($H133,'[2]2025_03'!$D:$AD,'[2]2025_03'!AD$19,FALSE)</f>
        <v>1</v>
      </c>
      <c r="Q133" s="16">
        <v>4688</v>
      </c>
      <c r="R133" s="16">
        <v>4719</v>
      </c>
      <c r="S133" s="16">
        <v>31</v>
      </c>
      <c r="T133" s="17">
        <f t="shared" si="21"/>
        <v>31</v>
      </c>
      <c r="U133" s="13">
        <f>VLOOKUP($H133,'[2]2025_03'!$D:$AD,'[2]2025_03'!T$19,FALSE)</f>
        <v>0</v>
      </c>
      <c r="V133" s="14">
        <f>VLOOKUP($H133,'[2]2025_03'!$D:$AD,'[2]2025_03'!U$19,FALSE)</f>
        <v>0</v>
      </c>
      <c r="W133" s="16">
        <v>385.01</v>
      </c>
      <c r="X133" s="16">
        <v>385.01</v>
      </c>
      <c r="Z133" s="16">
        <v>0</v>
      </c>
      <c r="AB133" s="16">
        <v>770.02</v>
      </c>
      <c r="AC133">
        <f t="shared" si="19"/>
        <v>770.02</v>
      </c>
      <c r="AD133">
        <f t="shared" si="20"/>
        <v>0</v>
      </c>
    </row>
    <row r="134" spans="1:31" ht="15.75" thickBot="1" x14ac:dyDescent="0.3">
      <c r="A134" s="10" t="str">
        <f t="shared" si="15"/>
        <v>H131 2019 Outubro</v>
      </c>
      <c r="B134" s="10" t="str">
        <f>VLOOKUP(H134,[1]Auxiliar_referencia!E:F,2,FALSE)</f>
        <v>Medidor faturado pela UFSC</v>
      </c>
      <c r="C134" s="10">
        <f t="shared" si="18"/>
        <v>2019</v>
      </c>
      <c r="D134" s="10" t="s">
        <v>41</v>
      </c>
      <c r="E134" s="10">
        <f>VLOOKUP(H134,[1]Auxiliar_referencia!$B:$X,3,FALSE)</f>
        <v>0</v>
      </c>
      <c r="F134" s="10" t="str">
        <f>VLOOKUP(H134,[1]Auxiliar_referencia!$B:$X,11,FALSE)</f>
        <v>Sapiens Park</v>
      </c>
      <c r="G134" s="10" t="str">
        <f>VLOOKUP(H134,[1]Auxiliar_referencia!$B:$X,16,FALSE)</f>
        <v/>
      </c>
      <c r="H134" s="11" t="s">
        <v>32</v>
      </c>
      <c r="I134" s="10" t="str">
        <f>VLOOKUP(H134,[1]Auxiliar_referencia!$B:$X,20,FALSE)</f>
        <v>Condomínio Sapiens Park</v>
      </c>
      <c r="J134" s="10" t="str">
        <f>VLOOKUP(H134,[1]Auxiliar_referencia!$B:$X,10,FALSE)</f>
        <v>Florianópolis - Outros</v>
      </c>
      <c r="K134" s="10" t="str">
        <f>VLOOKUP(H134,[1]Auxiliar_referencia!$B:$X,12,FALSE)</f>
        <v>Sapiens Park - Fotovoltaica</v>
      </c>
      <c r="L134" s="12">
        <f>VLOOKUP($H134,'[2]2025_03'!$D:$AD,'[2]2025_03'!Z$19,FALSE)</f>
        <v>1</v>
      </c>
      <c r="M134" s="12">
        <f>VLOOKUP($H134,'[2]2025_03'!$D:$AD,'[2]2025_03'!AA$19,FALSE)</f>
        <v>0</v>
      </c>
      <c r="N134" s="12">
        <f>VLOOKUP($H134,'[2]2025_03'!$D:$AD,'[2]2025_03'!AB$19,FALSE)</f>
        <v>0</v>
      </c>
      <c r="O134" s="12">
        <f>VLOOKUP($H134,'[2]2025_03'!$D:$AD,'[2]2025_03'!AC$19,FALSE)</f>
        <v>0</v>
      </c>
      <c r="P134" s="12">
        <f>VLOOKUP($H134,'[2]2025_03'!$D:$AD,'[2]2025_03'!AD$19,FALSE)</f>
        <v>1</v>
      </c>
      <c r="Q134" s="16">
        <v>4719</v>
      </c>
      <c r="R134" s="16">
        <v>4819</v>
      </c>
      <c r="S134" s="16">
        <v>100</v>
      </c>
      <c r="T134" s="17">
        <f t="shared" si="21"/>
        <v>100</v>
      </c>
      <c r="U134" s="13">
        <f>VLOOKUP($H134,'[2]2025_03'!$D:$AD,'[2]2025_03'!T$19,FALSE)</f>
        <v>0</v>
      </c>
      <c r="V134" s="14">
        <f>VLOOKUP($H134,'[2]2025_03'!$D:$AD,'[2]2025_03'!U$19,FALSE)</f>
        <v>0</v>
      </c>
      <c r="W134" s="16">
        <v>1244.98</v>
      </c>
      <c r="X134" s="16">
        <v>1244.98</v>
      </c>
      <c r="Z134" s="16">
        <v>0</v>
      </c>
      <c r="AB134" s="16">
        <v>2489.96</v>
      </c>
      <c r="AC134">
        <f t="shared" si="19"/>
        <v>2489.96</v>
      </c>
      <c r="AD134">
        <f t="shared" si="20"/>
        <v>0</v>
      </c>
    </row>
    <row r="135" spans="1:31" ht="15.75" thickBot="1" x14ac:dyDescent="0.3">
      <c r="A135" s="10" t="str">
        <f t="shared" si="15"/>
        <v>H131 2019 Novembro</v>
      </c>
      <c r="B135" s="10" t="str">
        <f>VLOOKUP(H135,[1]Auxiliar_referencia!E:F,2,FALSE)</f>
        <v>Medidor faturado pela UFSC</v>
      </c>
      <c r="C135" s="10">
        <f t="shared" si="18"/>
        <v>2019</v>
      </c>
      <c r="D135" s="10" t="s">
        <v>42</v>
      </c>
      <c r="E135" s="10">
        <f>VLOOKUP(H135,[1]Auxiliar_referencia!$B:$X,3,FALSE)</f>
        <v>0</v>
      </c>
      <c r="F135" s="10" t="str">
        <f>VLOOKUP(H135,[1]Auxiliar_referencia!$B:$X,11,FALSE)</f>
        <v>Sapiens Park</v>
      </c>
      <c r="G135" s="10" t="str">
        <f>VLOOKUP(H135,[1]Auxiliar_referencia!$B:$X,16,FALSE)</f>
        <v/>
      </c>
      <c r="H135" s="11" t="s">
        <v>32</v>
      </c>
      <c r="I135" s="10" t="str">
        <f>VLOOKUP(H135,[1]Auxiliar_referencia!$B:$X,20,FALSE)</f>
        <v>Condomínio Sapiens Park</v>
      </c>
      <c r="J135" s="10" t="str">
        <f>VLOOKUP(H135,[1]Auxiliar_referencia!$B:$X,10,FALSE)</f>
        <v>Florianópolis - Outros</v>
      </c>
      <c r="K135" s="10" t="str">
        <f>VLOOKUP(H135,[1]Auxiliar_referencia!$B:$X,12,FALSE)</f>
        <v>Sapiens Park - Fotovoltaica</v>
      </c>
      <c r="L135" s="12">
        <f>VLOOKUP($H135,'[2]2025_03'!$D:$AD,'[2]2025_03'!Z$19,FALSE)</f>
        <v>1</v>
      </c>
      <c r="M135" s="12">
        <f>VLOOKUP($H135,'[2]2025_03'!$D:$AD,'[2]2025_03'!AA$19,FALSE)</f>
        <v>0</v>
      </c>
      <c r="N135" s="12">
        <f>VLOOKUP($H135,'[2]2025_03'!$D:$AD,'[2]2025_03'!AB$19,FALSE)</f>
        <v>0</v>
      </c>
      <c r="O135" s="12">
        <f>VLOOKUP($H135,'[2]2025_03'!$D:$AD,'[2]2025_03'!AC$19,FALSE)</f>
        <v>0</v>
      </c>
      <c r="P135" s="12">
        <f>VLOOKUP($H135,'[2]2025_03'!$D:$AD,'[2]2025_03'!AD$19,FALSE)</f>
        <v>1</v>
      </c>
      <c r="Q135" s="16">
        <v>4819</v>
      </c>
      <c r="R135" s="16">
        <v>4886</v>
      </c>
      <c r="S135" s="16">
        <v>67</v>
      </c>
      <c r="T135" s="17">
        <f t="shared" si="21"/>
        <v>67</v>
      </c>
      <c r="U135" s="13">
        <f>VLOOKUP($H135,'[2]2025_03'!$D:$AD,'[2]2025_03'!T$19,FALSE)</f>
        <v>0</v>
      </c>
      <c r="V135" s="14">
        <f>VLOOKUP($H135,'[2]2025_03'!$D:$AD,'[2]2025_03'!U$19,FALSE)</f>
        <v>0</v>
      </c>
      <c r="W135" s="16">
        <v>828.15</v>
      </c>
      <c r="X135" s="16">
        <v>828.15</v>
      </c>
      <c r="Z135" s="16">
        <v>0</v>
      </c>
      <c r="AB135" s="16">
        <v>1656.3</v>
      </c>
      <c r="AC135">
        <f t="shared" si="19"/>
        <v>1656.3</v>
      </c>
      <c r="AD135">
        <f t="shared" si="20"/>
        <v>0</v>
      </c>
    </row>
    <row r="136" spans="1:31" ht="15.75" thickBot="1" x14ac:dyDescent="0.3">
      <c r="A136" s="10" t="str">
        <f t="shared" si="15"/>
        <v>H131 2019 Dezembro</v>
      </c>
      <c r="B136" s="10" t="str">
        <f>VLOOKUP(H136,[1]Auxiliar_referencia!E:F,2,FALSE)</f>
        <v>Medidor faturado pela UFSC</v>
      </c>
      <c r="C136" s="10">
        <f t="shared" si="18"/>
        <v>2019</v>
      </c>
      <c r="D136" s="10" t="s">
        <v>43</v>
      </c>
      <c r="E136" s="10">
        <f>VLOOKUP(H136,[1]Auxiliar_referencia!$B:$X,3,FALSE)</f>
        <v>0</v>
      </c>
      <c r="F136" s="10" t="str">
        <f>VLOOKUP(H136,[1]Auxiliar_referencia!$B:$X,11,FALSE)</f>
        <v>Sapiens Park</v>
      </c>
      <c r="G136" s="10" t="str">
        <f>VLOOKUP(H136,[1]Auxiliar_referencia!$B:$X,16,FALSE)</f>
        <v/>
      </c>
      <c r="H136" s="11" t="s">
        <v>32</v>
      </c>
      <c r="I136" s="10" t="str">
        <f>VLOOKUP(H136,[1]Auxiliar_referencia!$B:$X,20,FALSE)</f>
        <v>Condomínio Sapiens Park</v>
      </c>
      <c r="J136" s="10" t="str">
        <f>VLOOKUP(H136,[1]Auxiliar_referencia!$B:$X,10,FALSE)</f>
        <v>Florianópolis - Outros</v>
      </c>
      <c r="K136" s="10" t="str">
        <f>VLOOKUP(H136,[1]Auxiliar_referencia!$B:$X,12,FALSE)</f>
        <v>Sapiens Park - Fotovoltaica</v>
      </c>
      <c r="L136" s="12">
        <f>VLOOKUP($H136,'[2]2025_03'!$D:$AD,'[2]2025_03'!Z$19,FALSE)</f>
        <v>1</v>
      </c>
      <c r="M136" s="12">
        <f>VLOOKUP($H136,'[2]2025_03'!$D:$AD,'[2]2025_03'!AA$19,FALSE)</f>
        <v>0</v>
      </c>
      <c r="N136" s="12">
        <f>VLOOKUP($H136,'[2]2025_03'!$D:$AD,'[2]2025_03'!AB$19,FALSE)</f>
        <v>0</v>
      </c>
      <c r="O136" s="12">
        <f>VLOOKUP($H136,'[2]2025_03'!$D:$AD,'[2]2025_03'!AC$19,FALSE)</f>
        <v>0</v>
      </c>
      <c r="P136" s="12">
        <f>VLOOKUP($H136,'[2]2025_03'!$D:$AD,'[2]2025_03'!AD$19,FALSE)</f>
        <v>1</v>
      </c>
      <c r="Q136" s="16">
        <v>4886</v>
      </c>
      <c r="R136" s="16">
        <v>4945</v>
      </c>
      <c r="S136" s="16">
        <v>59</v>
      </c>
      <c r="T136" s="17">
        <f t="shared" si="21"/>
        <v>59</v>
      </c>
      <c r="U136" s="13">
        <f>VLOOKUP($H136,'[2]2025_03'!$D:$AD,'[2]2025_03'!T$19,FALSE)</f>
        <v>0</v>
      </c>
      <c r="V136" s="14">
        <f>VLOOKUP($H136,'[2]2025_03'!$D:$AD,'[2]2025_03'!U$19,FALSE)</f>
        <v>0</v>
      </c>
      <c r="W136" s="18"/>
      <c r="X136" s="18"/>
      <c r="Z136" s="18"/>
      <c r="AB136" s="18"/>
      <c r="AC136">
        <f t="shared" si="19"/>
        <v>0</v>
      </c>
      <c r="AD136">
        <f t="shared" si="20"/>
        <v>0</v>
      </c>
    </row>
    <row r="137" spans="1:31" ht="15.75" thickBot="1" x14ac:dyDescent="0.3">
      <c r="A137" s="10" t="str">
        <f t="shared" si="15"/>
        <v>H131 2020 Janeiro</v>
      </c>
      <c r="B137" s="10" t="str">
        <f>VLOOKUP(H137,[1]Auxiliar_referencia!E:F,2,FALSE)</f>
        <v>Medidor faturado pela UFSC</v>
      </c>
      <c r="C137" s="10">
        <f>C125+1</f>
        <v>2020</v>
      </c>
      <c r="D137" s="10" t="s">
        <v>33</v>
      </c>
      <c r="E137" s="10">
        <f>VLOOKUP(H137,[1]Auxiliar_referencia!$B:$X,3,FALSE)</f>
        <v>0</v>
      </c>
      <c r="F137" s="10" t="str">
        <f>VLOOKUP(H137,[1]Auxiliar_referencia!$B:$X,11,FALSE)</f>
        <v>Sapiens Park</v>
      </c>
      <c r="G137" s="10" t="str">
        <f>VLOOKUP(H137,[1]Auxiliar_referencia!$B:$X,16,FALSE)</f>
        <v/>
      </c>
      <c r="H137" s="11" t="s">
        <v>32</v>
      </c>
      <c r="I137" s="10" t="str">
        <f>VLOOKUP(H137,[1]Auxiliar_referencia!$B:$X,20,FALSE)</f>
        <v>Condomínio Sapiens Park</v>
      </c>
      <c r="J137" s="10" t="str">
        <f>VLOOKUP(H137,[1]Auxiliar_referencia!$B:$X,10,FALSE)</f>
        <v>Florianópolis - Outros</v>
      </c>
      <c r="K137" s="10" t="str">
        <f>VLOOKUP(H137,[1]Auxiliar_referencia!$B:$X,12,FALSE)</f>
        <v>Sapiens Park - Fotovoltaica</v>
      </c>
      <c r="L137" s="12">
        <f>VLOOKUP($H137,'[2]2025_03'!$D:$AD,'[2]2025_03'!Z$19,FALSE)</f>
        <v>1</v>
      </c>
      <c r="M137" s="12">
        <f>VLOOKUP($H137,'[2]2025_03'!$D:$AD,'[2]2025_03'!AA$19,FALSE)</f>
        <v>0</v>
      </c>
      <c r="N137" s="12">
        <f>VLOOKUP($H137,'[2]2025_03'!$D:$AD,'[2]2025_03'!AB$19,FALSE)</f>
        <v>0</v>
      </c>
      <c r="O137" s="12">
        <f>VLOOKUP($H137,'[2]2025_03'!$D:$AD,'[2]2025_03'!AC$19,FALSE)</f>
        <v>0</v>
      </c>
      <c r="P137" s="12">
        <f>VLOOKUP($H137,'[2]2025_03'!$D:$AD,'[2]2025_03'!AD$19,FALSE)</f>
        <v>1</v>
      </c>
      <c r="Q137" s="16">
        <v>4945</v>
      </c>
      <c r="R137" s="16">
        <v>5008</v>
      </c>
      <c r="S137" s="16">
        <v>63</v>
      </c>
      <c r="T137" s="17">
        <f t="shared" si="21"/>
        <v>63</v>
      </c>
      <c r="U137" s="13">
        <f>VLOOKUP($H137,'[2]2025_03'!$D:$AD,'[2]2025_03'!T$19,FALSE)</f>
        <v>0</v>
      </c>
      <c r="V137" s="14">
        <f>VLOOKUP($H137,'[2]2025_03'!$D:$AD,'[2]2025_03'!U$19,FALSE)</f>
        <v>0</v>
      </c>
      <c r="W137" s="16">
        <v>817.24</v>
      </c>
      <c r="X137" s="16">
        <v>817.24</v>
      </c>
      <c r="Z137" s="16">
        <v>0</v>
      </c>
      <c r="AB137" s="16">
        <v>1634.48</v>
      </c>
      <c r="AC137">
        <f t="shared" si="19"/>
        <v>1634.48</v>
      </c>
      <c r="AD137">
        <f t="shared" si="20"/>
        <v>0</v>
      </c>
    </row>
    <row r="138" spans="1:31" ht="15.75" thickBot="1" x14ac:dyDescent="0.3">
      <c r="A138" s="10" t="str">
        <f t="shared" si="15"/>
        <v>H131 2020 Fevereiro</v>
      </c>
      <c r="B138" s="10" t="str">
        <f>VLOOKUP(H138,[1]Auxiliar_referencia!E:F,2,FALSE)</f>
        <v>Medidor faturado pela UFSC</v>
      </c>
      <c r="C138" s="10">
        <f>C137</f>
        <v>2020</v>
      </c>
      <c r="D138" s="10" t="s">
        <v>34</v>
      </c>
      <c r="E138" s="10">
        <f>VLOOKUP(H138,[1]Auxiliar_referencia!$B:$X,3,FALSE)</f>
        <v>0</v>
      </c>
      <c r="F138" s="10" t="str">
        <f>VLOOKUP(H138,[1]Auxiliar_referencia!$B:$X,11,FALSE)</f>
        <v>Sapiens Park</v>
      </c>
      <c r="G138" s="10" t="str">
        <f>VLOOKUP(H138,[1]Auxiliar_referencia!$B:$X,16,FALSE)</f>
        <v/>
      </c>
      <c r="H138" s="11" t="s">
        <v>32</v>
      </c>
      <c r="I138" s="10" t="str">
        <f>VLOOKUP(H138,[1]Auxiliar_referencia!$B:$X,20,FALSE)</f>
        <v>Condomínio Sapiens Park</v>
      </c>
      <c r="J138" s="10" t="str">
        <f>VLOOKUP(H138,[1]Auxiliar_referencia!$B:$X,10,FALSE)</f>
        <v>Florianópolis - Outros</v>
      </c>
      <c r="K138" s="10" t="str">
        <f>VLOOKUP(H138,[1]Auxiliar_referencia!$B:$X,12,FALSE)</f>
        <v>Sapiens Park - Fotovoltaica</v>
      </c>
      <c r="L138" s="12">
        <f>VLOOKUP($H138,'[2]2025_03'!$D:$AD,'[2]2025_03'!Z$19,FALSE)</f>
        <v>1</v>
      </c>
      <c r="M138" s="12">
        <f>VLOOKUP($H138,'[2]2025_03'!$D:$AD,'[2]2025_03'!AA$19,FALSE)</f>
        <v>0</v>
      </c>
      <c r="N138" s="12">
        <f>VLOOKUP($H138,'[2]2025_03'!$D:$AD,'[2]2025_03'!AB$19,FALSE)</f>
        <v>0</v>
      </c>
      <c r="O138" s="12">
        <f>VLOOKUP($H138,'[2]2025_03'!$D:$AD,'[2]2025_03'!AC$19,FALSE)</f>
        <v>0</v>
      </c>
      <c r="P138" s="12">
        <f>VLOOKUP($H138,'[2]2025_03'!$D:$AD,'[2]2025_03'!AD$19,FALSE)</f>
        <v>1</v>
      </c>
      <c r="Q138" s="16">
        <v>5008</v>
      </c>
      <c r="R138" s="16">
        <v>5063</v>
      </c>
      <c r="S138" s="16">
        <v>55</v>
      </c>
      <c r="T138" s="17">
        <f t="shared" si="21"/>
        <v>55</v>
      </c>
      <c r="U138" s="13">
        <f>VLOOKUP($H138,'[2]2025_03'!$D:$AD,'[2]2025_03'!T$19,FALSE)</f>
        <v>0</v>
      </c>
      <c r="V138" s="14">
        <f>VLOOKUP($H138,'[2]2025_03'!$D:$AD,'[2]2025_03'!U$19,FALSE)</f>
        <v>0</v>
      </c>
      <c r="W138" s="16">
        <v>714.63</v>
      </c>
      <c r="X138" s="16">
        <v>714.63</v>
      </c>
      <c r="Z138" s="16">
        <v>0</v>
      </c>
      <c r="AB138" s="16">
        <v>1429.26</v>
      </c>
      <c r="AC138">
        <f t="shared" si="19"/>
        <v>1429.26</v>
      </c>
      <c r="AD138">
        <f t="shared" si="20"/>
        <v>0</v>
      </c>
    </row>
    <row r="139" spans="1:31" ht="15.75" thickBot="1" x14ac:dyDescent="0.3">
      <c r="A139" s="10" t="str">
        <f t="shared" si="15"/>
        <v>H131 2020 Março</v>
      </c>
      <c r="B139" s="10" t="str">
        <f>VLOOKUP(H139,[1]Auxiliar_referencia!E:F,2,FALSE)</f>
        <v>Medidor faturado pela UFSC</v>
      </c>
      <c r="C139" s="10">
        <f t="shared" ref="C139:C148" si="22">C138</f>
        <v>2020</v>
      </c>
      <c r="D139" s="10" t="s">
        <v>30</v>
      </c>
      <c r="E139" s="10">
        <f>VLOOKUP(H139,[1]Auxiliar_referencia!$B:$X,3,FALSE)</f>
        <v>0</v>
      </c>
      <c r="F139" s="10" t="str">
        <f>VLOOKUP(H139,[1]Auxiliar_referencia!$B:$X,11,FALSE)</f>
        <v>Sapiens Park</v>
      </c>
      <c r="G139" s="10" t="str">
        <f>VLOOKUP(H139,[1]Auxiliar_referencia!$B:$X,16,FALSE)</f>
        <v/>
      </c>
      <c r="H139" s="11" t="s">
        <v>32</v>
      </c>
      <c r="I139" s="10" t="str">
        <f>VLOOKUP(H139,[1]Auxiliar_referencia!$B:$X,20,FALSE)</f>
        <v>Condomínio Sapiens Park</v>
      </c>
      <c r="J139" s="10" t="str">
        <f>VLOOKUP(H139,[1]Auxiliar_referencia!$B:$X,10,FALSE)</f>
        <v>Florianópolis - Outros</v>
      </c>
      <c r="K139" s="10" t="str">
        <f>VLOOKUP(H139,[1]Auxiliar_referencia!$B:$X,12,FALSE)</f>
        <v>Sapiens Park - Fotovoltaica</v>
      </c>
      <c r="L139" s="12">
        <f>VLOOKUP($H139,'[2]2025_03'!$D:$AD,'[2]2025_03'!Z$19,FALSE)</f>
        <v>1</v>
      </c>
      <c r="M139" s="12">
        <f>VLOOKUP($H139,'[2]2025_03'!$D:$AD,'[2]2025_03'!AA$19,FALSE)</f>
        <v>0</v>
      </c>
      <c r="N139" s="12">
        <f>VLOOKUP($H139,'[2]2025_03'!$D:$AD,'[2]2025_03'!AB$19,FALSE)</f>
        <v>0</v>
      </c>
      <c r="O139" s="12">
        <f>VLOOKUP($H139,'[2]2025_03'!$D:$AD,'[2]2025_03'!AC$19,FALSE)</f>
        <v>0</v>
      </c>
      <c r="P139" s="12">
        <f>VLOOKUP($H139,'[2]2025_03'!$D:$AD,'[2]2025_03'!AD$19,FALSE)</f>
        <v>1</v>
      </c>
      <c r="Q139" s="16">
        <v>5063</v>
      </c>
      <c r="R139" s="16">
        <v>5105</v>
      </c>
      <c r="S139" s="16">
        <v>42</v>
      </c>
      <c r="T139" s="17">
        <f t="shared" si="21"/>
        <v>42</v>
      </c>
      <c r="U139" s="13">
        <f>VLOOKUP($H139,'[2]2025_03'!$D:$AD,'[2]2025_03'!T$19,FALSE)</f>
        <v>0</v>
      </c>
      <c r="V139" s="14">
        <f>VLOOKUP($H139,'[2]2025_03'!$D:$AD,'[2]2025_03'!U$19,FALSE)</f>
        <v>0</v>
      </c>
      <c r="W139" s="16">
        <v>543.76</v>
      </c>
      <c r="X139" s="16">
        <v>543.76</v>
      </c>
      <c r="Z139" s="16">
        <v>9</v>
      </c>
      <c r="AB139" s="16">
        <v>1096.52</v>
      </c>
      <c r="AC139">
        <f t="shared" si="19"/>
        <v>1096.52</v>
      </c>
      <c r="AD139">
        <f t="shared" si="20"/>
        <v>0</v>
      </c>
    </row>
    <row r="140" spans="1:31" ht="15.75" thickBot="1" x14ac:dyDescent="0.3">
      <c r="A140" s="10" t="str">
        <f t="shared" si="15"/>
        <v>H131 2020 Abril</v>
      </c>
      <c r="B140" s="10" t="str">
        <f>VLOOKUP(H140,[1]Auxiliar_referencia!E:F,2,FALSE)</f>
        <v>Medidor faturado pela UFSC</v>
      </c>
      <c r="C140" s="10">
        <f t="shared" si="22"/>
        <v>2020</v>
      </c>
      <c r="D140" s="10" t="s">
        <v>35</v>
      </c>
      <c r="E140" s="10">
        <f>VLOOKUP(H140,[1]Auxiliar_referencia!$B:$X,3,FALSE)</f>
        <v>0</v>
      </c>
      <c r="F140" s="10" t="str">
        <f>VLOOKUP(H140,[1]Auxiliar_referencia!$B:$X,11,FALSE)</f>
        <v>Sapiens Park</v>
      </c>
      <c r="G140" s="10" t="str">
        <f>VLOOKUP(H140,[1]Auxiliar_referencia!$B:$X,16,FALSE)</f>
        <v/>
      </c>
      <c r="H140" s="11" t="s">
        <v>32</v>
      </c>
      <c r="I140" s="10" t="str">
        <f>VLOOKUP(H140,[1]Auxiliar_referencia!$B:$X,20,FALSE)</f>
        <v>Condomínio Sapiens Park</v>
      </c>
      <c r="J140" s="10" t="str">
        <f>VLOOKUP(H140,[1]Auxiliar_referencia!$B:$X,10,FALSE)</f>
        <v>Florianópolis - Outros</v>
      </c>
      <c r="K140" s="10" t="str">
        <f>VLOOKUP(H140,[1]Auxiliar_referencia!$B:$X,12,FALSE)</f>
        <v>Sapiens Park - Fotovoltaica</v>
      </c>
      <c r="L140" s="12">
        <f>VLOOKUP($H140,'[2]2025_03'!$D:$AD,'[2]2025_03'!Z$19,FALSE)</f>
        <v>1</v>
      </c>
      <c r="M140" s="12">
        <f>VLOOKUP($H140,'[2]2025_03'!$D:$AD,'[2]2025_03'!AA$19,FALSE)</f>
        <v>0</v>
      </c>
      <c r="N140" s="12">
        <f>VLOOKUP($H140,'[2]2025_03'!$D:$AD,'[2]2025_03'!AB$19,FALSE)</f>
        <v>0</v>
      </c>
      <c r="O140" s="12">
        <f>VLOOKUP($H140,'[2]2025_03'!$D:$AD,'[2]2025_03'!AC$19,FALSE)</f>
        <v>0</v>
      </c>
      <c r="P140" s="12">
        <f>VLOOKUP($H140,'[2]2025_03'!$D:$AD,'[2]2025_03'!AD$19,FALSE)</f>
        <v>1</v>
      </c>
      <c r="Q140" s="16">
        <v>5105</v>
      </c>
      <c r="R140" s="16">
        <v>5165</v>
      </c>
      <c r="S140" s="16">
        <v>60</v>
      </c>
      <c r="T140" s="17">
        <f t="shared" si="21"/>
        <v>60</v>
      </c>
      <c r="U140" s="13">
        <f>VLOOKUP($H140,'[2]2025_03'!$D:$AD,'[2]2025_03'!T$19,FALSE)</f>
        <v>0</v>
      </c>
      <c r="V140" s="14">
        <f>VLOOKUP($H140,'[2]2025_03'!$D:$AD,'[2]2025_03'!U$19,FALSE)</f>
        <v>0</v>
      </c>
      <c r="W140" s="16">
        <v>764.28</v>
      </c>
      <c r="X140" s="16">
        <v>764.28</v>
      </c>
      <c r="Z140" s="16">
        <v>9</v>
      </c>
      <c r="AB140" s="16">
        <v>1537.56</v>
      </c>
      <c r="AC140">
        <f t="shared" si="19"/>
        <v>1537.56</v>
      </c>
      <c r="AD140">
        <f t="shared" si="20"/>
        <v>0</v>
      </c>
    </row>
    <row r="141" spans="1:31" customFormat="1" ht="15.75" thickBot="1" x14ac:dyDescent="0.3">
      <c r="A141" s="10" t="str">
        <f t="shared" si="15"/>
        <v>H131 2020 Maio</v>
      </c>
      <c r="B141" s="10" t="str">
        <f>VLOOKUP(H141,[1]Auxiliar_referencia!E:F,2,FALSE)</f>
        <v>Medidor faturado pela UFSC</v>
      </c>
      <c r="C141" s="10">
        <f t="shared" si="22"/>
        <v>2020</v>
      </c>
      <c r="D141" s="10" t="s">
        <v>36</v>
      </c>
      <c r="E141" s="10">
        <f>VLOOKUP(H141,[1]Auxiliar_referencia!$B:$X,3,FALSE)</f>
        <v>0</v>
      </c>
      <c r="F141" s="10" t="str">
        <f>VLOOKUP(H141,[1]Auxiliar_referencia!$B:$X,11,FALSE)</f>
        <v>Sapiens Park</v>
      </c>
      <c r="G141" s="10" t="str">
        <f>VLOOKUP(H141,[1]Auxiliar_referencia!$B:$X,16,FALSE)</f>
        <v/>
      </c>
      <c r="H141" s="11" t="s">
        <v>32</v>
      </c>
      <c r="I141" s="10" t="str">
        <f>VLOOKUP(H141,[1]Auxiliar_referencia!$B:$X,20,FALSE)</f>
        <v>Condomínio Sapiens Park</v>
      </c>
      <c r="J141" s="10" t="str">
        <f>VLOOKUP(H141,[1]Auxiliar_referencia!$B:$X,10,FALSE)</f>
        <v>Florianópolis - Outros</v>
      </c>
      <c r="K141" s="10" t="str">
        <f>VLOOKUP(H141,[1]Auxiliar_referencia!$B:$X,12,FALSE)</f>
        <v>Sapiens Park - Fotovoltaica</v>
      </c>
      <c r="L141" s="12">
        <f>VLOOKUP($H141,'[2]2025_03'!$D:$AD,'[2]2025_03'!Z$19,FALSE)</f>
        <v>1</v>
      </c>
      <c r="M141" s="12">
        <f>VLOOKUP($H141,'[2]2025_03'!$D:$AD,'[2]2025_03'!AA$19,FALSE)</f>
        <v>0</v>
      </c>
      <c r="N141" s="12">
        <f>VLOOKUP($H141,'[2]2025_03'!$D:$AD,'[2]2025_03'!AB$19,FALSE)</f>
        <v>0</v>
      </c>
      <c r="O141" s="12">
        <f>VLOOKUP($H141,'[2]2025_03'!$D:$AD,'[2]2025_03'!AC$19,FALSE)</f>
        <v>0</v>
      </c>
      <c r="P141" s="12">
        <f>VLOOKUP($H141,'[2]2025_03'!$D:$AD,'[2]2025_03'!AD$19,FALSE)</f>
        <v>1</v>
      </c>
      <c r="Q141" s="16">
        <v>5165</v>
      </c>
      <c r="R141" s="16">
        <v>5210</v>
      </c>
      <c r="S141" s="16">
        <v>45</v>
      </c>
      <c r="T141" s="17">
        <f t="shared" si="21"/>
        <v>45</v>
      </c>
      <c r="U141" s="13">
        <f>VLOOKUP($H141,'[2]2025_03'!$D:$AD,'[2]2025_03'!T$19,FALSE)</f>
        <v>0</v>
      </c>
      <c r="V141" s="14">
        <f>VLOOKUP($H141,'[2]2025_03'!$D:$AD,'[2]2025_03'!U$19,FALSE)</f>
        <v>0</v>
      </c>
      <c r="W141" s="16">
        <v>563.12</v>
      </c>
      <c r="X141" s="16">
        <v>563.12</v>
      </c>
      <c r="Y141" s="9"/>
      <c r="Z141" s="16">
        <v>9</v>
      </c>
      <c r="AA141" s="9"/>
      <c r="AB141" s="16">
        <v>1135.24</v>
      </c>
      <c r="AC141">
        <f t="shared" si="19"/>
        <v>1135.24</v>
      </c>
      <c r="AD141">
        <f t="shared" si="20"/>
        <v>0</v>
      </c>
      <c r="AE141" s="9"/>
    </row>
    <row r="142" spans="1:31" ht="15.75" thickBot="1" x14ac:dyDescent="0.3">
      <c r="A142" s="10" t="str">
        <f t="shared" si="15"/>
        <v>H131 2020 Junho</v>
      </c>
      <c r="B142" s="10" t="str">
        <f>VLOOKUP(H142,[1]Auxiliar_referencia!E:F,2,FALSE)</f>
        <v>Medidor faturado pela UFSC</v>
      </c>
      <c r="C142" s="10">
        <f t="shared" si="22"/>
        <v>2020</v>
      </c>
      <c r="D142" s="10" t="s">
        <v>37</v>
      </c>
      <c r="E142" s="10">
        <f>VLOOKUP(H142,[1]Auxiliar_referencia!$B:$X,3,FALSE)</f>
        <v>0</v>
      </c>
      <c r="F142" s="10" t="str">
        <f>VLOOKUP(H142,[1]Auxiliar_referencia!$B:$X,11,FALSE)</f>
        <v>Sapiens Park</v>
      </c>
      <c r="G142" s="10" t="str">
        <f>VLOOKUP(H142,[1]Auxiliar_referencia!$B:$X,16,FALSE)</f>
        <v/>
      </c>
      <c r="H142" s="11" t="s">
        <v>32</v>
      </c>
      <c r="I142" s="10" t="str">
        <f>VLOOKUP(H142,[1]Auxiliar_referencia!$B:$X,20,FALSE)</f>
        <v>Condomínio Sapiens Park</v>
      </c>
      <c r="J142" s="10" t="str">
        <f>VLOOKUP(H142,[1]Auxiliar_referencia!$B:$X,10,FALSE)</f>
        <v>Florianópolis - Outros</v>
      </c>
      <c r="K142" s="10" t="str">
        <f>VLOOKUP(H142,[1]Auxiliar_referencia!$B:$X,12,FALSE)</f>
        <v>Sapiens Park - Fotovoltaica</v>
      </c>
      <c r="L142" s="12">
        <f>VLOOKUP($H142,'[2]2025_03'!$D:$AD,'[2]2025_03'!Z$19,FALSE)</f>
        <v>1</v>
      </c>
      <c r="M142" s="12">
        <f>VLOOKUP($H142,'[2]2025_03'!$D:$AD,'[2]2025_03'!AA$19,FALSE)</f>
        <v>0</v>
      </c>
      <c r="N142" s="12">
        <f>VLOOKUP($H142,'[2]2025_03'!$D:$AD,'[2]2025_03'!AB$19,FALSE)</f>
        <v>0</v>
      </c>
      <c r="O142" s="12">
        <f>VLOOKUP($H142,'[2]2025_03'!$D:$AD,'[2]2025_03'!AC$19,FALSE)</f>
        <v>0</v>
      </c>
      <c r="P142" s="12">
        <f>VLOOKUP($H142,'[2]2025_03'!$D:$AD,'[2]2025_03'!AD$19,FALSE)</f>
        <v>1</v>
      </c>
      <c r="Q142" s="16">
        <v>5210</v>
      </c>
      <c r="R142" s="16">
        <v>5245</v>
      </c>
      <c r="S142" s="16">
        <v>35</v>
      </c>
      <c r="T142" s="17">
        <f t="shared" si="21"/>
        <v>35</v>
      </c>
      <c r="U142" s="13">
        <f>VLOOKUP($H142,'[2]2025_03'!$D:$AD,'[2]2025_03'!T$19,FALSE)</f>
        <v>0</v>
      </c>
      <c r="V142" s="14">
        <f>VLOOKUP($H142,'[2]2025_03'!$D:$AD,'[2]2025_03'!U$19,FALSE)</f>
        <v>0</v>
      </c>
      <c r="W142" s="16">
        <v>384.29</v>
      </c>
      <c r="X142" s="16">
        <v>384.29</v>
      </c>
      <c r="Z142" s="16">
        <v>9</v>
      </c>
      <c r="AB142" s="16">
        <v>777.58</v>
      </c>
      <c r="AC142">
        <f t="shared" si="19"/>
        <v>777.58</v>
      </c>
      <c r="AD142">
        <f t="shared" si="20"/>
        <v>0</v>
      </c>
    </row>
    <row r="143" spans="1:31" ht="15.75" thickBot="1" x14ac:dyDescent="0.3">
      <c r="A143" s="10" t="str">
        <f t="shared" si="15"/>
        <v>H131 2020 Julho</v>
      </c>
      <c r="B143" s="10" t="str">
        <f>VLOOKUP(H143,[1]Auxiliar_referencia!E:F,2,FALSE)</f>
        <v>Medidor faturado pela UFSC</v>
      </c>
      <c r="C143" s="10">
        <f t="shared" si="22"/>
        <v>2020</v>
      </c>
      <c r="D143" s="10" t="s">
        <v>38</v>
      </c>
      <c r="E143" s="10">
        <f>VLOOKUP(H143,[1]Auxiliar_referencia!$B:$X,3,FALSE)</f>
        <v>0</v>
      </c>
      <c r="F143" s="10" t="str">
        <f>VLOOKUP(H143,[1]Auxiliar_referencia!$B:$X,11,FALSE)</f>
        <v>Sapiens Park</v>
      </c>
      <c r="G143" s="10" t="str">
        <f>VLOOKUP(H143,[1]Auxiliar_referencia!$B:$X,16,FALSE)</f>
        <v/>
      </c>
      <c r="H143" s="11" t="s">
        <v>32</v>
      </c>
      <c r="I143" s="10" t="str">
        <f>VLOOKUP(H143,[1]Auxiliar_referencia!$B:$X,20,FALSE)</f>
        <v>Condomínio Sapiens Park</v>
      </c>
      <c r="J143" s="10" t="str">
        <f>VLOOKUP(H143,[1]Auxiliar_referencia!$B:$X,10,FALSE)</f>
        <v>Florianópolis - Outros</v>
      </c>
      <c r="K143" s="10" t="str">
        <f>VLOOKUP(H143,[1]Auxiliar_referencia!$B:$X,12,FALSE)</f>
        <v>Sapiens Park - Fotovoltaica</v>
      </c>
      <c r="L143" s="12">
        <f>VLOOKUP($H143,'[2]2025_03'!$D:$AD,'[2]2025_03'!Z$19,FALSE)</f>
        <v>1</v>
      </c>
      <c r="M143" s="12">
        <f>VLOOKUP($H143,'[2]2025_03'!$D:$AD,'[2]2025_03'!AA$19,FALSE)</f>
        <v>0</v>
      </c>
      <c r="N143" s="12">
        <f>VLOOKUP($H143,'[2]2025_03'!$D:$AD,'[2]2025_03'!AB$19,FALSE)</f>
        <v>0</v>
      </c>
      <c r="O143" s="12">
        <f>VLOOKUP($H143,'[2]2025_03'!$D:$AD,'[2]2025_03'!AC$19,FALSE)</f>
        <v>0</v>
      </c>
      <c r="P143" s="12">
        <f>VLOOKUP($H143,'[2]2025_03'!$D:$AD,'[2]2025_03'!AD$19,FALSE)</f>
        <v>1</v>
      </c>
      <c r="Q143" s="16">
        <v>5245</v>
      </c>
      <c r="R143" s="16">
        <v>5257</v>
      </c>
      <c r="S143" s="16">
        <v>12</v>
      </c>
      <c r="T143" s="17">
        <f t="shared" si="21"/>
        <v>12</v>
      </c>
      <c r="U143" s="13">
        <f>VLOOKUP($H143,'[2]2025_03'!$D:$AD,'[2]2025_03'!T$19,FALSE)</f>
        <v>0</v>
      </c>
      <c r="V143" s="14">
        <f>VLOOKUP($H143,'[2]2025_03'!$D:$AD,'[2]2025_03'!U$19,FALSE)</f>
        <v>0</v>
      </c>
      <c r="W143" s="16">
        <v>135.51</v>
      </c>
      <c r="X143" s="16">
        <v>135.51</v>
      </c>
      <c r="Z143" s="16">
        <v>9</v>
      </c>
      <c r="AB143" s="16">
        <v>280.02</v>
      </c>
      <c r="AC143">
        <f t="shared" si="19"/>
        <v>280.02</v>
      </c>
      <c r="AD143">
        <f t="shared" si="20"/>
        <v>0</v>
      </c>
    </row>
    <row r="144" spans="1:31" ht="15.75" thickBot="1" x14ac:dyDescent="0.3">
      <c r="A144" s="10" t="str">
        <f t="shared" si="15"/>
        <v>H131 2020 Agosto</v>
      </c>
      <c r="B144" s="10" t="str">
        <f>VLOOKUP(H144,[1]Auxiliar_referencia!E:F,2,FALSE)</f>
        <v>Medidor faturado pela UFSC</v>
      </c>
      <c r="C144" s="10">
        <f t="shared" si="22"/>
        <v>2020</v>
      </c>
      <c r="D144" s="10" t="s">
        <v>39</v>
      </c>
      <c r="E144" s="10">
        <f>VLOOKUP(H144,[1]Auxiliar_referencia!$B:$X,3,FALSE)</f>
        <v>0</v>
      </c>
      <c r="F144" s="10" t="str">
        <f>VLOOKUP(H144,[1]Auxiliar_referencia!$B:$X,11,FALSE)</f>
        <v>Sapiens Park</v>
      </c>
      <c r="G144" s="10" t="str">
        <f>VLOOKUP(H144,[1]Auxiliar_referencia!$B:$X,16,FALSE)</f>
        <v/>
      </c>
      <c r="H144" s="11" t="s">
        <v>32</v>
      </c>
      <c r="I144" s="10" t="str">
        <f>VLOOKUP(H144,[1]Auxiliar_referencia!$B:$X,20,FALSE)</f>
        <v>Condomínio Sapiens Park</v>
      </c>
      <c r="J144" s="10" t="str">
        <f>VLOOKUP(H144,[1]Auxiliar_referencia!$B:$X,10,FALSE)</f>
        <v>Florianópolis - Outros</v>
      </c>
      <c r="K144" s="10" t="str">
        <f>VLOOKUP(H144,[1]Auxiliar_referencia!$B:$X,12,FALSE)</f>
        <v>Sapiens Park - Fotovoltaica</v>
      </c>
      <c r="L144" s="12">
        <f>VLOOKUP($H144,'[2]2025_03'!$D:$AD,'[2]2025_03'!Z$19,FALSE)</f>
        <v>1</v>
      </c>
      <c r="M144" s="12">
        <f>VLOOKUP($H144,'[2]2025_03'!$D:$AD,'[2]2025_03'!AA$19,FALSE)</f>
        <v>0</v>
      </c>
      <c r="N144" s="12">
        <f>VLOOKUP($H144,'[2]2025_03'!$D:$AD,'[2]2025_03'!AB$19,FALSE)</f>
        <v>0</v>
      </c>
      <c r="O144" s="12">
        <f>VLOOKUP($H144,'[2]2025_03'!$D:$AD,'[2]2025_03'!AC$19,FALSE)</f>
        <v>0</v>
      </c>
      <c r="P144" s="12">
        <f>VLOOKUP($H144,'[2]2025_03'!$D:$AD,'[2]2025_03'!AD$19,FALSE)</f>
        <v>1</v>
      </c>
      <c r="Q144" s="16">
        <v>5257</v>
      </c>
      <c r="R144" s="16">
        <v>5273</v>
      </c>
      <c r="S144" s="16">
        <v>16</v>
      </c>
      <c r="T144" s="17">
        <f t="shared" si="21"/>
        <v>16</v>
      </c>
      <c r="U144" s="13">
        <f>VLOOKUP($H144,'[2]2025_03'!$D:$AD,'[2]2025_03'!T$19,FALSE)</f>
        <v>0</v>
      </c>
      <c r="V144" s="14">
        <f>VLOOKUP($H144,'[2]2025_03'!$D:$AD,'[2]2025_03'!U$19,FALSE)</f>
        <v>0</v>
      </c>
      <c r="W144" s="16">
        <v>189.98</v>
      </c>
      <c r="X144" s="16">
        <v>189.98</v>
      </c>
      <c r="Z144" s="16">
        <v>9</v>
      </c>
      <c r="AB144" s="16">
        <v>388.96</v>
      </c>
      <c r="AC144">
        <f t="shared" si="19"/>
        <v>388.96</v>
      </c>
      <c r="AD144">
        <f t="shared" si="20"/>
        <v>0</v>
      </c>
    </row>
    <row r="145" spans="1:30" ht="15.75" thickBot="1" x14ac:dyDescent="0.3">
      <c r="A145" s="10" t="str">
        <f t="shared" si="15"/>
        <v>H131 2020 Setembro</v>
      </c>
      <c r="B145" s="10" t="str">
        <f>VLOOKUP(H145,[1]Auxiliar_referencia!E:F,2,FALSE)</f>
        <v>Medidor faturado pela UFSC</v>
      </c>
      <c r="C145" s="10">
        <f t="shared" si="22"/>
        <v>2020</v>
      </c>
      <c r="D145" s="10" t="s">
        <v>40</v>
      </c>
      <c r="E145" s="10">
        <f>VLOOKUP(H145,[1]Auxiliar_referencia!$B:$X,3,FALSE)</f>
        <v>0</v>
      </c>
      <c r="F145" s="10" t="str">
        <f>VLOOKUP(H145,[1]Auxiliar_referencia!$B:$X,11,FALSE)</f>
        <v>Sapiens Park</v>
      </c>
      <c r="G145" s="10" t="str">
        <f>VLOOKUP(H145,[1]Auxiliar_referencia!$B:$X,16,FALSE)</f>
        <v/>
      </c>
      <c r="H145" s="11" t="s">
        <v>32</v>
      </c>
      <c r="I145" s="10" t="str">
        <f>VLOOKUP(H145,[1]Auxiliar_referencia!$B:$X,20,FALSE)</f>
        <v>Condomínio Sapiens Park</v>
      </c>
      <c r="J145" s="10" t="str">
        <f>VLOOKUP(H145,[1]Auxiliar_referencia!$B:$X,10,FALSE)</f>
        <v>Florianópolis - Outros</v>
      </c>
      <c r="K145" s="10" t="str">
        <f>VLOOKUP(H145,[1]Auxiliar_referencia!$B:$X,12,FALSE)</f>
        <v>Sapiens Park - Fotovoltaica</v>
      </c>
      <c r="L145" s="12">
        <f>VLOOKUP($H145,'[2]2025_03'!$D:$AD,'[2]2025_03'!Z$19,FALSE)</f>
        <v>1</v>
      </c>
      <c r="M145" s="12">
        <f>VLOOKUP($H145,'[2]2025_03'!$D:$AD,'[2]2025_03'!AA$19,FALSE)</f>
        <v>0</v>
      </c>
      <c r="N145" s="12">
        <f>VLOOKUP($H145,'[2]2025_03'!$D:$AD,'[2]2025_03'!AB$19,FALSE)</f>
        <v>0</v>
      </c>
      <c r="O145" s="12">
        <f>VLOOKUP($H145,'[2]2025_03'!$D:$AD,'[2]2025_03'!AC$19,FALSE)</f>
        <v>0</v>
      </c>
      <c r="P145" s="12">
        <f>VLOOKUP($H145,'[2]2025_03'!$D:$AD,'[2]2025_03'!AD$19,FALSE)</f>
        <v>1</v>
      </c>
      <c r="Q145" s="16">
        <v>5273</v>
      </c>
      <c r="R145" s="16">
        <v>5304</v>
      </c>
      <c r="S145" s="16">
        <v>31</v>
      </c>
      <c r="T145" s="17">
        <f t="shared" si="21"/>
        <v>31</v>
      </c>
      <c r="U145" s="13">
        <f>VLOOKUP($H145,'[2]2025_03'!$D:$AD,'[2]2025_03'!T$19,FALSE)</f>
        <v>0</v>
      </c>
      <c r="V145" s="14">
        <f>VLOOKUP($H145,'[2]2025_03'!$D:$AD,'[2]2025_03'!U$19,FALSE)</f>
        <v>0</v>
      </c>
      <c r="W145" s="16">
        <v>350.07</v>
      </c>
      <c r="X145" s="16">
        <v>350.07</v>
      </c>
      <c r="Z145" s="16">
        <v>9</v>
      </c>
      <c r="AB145" s="16">
        <v>709.14</v>
      </c>
      <c r="AC145">
        <f t="shared" si="19"/>
        <v>709.14</v>
      </c>
      <c r="AD145">
        <f t="shared" si="20"/>
        <v>0</v>
      </c>
    </row>
    <row r="146" spans="1:30" ht="15.75" thickBot="1" x14ac:dyDescent="0.3">
      <c r="A146" s="10" t="str">
        <f t="shared" si="15"/>
        <v>H131 2020 Outubro</v>
      </c>
      <c r="B146" s="10" t="str">
        <f>VLOOKUP(H146,[1]Auxiliar_referencia!E:F,2,FALSE)</f>
        <v>Medidor faturado pela UFSC</v>
      </c>
      <c r="C146" s="10">
        <f t="shared" si="22"/>
        <v>2020</v>
      </c>
      <c r="D146" s="10" t="s">
        <v>41</v>
      </c>
      <c r="E146" s="10">
        <f>VLOOKUP(H146,[1]Auxiliar_referencia!$B:$X,3,FALSE)</f>
        <v>0</v>
      </c>
      <c r="F146" s="10" t="str">
        <f>VLOOKUP(H146,[1]Auxiliar_referencia!$B:$X,11,FALSE)</f>
        <v>Sapiens Park</v>
      </c>
      <c r="G146" s="10" t="str">
        <f>VLOOKUP(H146,[1]Auxiliar_referencia!$B:$X,16,FALSE)</f>
        <v/>
      </c>
      <c r="H146" s="11" t="s">
        <v>32</v>
      </c>
      <c r="I146" s="10" t="str">
        <f>VLOOKUP(H146,[1]Auxiliar_referencia!$B:$X,20,FALSE)</f>
        <v>Condomínio Sapiens Park</v>
      </c>
      <c r="J146" s="10" t="str">
        <f>VLOOKUP(H146,[1]Auxiliar_referencia!$B:$X,10,FALSE)</f>
        <v>Florianópolis - Outros</v>
      </c>
      <c r="K146" s="10" t="str">
        <f>VLOOKUP(H146,[1]Auxiliar_referencia!$B:$X,12,FALSE)</f>
        <v>Sapiens Park - Fotovoltaica</v>
      </c>
      <c r="L146" s="12">
        <f>VLOOKUP($H146,'[2]2025_03'!$D:$AD,'[2]2025_03'!Z$19,FALSE)</f>
        <v>1</v>
      </c>
      <c r="M146" s="12">
        <f>VLOOKUP($H146,'[2]2025_03'!$D:$AD,'[2]2025_03'!AA$19,FALSE)</f>
        <v>0</v>
      </c>
      <c r="N146" s="12">
        <f>VLOOKUP($H146,'[2]2025_03'!$D:$AD,'[2]2025_03'!AB$19,FALSE)</f>
        <v>0</v>
      </c>
      <c r="O146" s="12">
        <f>VLOOKUP($H146,'[2]2025_03'!$D:$AD,'[2]2025_03'!AC$19,FALSE)</f>
        <v>0</v>
      </c>
      <c r="P146" s="12">
        <f>VLOOKUP($H146,'[2]2025_03'!$D:$AD,'[2]2025_03'!AD$19,FALSE)</f>
        <v>1</v>
      </c>
      <c r="Q146" s="16">
        <v>5304</v>
      </c>
      <c r="R146" s="16">
        <v>5320</v>
      </c>
      <c r="S146" s="16">
        <v>16</v>
      </c>
      <c r="T146" s="17">
        <f t="shared" si="21"/>
        <v>16</v>
      </c>
      <c r="U146" s="13">
        <f>VLOOKUP($H146,'[2]2025_03'!$D:$AD,'[2]2025_03'!T$19,FALSE)</f>
        <v>0</v>
      </c>
      <c r="V146" s="14">
        <f>VLOOKUP($H146,'[2]2025_03'!$D:$AD,'[2]2025_03'!U$19,FALSE)</f>
        <v>0</v>
      </c>
      <c r="W146" s="16">
        <v>185.22</v>
      </c>
      <c r="X146" s="16">
        <v>185.22</v>
      </c>
      <c r="Z146" s="16">
        <v>0</v>
      </c>
      <c r="AB146" s="16">
        <v>370.44</v>
      </c>
      <c r="AC146">
        <f t="shared" si="19"/>
        <v>370.44</v>
      </c>
      <c r="AD146">
        <f t="shared" si="20"/>
        <v>0</v>
      </c>
    </row>
    <row r="147" spans="1:30" ht="15.75" thickBot="1" x14ac:dyDescent="0.3">
      <c r="A147" s="10" t="str">
        <f t="shared" si="15"/>
        <v>H131 2020 Novembro</v>
      </c>
      <c r="B147" s="10" t="str">
        <f>VLOOKUP(H147,[1]Auxiliar_referencia!E:F,2,FALSE)</f>
        <v>Medidor faturado pela UFSC</v>
      </c>
      <c r="C147" s="10">
        <f t="shared" si="22"/>
        <v>2020</v>
      </c>
      <c r="D147" s="10" t="s">
        <v>42</v>
      </c>
      <c r="E147" s="10">
        <f>VLOOKUP(H147,[1]Auxiliar_referencia!$B:$X,3,FALSE)</f>
        <v>0</v>
      </c>
      <c r="F147" s="10" t="str">
        <f>VLOOKUP(H147,[1]Auxiliar_referencia!$B:$X,11,FALSE)</f>
        <v>Sapiens Park</v>
      </c>
      <c r="G147" s="10" t="str">
        <f>VLOOKUP(H147,[1]Auxiliar_referencia!$B:$X,16,FALSE)</f>
        <v/>
      </c>
      <c r="H147" s="11" t="s">
        <v>32</v>
      </c>
      <c r="I147" s="10" t="str">
        <f>VLOOKUP(H147,[1]Auxiliar_referencia!$B:$X,20,FALSE)</f>
        <v>Condomínio Sapiens Park</v>
      </c>
      <c r="J147" s="10" t="str">
        <f>VLOOKUP(H147,[1]Auxiliar_referencia!$B:$X,10,FALSE)</f>
        <v>Florianópolis - Outros</v>
      </c>
      <c r="K147" s="10" t="str">
        <f>VLOOKUP(H147,[1]Auxiliar_referencia!$B:$X,12,FALSE)</f>
        <v>Sapiens Park - Fotovoltaica</v>
      </c>
      <c r="L147" s="12">
        <f>VLOOKUP($H147,'[2]2025_03'!$D:$AD,'[2]2025_03'!Z$19,FALSE)</f>
        <v>1</v>
      </c>
      <c r="M147" s="12">
        <f>VLOOKUP($H147,'[2]2025_03'!$D:$AD,'[2]2025_03'!AA$19,FALSE)</f>
        <v>0</v>
      </c>
      <c r="N147" s="12">
        <f>VLOOKUP($H147,'[2]2025_03'!$D:$AD,'[2]2025_03'!AB$19,FALSE)</f>
        <v>0</v>
      </c>
      <c r="O147" s="12">
        <f>VLOOKUP($H147,'[2]2025_03'!$D:$AD,'[2]2025_03'!AC$19,FALSE)</f>
        <v>0</v>
      </c>
      <c r="P147" s="12">
        <f>VLOOKUP($H147,'[2]2025_03'!$D:$AD,'[2]2025_03'!AD$19,FALSE)</f>
        <v>1</v>
      </c>
      <c r="Q147" s="16">
        <v>5320</v>
      </c>
      <c r="R147" s="16">
        <v>5387</v>
      </c>
      <c r="S147" s="16">
        <v>67</v>
      </c>
      <c r="T147" s="17">
        <f t="shared" si="21"/>
        <v>67</v>
      </c>
      <c r="U147" s="13">
        <f>VLOOKUP($H147,'[2]2025_03'!$D:$AD,'[2]2025_03'!T$19,FALSE)</f>
        <v>0</v>
      </c>
      <c r="V147" s="14">
        <f>VLOOKUP($H147,'[2]2025_03'!$D:$AD,'[2]2025_03'!U$19,FALSE)</f>
        <v>0</v>
      </c>
      <c r="W147" s="16">
        <v>779.53</v>
      </c>
      <c r="X147" s="16">
        <v>779.53</v>
      </c>
      <c r="Z147" s="16">
        <v>0</v>
      </c>
      <c r="AB147" s="16">
        <v>1559.06</v>
      </c>
      <c r="AC147">
        <f t="shared" si="19"/>
        <v>1559.06</v>
      </c>
      <c r="AD147">
        <f t="shared" si="20"/>
        <v>0</v>
      </c>
    </row>
    <row r="148" spans="1:30" ht="15.75" thickBot="1" x14ac:dyDescent="0.3">
      <c r="A148" s="10" t="str">
        <f t="shared" si="15"/>
        <v>H131 2020 Dezembro</v>
      </c>
      <c r="B148" s="10" t="str">
        <f>VLOOKUP(H148,[1]Auxiliar_referencia!E:F,2,FALSE)</f>
        <v>Medidor faturado pela UFSC</v>
      </c>
      <c r="C148" s="10">
        <f t="shared" si="22"/>
        <v>2020</v>
      </c>
      <c r="D148" s="10" t="s">
        <v>43</v>
      </c>
      <c r="E148" s="10">
        <f>VLOOKUP(H148,[1]Auxiliar_referencia!$B:$X,3,FALSE)</f>
        <v>0</v>
      </c>
      <c r="F148" s="10" t="str">
        <f>VLOOKUP(H148,[1]Auxiliar_referencia!$B:$X,11,FALSE)</f>
        <v>Sapiens Park</v>
      </c>
      <c r="G148" s="10" t="str">
        <f>VLOOKUP(H148,[1]Auxiliar_referencia!$B:$X,16,FALSE)</f>
        <v/>
      </c>
      <c r="H148" s="11" t="s">
        <v>32</v>
      </c>
      <c r="I148" s="10" t="str">
        <f>VLOOKUP(H148,[1]Auxiliar_referencia!$B:$X,20,FALSE)</f>
        <v>Condomínio Sapiens Park</v>
      </c>
      <c r="J148" s="10" t="str">
        <f>VLOOKUP(H148,[1]Auxiliar_referencia!$B:$X,10,FALSE)</f>
        <v>Florianópolis - Outros</v>
      </c>
      <c r="K148" s="10" t="str">
        <f>VLOOKUP(H148,[1]Auxiliar_referencia!$B:$X,12,FALSE)</f>
        <v>Sapiens Park - Fotovoltaica</v>
      </c>
      <c r="L148" s="12">
        <f>VLOOKUP($H148,'[2]2025_03'!$D:$AD,'[2]2025_03'!Z$19,FALSE)</f>
        <v>1</v>
      </c>
      <c r="M148" s="12">
        <f>VLOOKUP($H148,'[2]2025_03'!$D:$AD,'[2]2025_03'!AA$19,FALSE)</f>
        <v>0</v>
      </c>
      <c r="N148" s="12">
        <f>VLOOKUP($H148,'[2]2025_03'!$D:$AD,'[2]2025_03'!AB$19,FALSE)</f>
        <v>0</v>
      </c>
      <c r="O148" s="12">
        <f>VLOOKUP($H148,'[2]2025_03'!$D:$AD,'[2]2025_03'!AC$19,FALSE)</f>
        <v>0</v>
      </c>
      <c r="P148" s="12">
        <f>VLOOKUP($H148,'[2]2025_03'!$D:$AD,'[2]2025_03'!AD$19,FALSE)</f>
        <v>1</v>
      </c>
      <c r="Q148" s="16">
        <v>5387</v>
      </c>
      <c r="R148" s="16">
        <v>5407</v>
      </c>
      <c r="S148" s="16">
        <v>20</v>
      </c>
      <c r="T148" s="17">
        <f t="shared" si="21"/>
        <v>20</v>
      </c>
      <c r="U148" s="13">
        <f>VLOOKUP($H148,'[2]2025_03'!$D:$AD,'[2]2025_03'!T$19,FALSE)</f>
        <v>0</v>
      </c>
      <c r="V148" s="14">
        <f>VLOOKUP($H148,'[2]2025_03'!$D:$AD,'[2]2025_03'!U$19,FALSE)</f>
        <v>0</v>
      </c>
      <c r="W148" s="16">
        <v>222.51</v>
      </c>
      <c r="X148" s="16">
        <v>222.51</v>
      </c>
      <c r="Z148" s="16">
        <v>0</v>
      </c>
      <c r="AB148" s="16">
        <v>445.02</v>
      </c>
      <c r="AC148">
        <f t="shared" si="19"/>
        <v>445.02</v>
      </c>
      <c r="AD148">
        <f t="shared" si="20"/>
        <v>0</v>
      </c>
    </row>
    <row r="149" spans="1:30" ht="15.75" thickBot="1" x14ac:dyDescent="0.3">
      <c r="A149" s="10" t="str">
        <f t="shared" si="15"/>
        <v>H131 2021 Janeiro</v>
      </c>
      <c r="B149" s="10" t="str">
        <f>VLOOKUP(H149,[1]Auxiliar_referencia!E:F,2,FALSE)</f>
        <v>Medidor faturado pela UFSC</v>
      </c>
      <c r="C149" s="10">
        <f>C137+1</f>
        <v>2021</v>
      </c>
      <c r="D149" s="10" t="s">
        <v>33</v>
      </c>
      <c r="E149" s="10">
        <f>VLOOKUP(H149,[1]Auxiliar_referencia!$B:$X,3,FALSE)</f>
        <v>0</v>
      </c>
      <c r="F149" s="10" t="str">
        <f>VLOOKUP(H149,[1]Auxiliar_referencia!$B:$X,11,FALSE)</f>
        <v>Sapiens Park</v>
      </c>
      <c r="G149" s="10" t="str">
        <f>VLOOKUP(H149,[1]Auxiliar_referencia!$B:$X,16,FALSE)</f>
        <v/>
      </c>
      <c r="H149" s="11" t="s">
        <v>32</v>
      </c>
      <c r="I149" s="10" t="str">
        <f>VLOOKUP(H149,[1]Auxiliar_referencia!$B:$X,20,FALSE)</f>
        <v>Condomínio Sapiens Park</v>
      </c>
      <c r="J149" s="10" t="str">
        <f>VLOOKUP(H149,[1]Auxiliar_referencia!$B:$X,10,FALSE)</f>
        <v>Florianópolis - Outros</v>
      </c>
      <c r="K149" s="10" t="str">
        <f>VLOOKUP(H149,[1]Auxiliar_referencia!$B:$X,12,FALSE)</f>
        <v>Sapiens Park - Fotovoltaica</v>
      </c>
      <c r="L149" s="12">
        <f>VLOOKUP($H149,'[2]2025_03'!$D:$AD,'[2]2025_03'!Z$19,FALSE)</f>
        <v>1</v>
      </c>
      <c r="M149" s="12">
        <f>VLOOKUP($H149,'[2]2025_03'!$D:$AD,'[2]2025_03'!AA$19,FALSE)</f>
        <v>0</v>
      </c>
      <c r="N149" s="12">
        <f>VLOOKUP($H149,'[2]2025_03'!$D:$AD,'[2]2025_03'!AB$19,FALSE)</f>
        <v>0</v>
      </c>
      <c r="O149" s="12">
        <f>VLOOKUP($H149,'[2]2025_03'!$D:$AD,'[2]2025_03'!AC$19,FALSE)</f>
        <v>0</v>
      </c>
      <c r="P149" s="12">
        <f>VLOOKUP($H149,'[2]2025_03'!$D:$AD,'[2]2025_03'!AD$19,FALSE)</f>
        <v>1</v>
      </c>
      <c r="Q149" s="16">
        <v>5407</v>
      </c>
      <c r="R149" s="16">
        <v>5463</v>
      </c>
      <c r="S149" s="16">
        <v>56</v>
      </c>
      <c r="T149" s="17">
        <f t="shared" si="21"/>
        <v>56</v>
      </c>
      <c r="U149" s="13">
        <f>VLOOKUP($H149,'[2]2025_03'!$D:$AD,'[2]2025_03'!T$19,FALSE)</f>
        <v>0</v>
      </c>
      <c r="V149" s="14">
        <f>VLOOKUP($H149,'[2]2025_03'!$D:$AD,'[2]2025_03'!U$19,FALSE)</f>
        <v>0</v>
      </c>
      <c r="W149" s="16">
        <v>741</v>
      </c>
      <c r="X149" s="16">
        <v>741</v>
      </c>
      <c r="Z149" s="16">
        <v>0</v>
      </c>
      <c r="AB149" s="16">
        <v>1482</v>
      </c>
      <c r="AC149">
        <f t="shared" si="19"/>
        <v>1482</v>
      </c>
      <c r="AD149">
        <f t="shared" si="20"/>
        <v>0</v>
      </c>
    </row>
    <row r="150" spans="1:30" ht="15.75" thickBot="1" x14ac:dyDescent="0.3">
      <c r="A150" s="10" t="str">
        <f t="shared" si="15"/>
        <v>H131 2021 Fevereiro</v>
      </c>
      <c r="B150" s="10" t="str">
        <f>VLOOKUP(H150,[1]Auxiliar_referencia!E:F,2,FALSE)</f>
        <v>Medidor faturado pela UFSC</v>
      </c>
      <c r="C150" s="10">
        <f>C149</f>
        <v>2021</v>
      </c>
      <c r="D150" s="10" t="s">
        <v>34</v>
      </c>
      <c r="E150" s="10">
        <f>VLOOKUP(H150,[1]Auxiliar_referencia!$B:$X,3,FALSE)</f>
        <v>0</v>
      </c>
      <c r="F150" s="10" t="str">
        <f>VLOOKUP(H150,[1]Auxiliar_referencia!$B:$X,11,FALSE)</f>
        <v>Sapiens Park</v>
      </c>
      <c r="G150" s="10" t="str">
        <f>VLOOKUP(H150,[1]Auxiliar_referencia!$B:$X,16,FALSE)</f>
        <v/>
      </c>
      <c r="H150" s="11" t="s">
        <v>32</v>
      </c>
      <c r="I150" s="10" t="str">
        <f>VLOOKUP(H150,[1]Auxiliar_referencia!$B:$X,20,FALSE)</f>
        <v>Condomínio Sapiens Park</v>
      </c>
      <c r="J150" s="10" t="str">
        <f>VLOOKUP(H150,[1]Auxiliar_referencia!$B:$X,10,FALSE)</f>
        <v>Florianópolis - Outros</v>
      </c>
      <c r="K150" s="10" t="str">
        <f>VLOOKUP(H150,[1]Auxiliar_referencia!$B:$X,12,FALSE)</f>
        <v>Sapiens Park - Fotovoltaica</v>
      </c>
      <c r="L150" s="12">
        <f>VLOOKUP($H150,'[2]2025_03'!$D:$AD,'[2]2025_03'!Z$19,FALSE)</f>
        <v>1</v>
      </c>
      <c r="M150" s="12">
        <f>VLOOKUP($H150,'[2]2025_03'!$D:$AD,'[2]2025_03'!AA$19,FALSE)</f>
        <v>0</v>
      </c>
      <c r="N150" s="12">
        <f>VLOOKUP($H150,'[2]2025_03'!$D:$AD,'[2]2025_03'!AB$19,FALSE)</f>
        <v>0</v>
      </c>
      <c r="O150" s="12">
        <f>VLOOKUP($H150,'[2]2025_03'!$D:$AD,'[2]2025_03'!AC$19,FALSE)</f>
        <v>0</v>
      </c>
      <c r="P150" s="12">
        <f>VLOOKUP($H150,'[2]2025_03'!$D:$AD,'[2]2025_03'!AD$19,FALSE)</f>
        <v>1</v>
      </c>
      <c r="Q150" s="16">
        <v>5463</v>
      </c>
      <c r="R150" s="16">
        <v>5468</v>
      </c>
      <c r="S150" s="16">
        <v>5</v>
      </c>
      <c r="T150" s="17">
        <f t="shared" si="21"/>
        <v>5</v>
      </c>
      <c r="U150" s="13">
        <f>VLOOKUP($H150,'[2]2025_03'!$D:$AD,'[2]2025_03'!T$19,FALSE)</f>
        <v>0</v>
      </c>
      <c r="V150" s="14">
        <f>VLOOKUP($H150,'[2]2025_03'!$D:$AD,'[2]2025_03'!U$19,FALSE)</f>
        <v>0</v>
      </c>
      <c r="W150" s="16">
        <v>55.11</v>
      </c>
      <c r="X150" s="16">
        <v>55.11</v>
      </c>
      <c r="Z150" s="16">
        <v>0</v>
      </c>
      <c r="AB150" s="16">
        <v>110.22</v>
      </c>
      <c r="AC150">
        <f t="shared" si="19"/>
        <v>110.22</v>
      </c>
      <c r="AD150">
        <f t="shared" si="20"/>
        <v>0</v>
      </c>
    </row>
    <row r="151" spans="1:30" ht="15.75" thickBot="1" x14ac:dyDescent="0.3">
      <c r="A151" s="10" t="str">
        <f t="shared" si="15"/>
        <v>H131 2021 Março</v>
      </c>
      <c r="B151" s="10" t="str">
        <f>VLOOKUP(H151,[1]Auxiliar_referencia!E:F,2,FALSE)</f>
        <v>Medidor faturado pela UFSC</v>
      </c>
      <c r="C151" s="10">
        <f t="shared" ref="C151:C160" si="23">C150</f>
        <v>2021</v>
      </c>
      <c r="D151" s="10" t="s">
        <v>30</v>
      </c>
      <c r="E151" s="10">
        <f>VLOOKUP(H151,[1]Auxiliar_referencia!$B:$X,3,FALSE)</f>
        <v>0</v>
      </c>
      <c r="F151" s="10" t="str">
        <f>VLOOKUP(H151,[1]Auxiliar_referencia!$B:$X,11,FALSE)</f>
        <v>Sapiens Park</v>
      </c>
      <c r="G151" s="10" t="str">
        <f>VLOOKUP(H151,[1]Auxiliar_referencia!$B:$X,16,FALSE)</f>
        <v/>
      </c>
      <c r="H151" s="11" t="s">
        <v>32</v>
      </c>
      <c r="I151" s="10" t="str">
        <f>VLOOKUP(H151,[1]Auxiliar_referencia!$B:$X,20,FALSE)</f>
        <v>Condomínio Sapiens Park</v>
      </c>
      <c r="J151" s="10" t="str">
        <f>VLOOKUP(H151,[1]Auxiliar_referencia!$B:$X,10,FALSE)</f>
        <v>Florianópolis - Outros</v>
      </c>
      <c r="K151" s="10" t="str">
        <f>VLOOKUP(H151,[1]Auxiliar_referencia!$B:$X,12,FALSE)</f>
        <v>Sapiens Park - Fotovoltaica</v>
      </c>
      <c r="L151" s="12">
        <f>VLOOKUP($H151,'[2]2025_03'!$D:$AD,'[2]2025_03'!Z$19,FALSE)</f>
        <v>1</v>
      </c>
      <c r="M151" s="12">
        <f>VLOOKUP($H151,'[2]2025_03'!$D:$AD,'[2]2025_03'!AA$19,FALSE)</f>
        <v>0</v>
      </c>
      <c r="N151" s="12">
        <f>VLOOKUP($H151,'[2]2025_03'!$D:$AD,'[2]2025_03'!AB$19,FALSE)</f>
        <v>0</v>
      </c>
      <c r="O151" s="12">
        <f>VLOOKUP($H151,'[2]2025_03'!$D:$AD,'[2]2025_03'!AC$19,FALSE)</f>
        <v>0</v>
      </c>
      <c r="P151" s="12">
        <f>VLOOKUP($H151,'[2]2025_03'!$D:$AD,'[2]2025_03'!AD$19,FALSE)</f>
        <v>1</v>
      </c>
      <c r="Q151" s="16">
        <v>5468</v>
      </c>
      <c r="R151" s="16">
        <v>5474</v>
      </c>
      <c r="S151" s="16">
        <v>6</v>
      </c>
      <c r="T151" s="17">
        <f t="shared" si="21"/>
        <v>6</v>
      </c>
      <c r="U151" s="13">
        <f>VLOOKUP($H151,'[2]2025_03'!$D:$AD,'[2]2025_03'!T$19,FALSE)</f>
        <v>0</v>
      </c>
      <c r="V151" s="14">
        <f>VLOOKUP($H151,'[2]2025_03'!$D:$AD,'[2]2025_03'!U$19,FALSE)</f>
        <v>0</v>
      </c>
      <c r="W151" s="16">
        <v>73.92</v>
      </c>
      <c r="X151" s="16">
        <v>73.92</v>
      </c>
      <c r="Z151" s="16">
        <v>0</v>
      </c>
      <c r="AB151" s="16">
        <v>147.84</v>
      </c>
      <c r="AC151">
        <f t="shared" si="19"/>
        <v>147.84</v>
      </c>
      <c r="AD151">
        <f t="shared" si="20"/>
        <v>0</v>
      </c>
    </row>
    <row r="152" spans="1:30" ht="15.75" thickBot="1" x14ac:dyDescent="0.3">
      <c r="A152" s="10" t="str">
        <f t="shared" si="15"/>
        <v>H131 2021 Abril</v>
      </c>
      <c r="B152" s="10" t="str">
        <f>VLOOKUP(H152,[1]Auxiliar_referencia!E:F,2,FALSE)</f>
        <v>Medidor faturado pela UFSC</v>
      </c>
      <c r="C152" s="10">
        <f t="shared" si="23"/>
        <v>2021</v>
      </c>
      <c r="D152" s="10" t="s">
        <v>35</v>
      </c>
      <c r="E152" s="10">
        <f>VLOOKUP(H152,[1]Auxiliar_referencia!$B:$X,3,FALSE)</f>
        <v>0</v>
      </c>
      <c r="F152" s="10" t="str">
        <f>VLOOKUP(H152,[1]Auxiliar_referencia!$B:$X,11,FALSE)</f>
        <v>Sapiens Park</v>
      </c>
      <c r="G152" s="10" t="str">
        <f>VLOOKUP(H152,[1]Auxiliar_referencia!$B:$X,16,FALSE)</f>
        <v/>
      </c>
      <c r="H152" s="11" t="s">
        <v>32</v>
      </c>
      <c r="I152" s="10" t="str">
        <f>VLOOKUP(H152,[1]Auxiliar_referencia!$B:$X,20,FALSE)</f>
        <v>Condomínio Sapiens Park</v>
      </c>
      <c r="J152" s="10" t="str">
        <f>VLOOKUP(H152,[1]Auxiliar_referencia!$B:$X,10,FALSE)</f>
        <v>Florianópolis - Outros</v>
      </c>
      <c r="K152" s="10" t="str">
        <f>VLOOKUP(H152,[1]Auxiliar_referencia!$B:$X,12,FALSE)</f>
        <v>Sapiens Park - Fotovoltaica</v>
      </c>
      <c r="L152" s="12">
        <f>VLOOKUP($H152,'[2]2025_03'!$D:$AD,'[2]2025_03'!Z$19,FALSE)</f>
        <v>1</v>
      </c>
      <c r="M152" s="12">
        <f>VLOOKUP($H152,'[2]2025_03'!$D:$AD,'[2]2025_03'!AA$19,FALSE)</f>
        <v>0</v>
      </c>
      <c r="N152" s="12">
        <f>VLOOKUP($H152,'[2]2025_03'!$D:$AD,'[2]2025_03'!AB$19,FALSE)</f>
        <v>0</v>
      </c>
      <c r="O152" s="12">
        <f>VLOOKUP($H152,'[2]2025_03'!$D:$AD,'[2]2025_03'!AC$19,FALSE)</f>
        <v>0</v>
      </c>
      <c r="P152" s="12">
        <f>VLOOKUP($H152,'[2]2025_03'!$D:$AD,'[2]2025_03'!AD$19,FALSE)</f>
        <v>1</v>
      </c>
      <c r="Q152" s="16">
        <v>5474</v>
      </c>
      <c r="R152" s="16">
        <v>5512</v>
      </c>
      <c r="S152" s="16">
        <v>38</v>
      </c>
      <c r="T152" s="17">
        <f t="shared" si="21"/>
        <v>38</v>
      </c>
      <c r="U152" s="13">
        <f>VLOOKUP($H152,'[2]2025_03'!$D:$AD,'[2]2025_03'!T$19,FALSE)</f>
        <v>0</v>
      </c>
      <c r="V152" s="14">
        <f>VLOOKUP($H152,'[2]2025_03'!$D:$AD,'[2]2025_03'!U$19,FALSE)</f>
        <v>0</v>
      </c>
      <c r="W152" s="16">
        <v>421.67</v>
      </c>
      <c r="X152" s="16">
        <v>421.67</v>
      </c>
      <c r="Z152" s="16">
        <v>0</v>
      </c>
      <c r="AB152" s="16">
        <v>843.34</v>
      </c>
      <c r="AC152">
        <f t="shared" si="19"/>
        <v>843.34</v>
      </c>
      <c r="AD152">
        <f t="shared" si="20"/>
        <v>0</v>
      </c>
    </row>
    <row r="153" spans="1:30" ht="15.75" thickBot="1" x14ac:dyDescent="0.3">
      <c r="A153" s="10" t="str">
        <f t="shared" si="15"/>
        <v>H131 2021 Maio</v>
      </c>
      <c r="B153" s="10" t="str">
        <f>VLOOKUP(H153,[1]Auxiliar_referencia!E:F,2,FALSE)</f>
        <v>Medidor faturado pela UFSC</v>
      </c>
      <c r="C153" s="10">
        <f t="shared" si="23"/>
        <v>2021</v>
      </c>
      <c r="D153" s="10" t="s">
        <v>36</v>
      </c>
      <c r="E153" s="10">
        <f>VLOOKUP(H153,[1]Auxiliar_referencia!$B:$X,3,FALSE)</f>
        <v>0</v>
      </c>
      <c r="F153" s="10" t="str">
        <f>VLOOKUP(H153,[1]Auxiliar_referencia!$B:$X,11,FALSE)</f>
        <v>Sapiens Park</v>
      </c>
      <c r="G153" s="10" t="str">
        <f>VLOOKUP(H153,[1]Auxiliar_referencia!$B:$X,16,FALSE)</f>
        <v/>
      </c>
      <c r="H153" s="11" t="s">
        <v>32</v>
      </c>
      <c r="I153" s="10" t="str">
        <f>VLOOKUP(H153,[1]Auxiliar_referencia!$B:$X,20,FALSE)</f>
        <v>Condomínio Sapiens Park</v>
      </c>
      <c r="J153" s="10" t="str">
        <f>VLOOKUP(H153,[1]Auxiliar_referencia!$B:$X,10,FALSE)</f>
        <v>Florianópolis - Outros</v>
      </c>
      <c r="K153" s="10" t="str">
        <f>VLOOKUP(H153,[1]Auxiliar_referencia!$B:$X,12,FALSE)</f>
        <v>Sapiens Park - Fotovoltaica</v>
      </c>
      <c r="L153" s="12">
        <f>VLOOKUP($H153,'[2]2025_03'!$D:$AD,'[2]2025_03'!Z$19,FALSE)</f>
        <v>1</v>
      </c>
      <c r="M153" s="12">
        <f>VLOOKUP($H153,'[2]2025_03'!$D:$AD,'[2]2025_03'!AA$19,FALSE)</f>
        <v>0</v>
      </c>
      <c r="N153" s="12">
        <f>VLOOKUP($H153,'[2]2025_03'!$D:$AD,'[2]2025_03'!AB$19,FALSE)</f>
        <v>0</v>
      </c>
      <c r="O153" s="12">
        <f>VLOOKUP($H153,'[2]2025_03'!$D:$AD,'[2]2025_03'!AC$19,FALSE)</f>
        <v>0</v>
      </c>
      <c r="P153" s="12">
        <f>VLOOKUP($H153,'[2]2025_03'!$D:$AD,'[2]2025_03'!AD$19,FALSE)</f>
        <v>1</v>
      </c>
      <c r="Q153" s="16">
        <v>5512</v>
      </c>
      <c r="R153" s="16">
        <v>5551</v>
      </c>
      <c r="S153" s="16">
        <v>39</v>
      </c>
      <c r="T153" s="17">
        <f t="shared" si="21"/>
        <v>39</v>
      </c>
      <c r="U153" s="13">
        <f>VLOOKUP($H153,'[2]2025_03'!$D:$AD,'[2]2025_03'!T$19,FALSE)</f>
        <v>0</v>
      </c>
      <c r="V153" s="14">
        <f>VLOOKUP($H153,'[2]2025_03'!$D:$AD,'[2]2025_03'!U$19,FALSE)</f>
        <v>0</v>
      </c>
      <c r="W153" s="16">
        <v>446.67</v>
      </c>
      <c r="X153" s="16">
        <v>446.67</v>
      </c>
      <c r="Z153" s="16">
        <v>0</v>
      </c>
      <c r="AB153" s="16">
        <v>893.34</v>
      </c>
      <c r="AC153">
        <f t="shared" si="19"/>
        <v>893.34</v>
      </c>
      <c r="AD153">
        <f t="shared" si="20"/>
        <v>0</v>
      </c>
    </row>
    <row r="154" spans="1:30" ht="15.75" thickBot="1" x14ac:dyDescent="0.3">
      <c r="A154" s="10" t="str">
        <f t="shared" ref="A154:A199" si="24">H154&amp;" "&amp;C154&amp;" "&amp;D154</f>
        <v>H131 2021 Junho</v>
      </c>
      <c r="B154" s="10" t="str">
        <f>VLOOKUP(H154,[1]Auxiliar_referencia!E:F,2,FALSE)</f>
        <v>Medidor faturado pela UFSC</v>
      </c>
      <c r="C154" s="10">
        <f t="shared" si="23"/>
        <v>2021</v>
      </c>
      <c r="D154" s="10" t="s">
        <v>37</v>
      </c>
      <c r="E154" s="10">
        <f>VLOOKUP(H154,[1]Auxiliar_referencia!$B:$X,3,FALSE)</f>
        <v>0</v>
      </c>
      <c r="F154" s="10" t="str">
        <f>VLOOKUP(H154,[1]Auxiliar_referencia!$B:$X,11,FALSE)</f>
        <v>Sapiens Park</v>
      </c>
      <c r="G154" s="10" t="str">
        <f>VLOOKUP(H154,[1]Auxiliar_referencia!$B:$X,16,FALSE)</f>
        <v/>
      </c>
      <c r="H154" s="11" t="s">
        <v>32</v>
      </c>
      <c r="I154" s="10" t="str">
        <f>VLOOKUP(H154,[1]Auxiliar_referencia!$B:$X,20,FALSE)</f>
        <v>Condomínio Sapiens Park</v>
      </c>
      <c r="J154" s="10" t="str">
        <f>VLOOKUP(H154,[1]Auxiliar_referencia!$B:$X,10,FALSE)</f>
        <v>Florianópolis - Outros</v>
      </c>
      <c r="K154" s="10" t="str">
        <f>VLOOKUP(H154,[1]Auxiliar_referencia!$B:$X,12,FALSE)</f>
        <v>Sapiens Park - Fotovoltaica</v>
      </c>
      <c r="L154" s="12">
        <f>VLOOKUP($H154,'[2]2025_03'!$D:$AD,'[2]2025_03'!Z$19,FALSE)</f>
        <v>1</v>
      </c>
      <c r="M154" s="12">
        <f>VLOOKUP($H154,'[2]2025_03'!$D:$AD,'[2]2025_03'!AA$19,FALSE)</f>
        <v>0</v>
      </c>
      <c r="N154" s="12">
        <f>VLOOKUP($H154,'[2]2025_03'!$D:$AD,'[2]2025_03'!AB$19,FALSE)</f>
        <v>0</v>
      </c>
      <c r="O154" s="12">
        <f>VLOOKUP($H154,'[2]2025_03'!$D:$AD,'[2]2025_03'!AC$19,FALSE)</f>
        <v>0</v>
      </c>
      <c r="P154" s="12">
        <f>VLOOKUP($H154,'[2]2025_03'!$D:$AD,'[2]2025_03'!AD$19,FALSE)</f>
        <v>1</v>
      </c>
      <c r="Q154" s="16">
        <v>5551</v>
      </c>
      <c r="R154" s="16">
        <v>5593</v>
      </c>
      <c r="S154" s="16">
        <v>42</v>
      </c>
      <c r="T154" s="17">
        <f t="shared" si="21"/>
        <v>42</v>
      </c>
      <c r="U154" s="13">
        <f>VLOOKUP($H154,'[2]2025_03'!$D:$AD,'[2]2025_03'!T$19,FALSE)</f>
        <v>0</v>
      </c>
      <c r="V154" s="14">
        <f>VLOOKUP($H154,'[2]2025_03'!$D:$AD,'[2]2025_03'!U$19,FALSE)</f>
        <v>0</v>
      </c>
      <c r="W154" s="16">
        <v>468.99</v>
      </c>
      <c r="X154" s="16">
        <v>468.99</v>
      </c>
      <c r="Z154" s="16">
        <v>0</v>
      </c>
      <c r="AB154" s="16">
        <v>937.98</v>
      </c>
      <c r="AC154">
        <f t="shared" si="19"/>
        <v>937.98</v>
      </c>
      <c r="AD154">
        <f t="shared" si="20"/>
        <v>0</v>
      </c>
    </row>
    <row r="155" spans="1:30" ht="15.75" thickBot="1" x14ac:dyDescent="0.3">
      <c r="A155" s="10" t="str">
        <f t="shared" si="24"/>
        <v>H131 2021 Julho</v>
      </c>
      <c r="B155" s="10" t="str">
        <f>VLOOKUP(H155,[1]Auxiliar_referencia!E:F,2,FALSE)</f>
        <v>Medidor faturado pela UFSC</v>
      </c>
      <c r="C155" s="10">
        <f t="shared" si="23"/>
        <v>2021</v>
      </c>
      <c r="D155" s="10" t="s">
        <v>38</v>
      </c>
      <c r="E155" s="10">
        <f>VLOOKUP(H155,[1]Auxiliar_referencia!$B:$X,3,FALSE)</f>
        <v>0</v>
      </c>
      <c r="F155" s="10" t="str">
        <f>VLOOKUP(H155,[1]Auxiliar_referencia!$B:$X,11,FALSE)</f>
        <v>Sapiens Park</v>
      </c>
      <c r="G155" s="10" t="str">
        <f>VLOOKUP(H155,[1]Auxiliar_referencia!$B:$X,16,FALSE)</f>
        <v/>
      </c>
      <c r="H155" s="11" t="s">
        <v>32</v>
      </c>
      <c r="I155" s="10" t="str">
        <f>VLOOKUP(H155,[1]Auxiliar_referencia!$B:$X,20,FALSE)</f>
        <v>Condomínio Sapiens Park</v>
      </c>
      <c r="J155" s="10" t="str">
        <f>VLOOKUP(H155,[1]Auxiliar_referencia!$B:$X,10,FALSE)</f>
        <v>Florianópolis - Outros</v>
      </c>
      <c r="K155" s="10" t="str">
        <f>VLOOKUP(H155,[1]Auxiliar_referencia!$B:$X,12,FALSE)</f>
        <v>Sapiens Park - Fotovoltaica</v>
      </c>
      <c r="L155" s="12">
        <f>VLOOKUP($H155,'[2]2025_03'!$D:$AD,'[2]2025_03'!Z$19,FALSE)</f>
        <v>1</v>
      </c>
      <c r="M155" s="12">
        <f>VLOOKUP($H155,'[2]2025_03'!$D:$AD,'[2]2025_03'!AA$19,FALSE)</f>
        <v>0</v>
      </c>
      <c r="N155" s="12">
        <f>VLOOKUP($H155,'[2]2025_03'!$D:$AD,'[2]2025_03'!AB$19,FALSE)</f>
        <v>0</v>
      </c>
      <c r="O155" s="12">
        <f>VLOOKUP($H155,'[2]2025_03'!$D:$AD,'[2]2025_03'!AC$19,FALSE)</f>
        <v>0</v>
      </c>
      <c r="P155" s="12">
        <f>VLOOKUP($H155,'[2]2025_03'!$D:$AD,'[2]2025_03'!AD$19,FALSE)</f>
        <v>1</v>
      </c>
      <c r="Q155" s="16">
        <v>5593</v>
      </c>
      <c r="R155" s="16">
        <v>5659</v>
      </c>
      <c r="S155" s="16">
        <v>66</v>
      </c>
      <c r="T155" s="17">
        <f t="shared" si="21"/>
        <v>66</v>
      </c>
      <c r="U155" s="13">
        <f>VLOOKUP($H155,'[2]2025_03'!$D:$AD,'[2]2025_03'!T$19,FALSE)</f>
        <v>0</v>
      </c>
      <c r="V155" s="14">
        <f>VLOOKUP($H155,'[2]2025_03'!$D:$AD,'[2]2025_03'!U$19,FALSE)</f>
        <v>0</v>
      </c>
      <c r="W155" s="16">
        <v>747.35</v>
      </c>
      <c r="X155" s="16">
        <v>747.35</v>
      </c>
      <c r="Z155" s="16">
        <v>0</v>
      </c>
      <c r="AB155" s="16">
        <v>1494.7</v>
      </c>
      <c r="AC155">
        <f t="shared" si="19"/>
        <v>1494.7</v>
      </c>
      <c r="AD155">
        <f t="shared" si="20"/>
        <v>0</v>
      </c>
    </row>
    <row r="156" spans="1:30" ht="15.75" thickBot="1" x14ac:dyDescent="0.3">
      <c r="A156" s="10" t="str">
        <f t="shared" si="24"/>
        <v>H131 2021 Agosto</v>
      </c>
      <c r="B156" s="10" t="str">
        <f>VLOOKUP(H156,[1]Auxiliar_referencia!E:F,2,FALSE)</f>
        <v>Medidor faturado pela UFSC</v>
      </c>
      <c r="C156" s="10">
        <f t="shared" si="23"/>
        <v>2021</v>
      </c>
      <c r="D156" s="10" t="s">
        <v>39</v>
      </c>
      <c r="E156" s="10">
        <f>VLOOKUP(H156,[1]Auxiliar_referencia!$B:$X,3,FALSE)</f>
        <v>0</v>
      </c>
      <c r="F156" s="10" t="str">
        <f>VLOOKUP(H156,[1]Auxiliar_referencia!$B:$X,11,FALSE)</f>
        <v>Sapiens Park</v>
      </c>
      <c r="G156" s="10" t="str">
        <f>VLOOKUP(H156,[1]Auxiliar_referencia!$B:$X,16,FALSE)</f>
        <v/>
      </c>
      <c r="H156" s="11" t="s">
        <v>32</v>
      </c>
      <c r="I156" s="10" t="str">
        <f>VLOOKUP(H156,[1]Auxiliar_referencia!$B:$X,20,FALSE)</f>
        <v>Condomínio Sapiens Park</v>
      </c>
      <c r="J156" s="10" t="str">
        <f>VLOOKUP(H156,[1]Auxiliar_referencia!$B:$X,10,FALSE)</f>
        <v>Florianópolis - Outros</v>
      </c>
      <c r="K156" s="10" t="str">
        <f>VLOOKUP(H156,[1]Auxiliar_referencia!$B:$X,12,FALSE)</f>
        <v>Sapiens Park - Fotovoltaica</v>
      </c>
      <c r="L156" s="12">
        <f>VLOOKUP($H156,'[2]2025_03'!$D:$AD,'[2]2025_03'!Z$19,FALSE)</f>
        <v>1</v>
      </c>
      <c r="M156" s="12">
        <f>VLOOKUP($H156,'[2]2025_03'!$D:$AD,'[2]2025_03'!AA$19,FALSE)</f>
        <v>0</v>
      </c>
      <c r="N156" s="12">
        <f>VLOOKUP($H156,'[2]2025_03'!$D:$AD,'[2]2025_03'!AB$19,FALSE)</f>
        <v>0</v>
      </c>
      <c r="O156" s="12">
        <f>VLOOKUP($H156,'[2]2025_03'!$D:$AD,'[2]2025_03'!AC$19,FALSE)</f>
        <v>0</v>
      </c>
      <c r="P156" s="12">
        <f>VLOOKUP($H156,'[2]2025_03'!$D:$AD,'[2]2025_03'!AD$19,FALSE)</f>
        <v>1</v>
      </c>
      <c r="Q156" s="16">
        <v>5659</v>
      </c>
      <c r="R156" s="16">
        <v>5749</v>
      </c>
      <c r="S156" s="16">
        <v>90</v>
      </c>
      <c r="T156" s="17">
        <f t="shared" si="21"/>
        <v>90</v>
      </c>
      <c r="U156" s="13">
        <f>VLOOKUP($H156,'[2]2025_03'!$D:$AD,'[2]2025_03'!T$19,FALSE)</f>
        <v>0</v>
      </c>
      <c r="V156" s="14">
        <f>VLOOKUP($H156,'[2]2025_03'!$D:$AD,'[2]2025_03'!U$19,FALSE)</f>
        <v>0</v>
      </c>
      <c r="W156" s="16">
        <v>1157.08</v>
      </c>
      <c r="X156" s="16">
        <v>1157.08</v>
      </c>
      <c r="Z156" s="16">
        <v>0</v>
      </c>
      <c r="AB156" s="16">
        <v>2314.16</v>
      </c>
      <c r="AC156">
        <f t="shared" si="19"/>
        <v>2314.16</v>
      </c>
      <c r="AD156">
        <f t="shared" si="20"/>
        <v>0</v>
      </c>
    </row>
    <row r="157" spans="1:30" ht="15.75" thickBot="1" x14ac:dyDescent="0.3">
      <c r="A157" s="10" t="str">
        <f t="shared" si="24"/>
        <v>H131 2021 Setembro</v>
      </c>
      <c r="B157" s="10" t="str">
        <f>VLOOKUP(H157,[1]Auxiliar_referencia!E:F,2,FALSE)</f>
        <v>Medidor faturado pela UFSC</v>
      </c>
      <c r="C157" s="10">
        <f t="shared" si="23"/>
        <v>2021</v>
      </c>
      <c r="D157" s="10" t="s">
        <v>40</v>
      </c>
      <c r="E157" s="10">
        <f>VLOOKUP(H157,[1]Auxiliar_referencia!$B:$X,3,FALSE)</f>
        <v>0</v>
      </c>
      <c r="F157" s="10" t="str">
        <f>VLOOKUP(H157,[1]Auxiliar_referencia!$B:$X,11,FALSE)</f>
        <v>Sapiens Park</v>
      </c>
      <c r="G157" s="10" t="str">
        <f>VLOOKUP(H157,[1]Auxiliar_referencia!$B:$X,16,FALSE)</f>
        <v/>
      </c>
      <c r="H157" s="11" t="s">
        <v>32</v>
      </c>
      <c r="I157" s="10" t="str">
        <f>VLOOKUP(H157,[1]Auxiliar_referencia!$B:$X,20,FALSE)</f>
        <v>Condomínio Sapiens Park</v>
      </c>
      <c r="J157" s="10" t="str">
        <f>VLOOKUP(H157,[1]Auxiliar_referencia!$B:$X,10,FALSE)</f>
        <v>Florianópolis - Outros</v>
      </c>
      <c r="K157" s="10" t="str">
        <f>VLOOKUP(H157,[1]Auxiliar_referencia!$B:$X,12,FALSE)</f>
        <v>Sapiens Park - Fotovoltaica</v>
      </c>
      <c r="L157" s="12">
        <f>VLOOKUP($H157,'[2]2025_03'!$D:$AD,'[2]2025_03'!Z$19,FALSE)</f>
        <v>1</v>
      </c>
      <c r="M157" s="12">
        <f>VLOOKUP($H157,'[2]2025_03'!$D:$AD,'[2]2025_03'!AA$19,FALSE)</f>
        <v>0</v>
      </c>
      <c r="N157" s="12">
        <f>VLOOKUP($H157,'[2]2025_03'!$D:$AD,'[2]2025_03'!AB$19,FALSE)</f>
        <v>0</v>
      </c>
      <c r="O157" s="12">
        <f>VLOOKUP($H157,'[2]2025_03'!$D:$AD,'[2]2025_03'!AC$19,FALSE)</f>
        <v>0</v>
      </c>
      <c r="P157" s="12">
        <f>VLOOKUP($H157,'[2]2025_03'!$D:$AD,'[2]2025_03'!AD$19,FALSE)</f>
        <v>1</v>
      </c>
      <c r="Q157" s="16">
        <v>5749</v>
      </c>
      <c r="R157" s="16">
        <v>5942</v>
      </c>
      <c r="S157" s="16">
        <v>193</v>
      </c>
      <c r="T157" s="17">
        <f t="shared" si="21"/>
        <v>193</v>
      </c>
      <c r="U157" s="13">
        <f>VLOOKUP($H157,'[2]2025_03'!$D:$AD,'[2]2025_03'!T$19,FALSE)</f>
        <v>0</v>
      </c>
      <c r="V157" s="14">
        <f>VLOOKUP($H157,'[2]2025_03'!$D:$AD,'[2]2025_03'!U$19,FALSE)</f>
        <v>0</v>
      </c>
      <c r="W157" s="16">
        <v>2458.0300000000002</v>
      </c>
      <c r="X157" s="16">
        <v>2458.0300000000002</v>
      </c>
      <c r="Z157" s="16">
        <v>0</v>
      </c>
      <c r="AB157" s="16">
        <v>4916.0600000000004</v>
      </c>
      <c r="AC157">
        <f t="shared" si="19"/>
        <v>4916.0600000000004</v>
      </c>
      <c r="AD157">
        <f t="shared" si="20"/>
        <v>0</v>
      </c>
    </row>
    <row r="158" spans="1:30" ht="15.75" thickBot="1" x14ac:dyDescent="0.3">
      <c r="A158" s="10" t="str">
        <f t="shared" si="24"/>
        <v>H131 2021 Outubro</v>
      </c>
      <c r="B158" s="10" t="str">
        <f>VLOOKUP(H158,[1]Auxiliar_referencia!E:F,2,FALSE)</f>
        <v>Medidor faturado pela UFSC</v>
      </c>
      <c r="C158" s="10">
        <f t="shared" si="23"/>
        <v>2021</v>
      </c>
      <c r="D158" s="10" t="s">
        <v>41</v>
      </c>
      <c r="E158" s="10">
        <f>VLOOKUP(H158,[1]Auxiliar_referencia!$B:$X,3,FALSE)</f>
        <v>0</v>
      </c>
      <c r="F158" s="10" t="str">
        <f>VLOOKUP(H158,[1]Auxiliar_referencia!$B:$X,11,FALSE)</f>
        <v>Sapiens Park</v>
      </c>
      <c r="G158" s="10" t="str">
        <f>VLOOKUP(H158,[1]Auxiliar_referencia!$B:$X,16,FALSE)</f>
        <v/>
      </c>
      <c r="H158" s="11" t="s">
        <v>32</v>
      </c>
      <c r="I158" s="10" t="str">
        <f>VLOOKUP(H158,[1]Auxiliar_referencia!$B:$X,20,FALSE)</f>
        <v>Condomínio Sapiens Park</v>
      </c>
      <c r="J158" s="10" t="str">
        <f>VLOOKUP(H158,[1]Auxiliar_referencia!$B:$X,10,FALSE)</f>
        <v>Florianópolis - Outros</v>
      </c>
      <c r="K158" s="10" t="str">
        <f>VLOOKUP(H158,[1]Auxiliar_referencia!$B:$X,12,FALSE)</f>
        <v>Sapiens Park - Fotovoltaica</v>
      </c>
      <c r="L158" s="12">
        <f>VLOOKUP($H158,'[2]2025_03'!$D:$AD,'[2]2025_03'!Z$19,FALSE)</f>
        <v>1</v>
      </c>
      <c r="M158" s="12">
        <f>VLOOKUP($H158,'[2]2025_03'!$D:$AD,'[2]2025_03'!AA$19,FALSE)</f>
        <v>0</v>
      </c>
      <c r="N158" s="12">
        <f>VLOOKUP($H158,'[2]2025_03'!$D:$AD,'[2]2025_03'!AB$19,FALSE)</f>
        <v>0</v>
      </c>
      <c r="O158" s="12">
        <f>VLOOKUP($H158,'[2]2025_03'!$D:$AD,'[2]2025_03'!AC$19,FALSE)</f>
        <v>0</v>
      </c>
      <c r="P158" s="12">
        <f>VLOOKUP($H158,'[2]2025_03'!$D:$AD,'[2]2025_03'!AD$19,FALSE)</f>
        <v>1</v>
      </c>
      <c r="Q158" s="16">
        <v>5942</v>
      </c>
      <c r="R158" s="16">
        <v>6034</v>
      </c>
      <c r="S158" s="16">
        <v>92</v>
      </c>
      <c r="T158" s="17">
        <f t="shared" si="21"/>
        <v>92</v>
      </c>
      <c r="U158" s="13">
        <f>VLOOKUP($H158,'[2]2025_03'!$D:$AD,'[2]2025_03'!T$19,FALSE)</f>
        <v>0</v>
      </c>
      <c r="V158" s="14">
        <f>VLOOKUP($H158,'[2]2025_03'!$D:$AD,'[2]2025_03'!U$19,FALSE)</f>
        <v>0</v>
      </c>
      <c r="W158" s="16">
        <v>1171.7</v>
      </c>
      <c r="X158" s="16">
        <v>1171.7</v>
      </c>
      <c r="Z158" s="16">
        <v>0</v>
      </c>
      <c r="AB158" s="16">
        <v>2343.4</v>
      </c>
      <c r="AC158">
        <f t="shared" si="19"/>
        <v>2343.4</v>
      </c>
      <c r="AD158">
        <f t="shared" si="20"/>
        <v>0</v>
      </c>
    </row>
    <row r="159" spans="1:30" ht="15.75" thickBot="1" x14ac:dyDescent="0.3">
      <c r="A159" s="10" t="str">
        <f t="shared" si="24"/>
        <v>H131 2021 Novembro</v>
      </c>
      <c r="B159" s="10" t="str">
        <f>VLOOKUP(H159,[1]Auxiliar_referencia!E:F,2,FALSE)</f>
        <v>Medidor faturado pela UFSC</v>
      </c>
      <c r="C159" s="10">
        <f t="shared" si="23"/>
        <v>2021</v>
      </c>
      <c r="D159" s="10" t="s">
        <v>42</v>
      </c>
      <c r="E159" s="10">
        <f>VLOOKUP(H159,[1]Auxiliar_referencia!$B:$X,3,FALSE)</f>
        <v>0</v>
      </c>
      <c r="F159" s="10" t="str">
        <f>VLOOKUP(H159,[1]Auxiliar_referencia!$B:$X,11,FALSE)</f>
        <v>Sapiens Park</v>
      </c>
      <c r="G159" s="10" t="str">
        <f>VLOOKUP(H159,[1]Auxiliar_referencia!$B:$X,16,FALSE)</f>
        <v/>
      </c>
      <c r="H159" s="11" t="s">
        <v>32</v>
      </c>
      <c r="I159" s="10" t="str">
        <f>VLOOKUP(H159,[1]Auxiliar_referencia!$B:$X,20,FALSE)</f>
        <v>Condomínio Sapiens Park</v>
      </c>
      <c r="J159" s="10" t="str">
        <f>VLOOKUP(H159,[1]Auxiliar_referencia!$B:$X,10,FALSE)</f>
        <v>Florianópolis - Outros</v>
      </c>
      <c r="K159" s="10" t="str">
        <f>VLOOKUP(H159,[1]Auxiliar_referencia!$B:$X,12,FALSE)</f>
        <v>Sapiens Park - Fotovoltaica</v>
      </c>
      <c r="L159" s="12">
        <f>VLOOKUP($H159,'[2]2025_03'!$D:$AD,'[2]2025_03'!Z$19,FALSE)</f>
        <v>1</v>
      </c>
      <c r="M159" s="12">
        <f>VLOOKUP($H159,'[2]2025_03'!$D:$AD,'[2]2025_03'!AA$19,FALSE)</f>
        <v>0</v>
      </c>
      <c r="N159" s="12">
        <f>VLOOKUP($H159,'[2]2025_03'!$D:$AD,'[2]2025_03'!AB$19,FALSE)</f>
        <v>0</v>
      </c>
      <c r="O159" s="12">
        <f>VLOOKUP($H159,'[2]2025_03'!$D:$AD,'[2]2025_03'!AC$19,FALSE)</f>
        <v>0</v>
      </c>
      <c r="P159" s="12">
        <f>VLOOKUP($H159,'[2]2025_03'!$D:$AD,'[2]2025_03'!AD$19,FALSE)</f>
        <v>1</v>
      </c>
      <c r="Q159" s="16">
        <v>6034</v>
      </c>
      <c r="R159" s="16">
        <v>6116</v>
      </c>
      <c r="S159" s="16">
        <v>82</v>
      </c>
      <c r="T159" s="17">
        <f t="shared" si="21"/>
        <v>82</v>
      </c>
      <c r="U159" s="13">
        <f>VLOOKUP($H159,'[2]2025_03'!$D:$AD,'[2]2025_03'!T$19,FALSE)</f>
        <v>0</v>
      </c>
      <c r="V159" s="14">
        <f>VLOOKUP($H159,'[2]2025_03'!$D:$AD,'[2]2025_03'!U$19,FALSE)</f>
        <v>0</v>
      </c>
      <c r="W159" s="16">
        <v>938.93</v>
      </c>
      <c r="X159" s="16">
        <v>938.93</v>
      </c>
      <c r="Z159" s="16">
        <v>0</v>
      </c>
      <c r="AB159" s="16">
        <v>1877.86</v>
      </c>
      <c r="AC159">
        <f t="shared" si="19"/>
        <v>1877.86</v>
      </c>
      <c r="AD159">
        <f t="shared" si="20"/>
        <v>0</v>
      </c>
    </row>
    <row r="160" spans="1:30" ht="15.75" thickBot="1" x14ac:dyDescent="0.3">
      <c r="A160" s="10" t="str">
        <f t="shared" si="24"/>
        <v>H131 2021 Dezembro</v>
      </c>
      <c r="B160" s="10" t="str">
        <f>VLOOKUP(H160,[1]Auxiliar_referencia!E:F,2,FALSE)</f>
        <v>Medidor faturado pela UFSC</v>
      </c>
      <c r="C160" s="10">
        <f t="shared" si="23"/>
        <v>2021</v>
      </c>
      <c r="D160" s="10" t="s">
        <v>43</v>
      </c>
      <c r="E160" s="10">
        <f>VLOOKUP(H160,[1]Auxiliar_referencia!$B:$X,3,FALSE)</f>
        <v>0</v>
      </c>
      <c r="F160" s="10" t="str">
        <f>VLOOKUP(H160,[1]Auxiliar_referencia!$B:$X,11,FALSE)</f>
        <v>Sapiens Park</v>
      </c>
      <c r="G160" s="10" t="str">
        <f>VLOOKUP(H160,[1]Auxiliar_referencia!$B:$X,16,FALSE)</f>
        <v/>
      </c>
      <c r="H160" s="11" t="s">
        <v>32</v>
      </c>
      <c r="I160" s="10" t="str">
        <f>VLOOKUP(H160,[1]Auxiliar_referencia!$B:$X,20,FALSE)</f>
        <v>Condomínio Sapiens Park</v>
      </c>
      <c r="J160" s="10" t="str">
        <f>VLOOKUP(H160,[1]Auxiliar_referencia!$B:$X,10,FALSE)</f>
        <v>Florianópolis - Outros</v>
      </c>
      <c r="K160" s="10" t="str">
        <f>VLOOKUP(H160,[1]Auxiliar_referencia!$B:$X,12,FALSE)</f>
        <v>Sapiens Park - Fotovoltaica</v>
      </c>
      <c r="L160" s="12">
        <f>VLOOKUP($H160,'[2]2025_03'!$D:$AD,'[2]2025_03'!Z$19,FALSE)</f>
        <v>1</v>
      </c>
      <c r="M160" s="12">
        <f>VLOOKUP($H160,'[2]2025_03'!$D:$AD,'[2]2025_03'!AA$19,FALSE)</f>
        <v>0</v>
      </c>
      <c r="N160" s="12">
        <f>VLOOKUP($H160,'[2]2025_03'!$D:$AD,'[2]2025_03'!AB$19,FALSE)</f>
        <v>0</v>
      </c>
      <c r="O160" s="12">
        <f>VLOOKUP($H160,'[2]2025_03'!$D:$AD,'[2]2025_03'!AC$19,FALSE)</f>
        <v>0</v>
      </c>
      <c r="P160" s="12">
        <f>VLOOKUP($H160,'[2]2025_03'!$D:$AD,'[2]2025_03'!AD$19,FALSE)</f>
        <v>1</v>
      </c>
      <c r="Q160" s="16">
        <v>6116</v>
      </c>
      <c r="R160" s="16">
        <v>6537</v>
      </c>
      <c r="S160" s="16">
        <v>421</v>
      </c>
      <c r="T160" s="17">
        <f t="shared" si="21"/>
        <v>421</v>
      </c>
      <c r="U160" s="13">
        <f>VLOOKUP($H160,'[2]2025_03'!$D:$AD,'[2]2025_03'!T$19,FALSE)</f>
        <v>0</v>
      </c>
      <c r="V160" s="14">
        <f>VLOOKUP($H160,'[2]2025_03'!$D:$AD,'[2]2025_03'!U$19,FALSE)</f>
        <v>0</v>
      </c>
      <c r="W160" s="16">
        <v>5792.68</v>
      </c>
      <c r="X160" s="16">
        <v>5792.68</v>
      </c>
      <c r="Z160" s="16">
        <v>0</v>
      </c>
      <c r="AB160" s="16">
        <v>11585.36</v>
      </c>
      <c r="AC160">
        <f t="shared" si="19"/>
        <v>11585.36</v>
      </c>
      <c r="AD160">
        <f t="shared" si="20"/>
        <v>0</v>
      </c>
    </row>
    <row r="161" spans="1:30" ht="15.75" thickBot="1" x14ac:dyDescent="0.3">
      <c r="A161" s="10" t="str">
        <f t="shared" si="24"/>
        <v>H131 2022 Janeiro</v>
      </c>
      <c r="B161" s="10" t="str">
        <f>VLOOKUP(H161,[1]Auxiliar_referencia!E:F,2,FALSE)</f>
        <v>Medidor faturado pela UFSC</v>
      </c>
      <c r="C161" s="10">
        <f>C149+1</f>
        <v>2022</v>
      </c>
      <c r="D161" s="10" t="s">
        <v>33</v>
      </c>
      <c r="E161" s="10">
        <f>VLOOKUP(H161,[1]Auxiliar_referencia!$B:$X,3,FALSE)</f>
        <v>0</v>
      </c>
      <c r="F161" s="10" t="str">
        <f>VLOOKUP(H161,[1]Auxiliar_referencia!$B:$X,11,FALSE)</f>
        <v>Sapiens Park</v>
      </c>
      <c r="G161" s="10" t="str">
        <f>VLOOKUP(H161,[1]Auxiliar_referencia!$B:$X,16,FALSE)</f>
        <v/>
      </c>
      <c r="H161" s="11" t="s">
        <v>32</v>
      </c>
      <c r="I161" s="10" t="str">
        <f>VLOOKUP(H161,[1]Auxiliar_referencia!$B:$X,20,FALSE)</f>
        <v>Condomínio Sapiens Park</v>
      </c>
      <c r="J161" s="10" t="str">
        <f>VLOOKUP(H161,[1]Auxiliar_referencia!$B:$X,10,FALSE)</f>
        <v>Florianópolis - Outros</v>
      </c>
      <c r="K161" s="10" t="str">
        <f>VLOOKUP(H161,[1]Auxiliar_referencia!$B:$X,12,FALSE)</f>
        <v>Sapiens Park - Fotovoltaica</v>
      </c>
      <c r="L161" s="12">
        <f>VLOOKUP($H161,'[2]2025_03'!$D:$AD,'[2]2025_03'!Z$19,FALSE)</f>
        <v>1</v>
      </c>
      <c r="M161" s="12">
        <f>VLOOKUP($H161,'[2]2025_03'!$D:$AD,'[2]2025_03'!AA$19,FALSE)</f>
        <v>0</v>
      </c>
      <c r="N161" s="12">
        <f>VLOOKUP($H161,'[2]2025_03'!$D:$AD,'[2]2025_03'!AB$19,FALSE)</f>
        <v>0</v>
      </c>
      <c r="O161" s="12">
        <f>VLOOKUP($H161,'[2]2025_03'!$D:$AD,'[2]2025_03'!AC$19,FALSE)</f>
        <v>0</v>
      </c>
      <c r="P161" s="12">
        <f>VLOOKUP($H161,'[2]2025_03'!$D:$AD,'[2]2025_03'!AD$19,FALSE)</f>
        <v>1</v>
      </c>
      <c r="Q161" s="16">
        <v>6537</v>
      </c>
      <c r="R161" s="16">
        <v>6987</v>
      </c>
      <c r="S161" s="16">
        <v>450</v>
      </c>
      <c r="T161" s="17">
        <f t="shared" si="21"/>
        <v>450</v>
      </c>
      <c r="U161" s="13">
        <f>VLOOKUP($H161,'[2]2025_03'!$D:$AD,'[2]2025_03'!T$19,FALSE)</f>
        <v>0</v>
      </c>
      <c r="V161" s="14">
        <f>VLOOKUP($H161,'[2]2025_03'!$D:$AD,'[2]2025_03'!U$19,FALSE)</f>
        <v>0</v>
      </c>
      <c r="W161" s="16">
        <v>6470.46</v>
      </c>
      <c r="X161" s="16">
        <v>6470.46</v>
      </c>
      <c r="Z161" s="16">
        <v>0</v>
      </c>
      <c r="AB161" s="16">
        <v>12940.92</v>
      </c>
      <c r="AC161">
        <f t="shared" si="19"/>
        <v>12940.92</v>
      </c>
      <c r="AD161">
        <f t="shared" si="20"/>
        <v>0</v>
      </c>
    </row>
    <row r="162" spans="1:30" ht="15.75" thickBot="1" x14ac:dyDescent="0.3">
      <c r="A162" s="10" t="str">
        <f t="shared" si="24"/>
        <v>H131 2022 Fevereiro</v>
      </c>
      <c r="B162" s="10" t="str">
        <f>VLOOKUP(H162,[1]Auxiliar_referencia!E:F,2,FALSE)</f>
        <v>Medidor faturado pela UFSC</v>
      </c>
      <c r="C162" s="10">
        <f>C161</f>
        <v>2022</v>
      </c>
      <c r="D162" s="10" t="s">
        <v>34</v>
      </c>
      <c r="E162" s="10">
        <f>VLOOKUP(H162,[1]Auxiliar_referencia!$B:$X,3,FALSE)</f>
        <v>0</v>
      </c>
      <c r="F162" s="10" t="str">
        <f>VLOOKUP(H162,[1]Auxiliar_referencia!$B:$X,11,FALSE)</f>
        <v>Sapiens Park</v>
      </c>
      <c r="G162" s="10" t="str">
        <f>VLOOKUP(H162,[1]Auxiliar_referencia!$B:$X,16,FALSE)</f>
        <v/>
      </c>
      <c r="H162" s="11" t="s">
        <v>32</v>
      </c>
      <c r="I162" s="10" t="str">
        <f>VLOOKUP(H162,[1]Auxiliar_referencia!$B:$X,20,FALSE)</f>
        <v>Condomínio Sapiens Park</v>
      </c>
      <c r="J162" s="10" t="str">
        <f>VLOOKUP(H162,[1]Auxiliar_referencia!$B:$X,10,FALSE)</f>
        <v>Florianópolis - Outros</v>
      </c>
      <c r="K162" s="10" t="str">
        <f>VLOOKUP(H162,[1]Auxiliar_referencia!$B:$X,12,FALSE)</f>
        <v>Sapiens Park - Fotovoltaica</v>
      </c>
      <c r="L162" s="12">
        <f>VLOOKUP($H162,'[2]2025_03'!$D:$AD,'[2]2025_03'!Z$19,FALSE)</f>
        <v>1</v>
      </c>
      <c r="M162" s="12">
        <f>VLOOKUP($H162,'[2]2025_03'!$D:$AD,'[2]2025_03'!AA$19,FALSE)</f>
        <v>0</v>
      </c>
      <c r="N162" s="12">
        <f>VLOOKUP($H162,'[2]2025_03'!$D:$AD,'[2]2025_03'!AB$19,FALSE)</f>
        <v>0</v>
      </c>
      <c r="O162" s="12">
        <f>VLOOKUP($H162,'[2]2025_03'!$D:$AD,'[2]2025_03'!AC$19,FALSE)</f>
        <v>0</v>
      </c>
      <c r="P162" s="12">
        <f>VLOOKUP($H162,'[2]2025_03'!$D:$AD,'[2]2025_03'!AD$19,FALSE)</f>
        <v>1</v>
      </c>
      <c r="Q162" s="16">
        <v>6987</v>
      </c>
      <c r="R162" s="16">
        <v>7580</v>
      </c>
      <c r="S162" s="16">
        <v>593</v>
      </c>
      <c r="T162" s="17">
        <f t="shared" si="21"/>
        <v>593</v>
      </c>
      <c r="U162" s="13">
        <f>VLOOKUP($H162,'[2]2025_03'!$D:$AD,'[2]2025_03'!T$19,FALSE)</f>
        <v>0</v>
      </c>
      <c r="V162" s="14">
        <f>VLOOKUP($H162,'[2]2025_03'!$D:$AD,'[2]2025_03'!U$19,FALSE)</f>
        <v>0</v>
      </c>
      <c r="W162" s="16">
        <v>8660.8700000000008</v>
      </c>
      <c r="X162" s="16">
        <v>8660.8700000000008</v>
      </c>
      <c r="Z162" s="16">
        <v>0</v>
      </c>
      <c r="AB162" s="16">
        <v>17321.740000000002</v>
      </c>
      <c r="AC162">
        <f t="shared" si="19"/>
        <v>17321.740000000002</v>
      </c>
      <c r="AD162">
        <f t="shared" si="20"/>
        <v>0</v>
      </c>
    </row>
    <row r="163" spans="1:30" ht="15.75" thickBot="1" x14ac:dyDescent="0.3">
      <c r="A163" s="10" t="str">
        <f t="shared" si="24"/>
        <v>H131 2022 Março</v>
      </c>
      <c r="B163" s="10" t="str">
        <f>VLOOKUP(H163,[1]Auxiliar_referencia!E:F,2,FALSE)</f>
        <v>Medidor faturado pela UFSC</v>
      </c>
      <c r="C163" s="10">
        <f t="shared" ref="C163:C172" si="25">C162</f>
        <v>2022</v>
      </c>
      <c r="D163" s="10" t="s">
        <v>30</v>
      </c>
      <c r="E163" s="10">
        <f>VLOOKUP(H163,[1]Auxiliar_referencia!$B:$X,3,FALSE)</f>
        <v>0</v>
      </c>
      <c r="F163" s="10" t="str">
        <f>VLOOKUP(H163,[1]Auxiliar_referencia!$B:$X,11,FALSE)</f>
        <v>Sapiens Park</v>
      </c>
      <c r="G163" s="10" t="str">
        <f>VLOOKUP(H163,[1]Auxiliar_referencia!$B:$X,16,FALSE)</f>
        <v/>
      </c>
      <c r="H163" s="11" t="s">
        <v>32</v>
      </c>
      <c r="I163" s="10" t="str">
        <f>VLOOKUP(H163,[1]Auxiliar_referencia!$B:$X,20,FALSE)</f>
        <v>Condomínio Sapiens Park</v>
      </c>
      <c r="J163" s="10" t="str">
        <f>VLOOKUP(H163,[1]Auxiliar_referencia!$B:$X,10,FALSE)</f>
        <v>Florianópolis - Outros</v>
      </c>
      <c r="K163" s="10" t="str">
        <f>VLOOKUP(H163,[1]Auxiliar_referencia!$B:$X,12,FALSE)</f>
        <v>Sapiens Park - Fotovoltaica</v>
      </c>
      <c r="L163" s="12">
        <f>VLOOKUP($H163,'[2]2025_03'!$D:$AD,'[2]2025_03'!Z$19,FALSE)</f>
        <v>1</v>
      </c>
      <c r="M163" s="12">
        <f>VLOOKUP($H163,'[2]2025_03'!$D:$AD,'[2]2025_03'!AA$19,FALSE)</f>
        <v>0</v>
      </c>
      <c r="N163" s="12">
        <f>VLOOKUP($H163,'[2]2025_03'!$D:$AD,'[2]2025_03'!AB$19,FALSE)</f>
        <v>0</v>
      </c>
      <c r="O163" s="12">
        <f>VLOOKUP($H163,'[2]2025_03'!$D:$AD,'[2]2025_03'!AC$19,FALSE)</f>
        <v>0</v>
      </c>
      <c r="P163" s="12">
        <f>VLOOKUP($H163,'[2]2025_03'!$D:$AD,'[2]2025_03'!AD$19,FALSE)</f>
        <v>1</v>
      </c>
      <c r="Q163" s="16">
        <v>7580</v>
      </c>
      <c r="R163" s="16">
        <v>7710</v>
      </c>
      <c r="S163" s="16">
        <v>130</v>
      </c>
      <c r="T163" s="17">
        <f t="shared" si="21"/>
        <v>130</v>
      </c>
      <c r="U163" s="13">
        <f>VLOOKUP($H163,'[2]2025_03'!$D:$AD,'[2]2025_03'!T$19,FALSE)</f>
        <v>0</v>
      </c>
      <c r="V163" s="14">
        <f>VLOOKUP($H163,'[2]2025_03'!$D:$AD,'[2]2025_03'!U$19,FALSE)</f>
        <v>0</v>
      </c>
      <c r="W163" s="16">
        <v>1787.54</v>
      </c>
      <c r="X163" s="16">
        <v>1787.54</v>
      </c>
      <c r="Z163" s="16">
        <v>0</v>
      </c>
      <c r="AB163" s="16">
        <v>3575.08</v>
      </c>
      <c r="AC163">
        <f t="shared" si="19"/>
        <v>3575.08</v>
      </c>
      <c r="AD163">
        <f t="shared" si="20"/>
        <v>0</v>
      </c>
    </row>
    <row r="164" spans="1:30" ht="15.75" thickBot="1" x14ac:dyDescent="0.3">
      <c r="A164" s="10" t="str">
        <f t="shared" si="24"/>
        <v>H131 2022 Abril</v>
      </c>
      <c r="B164" s="10" t="str">
        <f>VLOOKUP(H164,[1]Auxiliar_referencia!E:F,2,FALSE)</f>
        <v>Medidor faturado pela UFSC</v>
      </c>
      <c r="C164" s="10">
        <f t="shared" si="25"/>
        <v>2022</v>
      </c>
      <c r="D164" s="10" t="s">
        <v>35</v>
      </c>
      <c r="E164" s="10">
        <f>VLOOKUP(H164,[1]Auxiliar_referencia!$B:$X,3,FALSE)</f>
        <v>0</v>
      </c>
      <c r="F164" s="10" t="str">
        <f>VLOOKUP(H164,[1]Auxiliar_referencia!$B:$X,11,FALSE)</f>
        <v>Sapiens Park</v>
      </c>
      <c r="G164" s="10" t="str">
        <f>VLOOKUP(H164,[1]Auxiliar_referencia!$B:$X,16,FALSE)</f>
        <v/>
      </c>
      <c r="H164" s="11" t="s">
        <v>32</v>
      </c>
      <c r="I164" s="10" t="str">
        <f>VLOOKUP(H164,[1]Auxiliar_referencia!$B:$X,20,FALSE)</f>
        <v>Condomínio Sapiens Park</v>
      </c>
      <c r="J164" s="10" t="str">
        <f>VLOOKUP(H164,[1]Auxiliar_referencia!$B:$X,10,FALSE)</f>
        <v>Florianópolis - Outros</v>
      </c>
      <c r="K164" s="10" t="str">
        <f>VLOOKUP(H164,[1]Auxiliar_referencia!$B:$X,12,FALSE)</f>
        <v>Sapiens Park - Fotovoltaica</v>
      </c>
      <c r="L164" s="12">
        <f>VLOOKUP($H164,'[2]2025_03'!$D:$AD,'[2]2025_03'!Z$19,FALSE)</f>
        <v>1</v>
      </c>
      <c r="M164" s="12">
        <f>VLOOKUP($H164,'[2]2025_03'!$D:$AD,'[2]2025_03'!AA$19,FALSE)</f>
        <v>0</v>
      </c>
      <c r="N164" s="12">
        <f>VLOOKUP($H164,'[2]2025_03'!$D:$AD,'[2]2025_03'!AB$19,FALSE)</f>
        <v>0</v>
      </c>
      <c r="O164" s="12">
        <f>VLOOKUP($H164,'[2]2025_03'!$D:$AD,'[2]2025_03'!AC$19,FALSE)</f>
        <v>0</v>
      </c>
      <c r="P164" s="12">
        <f>VLOOKUP($H164,'[2]2025_03'!$D:$AD,'[2]2025_03'!AD$19,FALSE)</f>
        <v>1</v>
      </c>
      <c r="Q164" s="16">
        <v>7710</v>
      </c>
      <c r="R164" s="16">
        <v>7791</v>
      </c>
      <c r="S164" s="16">
        <v>81</v>
      </c>
      <c r="T164" s="17">
        <f t="shared" si="21"/>
        <v>81</v>
      </c>
      <c r="U164" s="13">
        <f>VLOOKUP($H164,'[2]2025_03'!$D:$AD,'[2]2025_03'!T$19,FALSE)</f>
        <v>0</v>
      </c>
      <c r="V164" s="14">
        <f>VLOOKUP($H164,'[2]2025_03'!$D:$AD,'[2]2025_03'!U$19,FALSE)</f>
        <v>0</v>
      </c>
      <c r="W164" s="16">
        <v>1086.3399999999999</v>
      </c>
      <c r="X164" s="16">
        <v>1086.3399999999999</v>
      </c>
      <c r="Z164" s="16">
        <v>0</v>
      </c>
      <c r="AB164" s="16">
        <v>2172.6799999999998</v>
      </c>
      <c r="AC164">
        <f t="shared" si="19"/>
        <v>2172.6799999999998</v>
      </c>
      <c r="AD164">
        <f t="shared" si="20"/>
        <v>0</v>
      </c>
    </row>
    <row r="165" spans="1:30" ht="15.75" thickBot="1" x14ac:dyDescent="0.3">
      <c r="A165" s="10" t="str">
        <f t="shared" si="24"/>
        <v>H131 2022 Maio</v>
      </c>
      <c r="B165" s="10" t="str">
        <f>VLOOKUP(H165,[1]Auxiliar_referencia!E:F,2,FALSE)</f>
        <v>Medidor faturado pela UFSC</v>
      </c>
      <c r="C165" s="10">
        <f t="shared" si="25"/>
        <v>2022</v>
      </c>
      <c r="D165" s="10" t="s">
        <v>36</v>
      </c>
      <c r="E165" s="10">
        <f>VLOOKUP(H165,[1]Auxiliar_referencia!$B:$X,3,FALSE)</f>
        <v>0</v>
      </c>
      <c r="F165" s="10" t="str">
        <f>VLOOKUP(H165,[1]Auxiliar_referencia!$B:$X,11,FALSE)</f>
        <v>Sapiens Park</v>
      </c>
      <c r="G165" s="10" t="str">
        <f>VLOOKUP(H165,[1]Auxiliar_referencia!$B:$X,16,FALSE)</f>
        <v/>
      </c>
      <c r="H165" s="11" t="s">
        <v>32</v>
      </c>
      <c r="I165" s="10" t="str">
        <f>VLOOKUP(H165,[1]Auxiliar_referencia!$B:$X,20,FALSE)</f>
        <v>Condomínio Sapiens Park</v>
      </c>
      <c r="J165" s="10" t="str">
        <f>VLOOKUP(H165,[1]Auxiliar_referencia!$B:$X,10,FALSE)</f>
        <v>Florianópolis - Outros</v>
      </c>
      <c r="K165" s="10" t="str">
        <f>VLOOKUP(H165,[1]Auxiliar_referencia!$B:$X,12,FALSE)</f>
        <v>Sapiens Park - Fotovoltaica</v>
      </c>
      <c r="L165" s="12">
        <f>VLOOKUP($H165,'[2]2025_03'!$D:$AD,'[2]2025_03'!Z$19,FALSE)</f>
        <v>1</v>
      </c>
      <c r="M165" s="12">
        <f>VLOOKUP($H165,'[2]2025_03'!$D:$AD,'[2]2025_03'!AA$19,FALSE)</f>
        <v>0</v>
      </c>
      <c r="N165" s="12">
        <f>VLOOKUP($H165,'[2]2025_03'!$D:$AD,'[2]2025_03'!AB$19,FALSE)</f>
        <v>0</v>
      </c>
      <c r="O165" s="12">
        <f>VLOOKUP($H165,'[2]2025_03'!$D:$AD,'[2]2025_03'!AC$19,FALSE)</f>
        <v>0</v>
      </c>
      <c r="P165" s="12">
        <f>VLOOKUP($H165,'[2]2025_03'!$D:$AD,'[2]2025_03'!AD$19,FALSE)</f>
        <v>1</v>
      </c>
      <c r="Q165" s="16">
        <v>7791</v>
      </c>
      <c r="R165" s="16">
        <v>7898</v>
      </c>
      <c r="S165" s="16">
        <v>107</v>
      </c>
      <c r="T165" s="17">
        <f t="shared" si="21"/>
        <v>107</v>
      </c>
      <c r="U165" s="13">
        <f>VLOOKUP($H165,'[2]2025_03'!$D:$AD,'[2]2025_03'!T$19,FALSE)</f>
        <v>0</v>
      </c>
      <c r="V165" s="14">
        <f>VLOOKUP($H165,'[2]2025_03'!$D:$AD,'[2]2025_03'!U$19,FALSE)</f>
        <v>0</v>
      </c>
      <c r="W165" s="16">
        <v>1381.71</v>
      </c>
      <c r="X165" s="16">
        <v>1381.71</v>
      </c>
      <c r="Z165" s="16">
        <v>0</v>
      </c>
      <c r="AB165" s="16">
        <v>2763.42</v>
      </c>
      <c r="AC165">
        <f t="shared" si="19"/>
        <v>2763.42</v>
      </c>
      <c r="AD165">
        <f t="shared" si="20"/>
        <v>0</v>
      </c>
    </row>
    <row r="166" spans="1:30" ht="15.75" thickBot="1" x14ac:dyDescent="0.3">
      <c r="A166" s="10" t="str">
        <f t="shared" si="24"/>
        <v>H131 2022 Junho</v>
      </c>
      <c r="B166" s="10" t="str">
        <f>VLOOKUP(H166,[1]Auxiliar_referencia!E:F,2,FALSE)</f>
        <v>Medidor faturado pela UFSC</v>
      </c>
      <c r="C166" s="10">
        <f t="shared" si="25"/>
        <v>2022</v>
      </c>
      <c r="D166" s="10" t="s">
        <v>37</v>
      </c>
      <c r="E166" s="10">
        <f>VLOOKUP(H166,[1]Auxiliar_referencia!$B:$X,3,FALSE)</f>
        <v>0</v>
      </c>
      <c r="F166" s="10" t="str">
        <f>VLOOKUP(H166,[1]Auxiliar_referencia!$B:$X,11,FALSE)</f>
        <v>Sapiens Park</v>
      </c>
      <c r="G166" s="10" t="str">
        <f>VLOOKUP(H166,[1]Auxiliar_referencia!$B:$X,16,FALSE)</f>
        <v/>
      </c>
      <c r="H166" s="11" t="s">
        <v>32</v>
      </c>
      <c r="I166" s="10" t="str">
        <f>VLOOKUP(H166,[1]Auxiliar_referencia!$B:$X,20,FALSE)</f>
        <v>Condomínio Sapiens Park</v>
      </c>
      <c r="J166" s="10" t="str">
        <f>VLOOKUP(H166,[1]Auxiliar_referencia!$B:$X,10,FALSE)</f>
        <v>Florianópolis - Outros</v>
      </c>
      <c r="K166" s="10" t="str">
        <f>VLOOKUP(H166,[1]Auxiliar_referencia!$B:$X,12,FALSE)</f>
        <v>Sapiens Park - Fotovoltaica</v>
      </c>
      <c r="L166" s="12">
        <f>VLOOKUP($H166,'[2]2025_03'!$D:$AD,'[2]2025_03'!Z$19,FALSE)</f>
        <v>1</v>
      </c>
      <c r="M166" s="12">
        <f>VLOOKUP($H166,'[2]2025_03'!$D:$AD,'[2]2025_03'!AA$19,FALSE)</f>
        <v>0</v>
      </c>
      <c r="N166" s="12">
        <f>VLOOKUP($H166,'[2]2025_03'!$D:$AD,'[2]2025_03'!AB$19,FALSE)</f>
        <v>0</v>
      </c>
      <c r="O166" s="12">
        <f>VLOOKUP($H166,'[2]2025_03'!$D:$AD,'[2]2025_03'!AC$19,FALSE)</f>
        <v>0</v>
      </c>
      <c r="P166" s="12">
        <f>VLOOKUP($H166,'[2]2025_03'!$D:$AD,'[2]2025_03'!AD$19,FALSE)</f>
        <v>1</v>
      </c>
      <c r="Q166" s="16">
        <v>7898</v>
      </c>
      <c r="R166" s="16">
        <v>7943</v>
      </c>
      <c r="S166" s="16">
        <v>45</v>
      </c>
      <c r="T166" s="17">
        <f t="shared" si="21"/>
        <v>45</v>
      </c>
      <c r="U166" s="13">
        <f>VLOOKUP($H166,'[2]2025_03'!$D:$AD,'[2]2025_03'!T$19,FALSE)</f>
        <v>0</v>
      </c>
      <c r="V166" s="14">
        <f>VLOOKUP($H166,'[2]2025_03'!$D:$AD,'[2]2025_03'!U$19,FALSE)</f>
        <v>0</v>
      </c>
      <c r="W166" s="16">
        <v>586.29</v>
      </c>
      <c r="X166" s="16">
        <v>586.29</v>
      </c>
      <c r="Z166" s="16">
        <v>0</v>
      </c>
      <c r="AB166" s="16">
        <v>1172.58</v>
      </c>
      <c r="AC166">
        <f t="shared" si="19"/>
        <v>1172.58</v>
      </c>
      <c r="AD166">
        <f t="shared" si="20"/>
        <v>0</v>
      </c>
    </row>
    <row r="167" spans="1:30" ht="15.75" thickBot="1" x14ac:dyDescent="0.3">
      <c r="A167" s="10" t="str">
        <f t="shared" si="24"/>
        <v>H131 2022 Julho</v>
      </c>
      <c r="B167" s="10" t="str">
        <f>VLOOKUP(H167,[1]Auxiliar_referencia!E:F,2,FALSE)</f>
        <v>Medidor faturado pela UFSC</v>
      </c>
      <c r="C167" s="10">
        <f t="shared" si="25"/>
        <v>2022</v>
      </c>
      <c r="D167" s="10" t="s">
        <v>38</v>
      </c>
      <c r="E167" s="10">
        <f>VLOOKUP(H167,[1]Auxiliar_referencia!$B:$X,3,FALSE)</f>
        <v>0</v>
      </c>
      <c r="F167" s="10" t="str">
        <f>VLOOKUP(H167,[1]Auxiliar_referencia!$B:$X,11,FALSE)</f>
        <v>Sapiens Park</v>
      </c>
      <c r="G167" s="10" t="str">
        <f>VLOOKUP(H167,[1]Auxiliar_referencia!$B:$X,16,FALSE)</f>
        <v/>
      </c>
      <c r="H167" s="11" t="s">
        <v>32</v>
      </c>
      <c r="I167" s="10" t="str">
        <f>VLOOKUP(H167,[1]Auxiliar_referencia!$B:$X,20,FALSE)</f>
        <v>Condomínio Sapiens Park</v>
      </c>
      <c r="J167" s="10" t="str">
        <f>VLOOKUP(H167,[1]Auxiliar_referencia!$B:$X,10,FALSE)</f>
        <v>Florianópolis - Outros</v>
      </c>
      <c r="K167" s="10" t="str">
        <f>VLOOKUP(H167,[1]Auxiliar_referencia!$B:$X,12,FALSE)</f>
        <v>Sapiens Park - Fotovoltaica</v>
      </c>
      <c r="L167" s="12">
        <f>VLOOKUP($H167,'[2]2025_03'!$D:$AD,'[2]2025_03'!Z$19,FALSE)</f>
        <v>1</v>
      </c>
      <c r="M167" s="12">
        <f>VLOOKUP($H167,'[2]2025_03'!$D:$AD,'[2]2025_03'!AA$19,FALSE)</f>
        <v>0</v>
      </c>
      <c r="N167" s="12">
        <f>VLOOKUP($H167,'[2]2025_03'!$D:$AD,'[2]2025_03'!AB$19,FALSE)</f>
        <v>0</v>
      </c>
      <c r="O167" s="12">
        <f>VLOOKUP($H167,'[2]2025_03'!$D:$AD,'[2]2025_03'!AC$19,FALSE)</f>
        <v>0</v>
      </c>
      <c r="P167" s="12">
        <f>VLOOKUP($H167,'[2]2025_03'!$D:$AD,'[2]2025_03'!AD$19,FALSE)</f>
        <v>1</v>
      </c>
      <c r="Q167" s="16">
        <v>7943</v>
      </c>
      <c r="R167" s="16">
        <v>8011</v>
      </c>
      <c r="S167" s="16">
        <v>68</v>
      </c>
      <c r="T167" s="17">
        <f t="shared" si="21"/>
        <v>68</v>
      </c>
      <c r="U167" s="13">
        <f>VLOOKUP($H167,'[2]2025_03'!$D:$AD,'[2]2025_03'!T$19,FALSE)</f>
        <v>0</v>
      </c>
      <c r="V167" s="14">
        <f>VLOOKUP($H167,'[2]2025_03'!$D:$AD,'[2]2025_03'!U$19,FALSE)</f>
        <v>0</v>
      </c>
      <c r="W167" s="16">
        <v>1042.8900000000001</v>
      </c>
      <c r="X167" s="16">
        <v>1042.8900000000001</v>
      </c>
      <c r="Z167" s="16">
        <v>0</v>
      </c>
      <c r="AB167" s="16">
        <v>2085.7800000000002</v>
      </c>
      <c r="AC167">
        <f t="shared" si="19"/>
        <v>2085.7800000000002</v>
      </c>
      <c r="AD167">
        <f t="shared" si="20"/>
        <v>0</v>
      </c>
    </row>
    <row r="168" spans="1:30" ht="15.75" thickBot="1" x14ac:dyDescent="0.3">
      <c r="A168" s="10" t="str">
        <f t="shared" si="24"/>
        <v>H131 2022 Agosto</v>
      </c>
      <c r="B168" s="10" t="str">
        <f>VLOOKUP(H168,[1]Auxiliar_referencia!E:F,2,FALSE)</f>
        <v>Medidor faturado pela UFSC</v>
      </c>
      <c r="C168" s="10">
        <f t="shared" si="25"/>
        <v>2022</v>
      </c>
      <c r="D168" s="10" t="s">
        <v>39</v>
      </c>
      <c r="E168" s="10">
        <f>VLOOKUP(H168,[1]Auxiliar_referencia!$B:$X,3,FALSE)</f>
        <v>0</v>
      </c>
      <c r="F168" s="10" t="str">
        <f>VLOOKUP(H168,[1]Auxiliar_referencia!$B:$X,11,FALSE)</f>
        <v>Sapiens Park</v>
      </c>
      <c r="G168" s="10" t="str">
        <f>VLOOKUP(H168,[1]Auxiliar_referencia!$B:$X,16,FALSE)</f>
        <v/>
      </c>
      <c r="H168" s="11" t="s">
        <v>32</v>
      </c>
      <c r="I168" s="10" t="str">
        <f>VLOOKUP(H168,[1]Auxiliar_referencia!$B:$X,20,FALSE)</f>
        <v>Condomínio Sapiens Park</v>
      </c>
      <c r="J168" s="10" t="str">
        <f>VLOOKUP(H168,[1]Auxiliar_referencia!$B:$X,10,FALSE)</f>
        <v>Florianópolis - Outros</v>
      </c>
      <c r="K168" s="10" t="str">
        <f>VLOOKUP(H168,[1]Auxiliar_referencia!$B:$X,12,FALSE)</f>
        <v>Sapiens Park - Fotovoltaica</v>
      </c>
      <c r="L168" s="12">
        <f>VLOOKUP($H168,'[2]2025_03'!$D:$AD,'[2]2025_03'!Z$19,FALSE)</f>
        <v>1</v>
      </c>
      <c r="M168" s="12">
        <f>VLOOKUP($H168,'[2]2025_03'!$D:$AD,'[2]2025_03'!AA$19,FALSE)</f>
        <v>0</v>
      </c>
      <c r="N168" s="12">
        <f>VLOOKUP($H168,'[2]2025_03'!$D:$AD,'[2]2025_03'!AB$19,FALSE)</f>
        <v>0</v>
      </c>
      <c r="O168" s="12">
        <f>VLOOKUP($H168,'[2]2025_03'!$D:$AD,'[2]2025_03'!AC$19,FALSE)</f>
        <v>0</v>
      </c>
      <c r="P168" s="12">
        <f>VLOOKUP($H168,'[2]2025_03'!$D:$AD,'[2]2025_03'!AD$19,FALSE)</f>
        <v>1</v>
      </c>
      <c r="Q168" s="16">
        <v>8011</v>
      </c>
      <c r="R168" s="16">
        <v>8074</v>
      </c>
      <c r="S168" s="16">
        <v>63</v>
      </c>
      <c r="T168" s="17">
        <f t="shared" si="21"/>
        <v>63</v>
      </c>
      <c r="U168" s="13">
        <f>VLOOKUP($H168,'[2]2025_03'!$D:$AD,'[2]2025_03'!T$19,FALSE)</f>
        <v>0</v>
      </c>
      <c r="V168" s="14">
        <f>VLOOKUP($H168,'[2]2025_03'!$D:$AD,'[2]2025_03'!U$19,FALSE)</f>
        <v>0</v>
      </c>
      <c r="W168" s="16">
        <v>988.61</v>
      </c>
      <c r="X168" s="16">
        <v>988.61</v>
      </c>
      <c r="Z168" s="16">
        <v>0</v>
      </c>
      <c r="AB168" s="16">
        <v>1977.22</v>
      </c>
      <c r="AC168">
        <f t="shared" si="19"/>
        <v>1977.22</v>
      </c>
      <c r="AD168">
        <f t="shared" si="20"/>
        <v>0</v>
      </c>
    </row>
    <row r="169" spans="1:30" ht="15.75" thickBot="1" x14ac:dyDescent="0.3">
      <c r="A169" s="10" t="str">
        <f t="shared" si="24"/>
        <v>H131 2022 Setembro</v>
      </c>
      <c r="B169" s="10" t="str">
        <f>VLOOKUP(H169,[1]Auxiliar_referencia!E:F,2,FALSE)</f>
        <v>Medidor faturado pela UFSC</v>
      </c>
      <c r="C169" s="10">
        <f t="shared" si="25"/>
        <v>2022</v>
      </c>
      <c r="D169" s="10" t="s">
        <v>40</v>
      </c>
      <c r="E169" s="10">
        <f>VLOOKUP(H169,[1]Auxiliar_referencia!$B:$X,3,FALSE)</f>
        <v>0</v>
      </c>
      <c r="F169" s="10" t="str">
        <f>VLOOKUP(H169,[1]Auxiliar_referencia!$B:$X,11,FALSE)</f>
        <v>Sapiens Park</v>
      </c>
      <c r="G169" s="10" t="str">
        <f>VLOOKUP(H169,[1]Auxiliar_referencia!$B:$X,16,FALSE)</f>
        <v/>
      </c>
      <c r="H169" s="11" t="s">
        <v>32</v>
      </c>
      <c r="I169" s="10" t="str">
        <f>VLOOKUP(H169,[1]Auxiliar_referencia!$B:$X,20,FALSE)</f>
        <v>Condomínio Sapiens Park</v>
      </c>
      <c r="J169" s="10" t="str">
        <f>VLOOKUP(H169,[1]Auxiliar_referencia!$B:$X,10,FALSE)</f>
        <v>Florianópolis - Outros</v>
      </c>
      <c r="K169" s="10" t="str">
        <f>VLOOKUP(H169,[1]Auxiliar_referencia!$B:$X,12,FALSE)</f>
        <v>Sapiens Park - Fotovoltaica</v>
      </c>
      <c r="L169" s="12">
        <f>VLOOKUP($H169,'[2]2025_03'!$D:$AD,'[2]2025_03'!Z$19,FALSE)</f>
        <v>1</v>
      </c>
      <c r="M169" s="12">
        <f>VLOOKUP($H169,'[2]2025_03'!$D:$AD,'[2]2025_03'!AA$19,FALSE)</f>
        <v>0</v>
      </c>
      <c r="N169" s="12">
        <f>VLOOKUP($H169,'[2]2025_03'!$D:$AD,'[2]2025_03'!AB$19,FALSE)</f>
        <v>0</v>
      </c>
      <c r="O169" s="12">
        <f>VLOOKUP($H169,'[2]2025_03'!$D:$AD,'[2]2025_03'!AC$19,FALSE)</f>
        <v>0</v>
      </c>
      <c r="P169" s="12">
        <f>VLOOKUP($H169,'[2]2025_03'!$D:$AD,'[2]2025_03'!AD$19,FALSE)</f>
        <v>1</v>
      </c>
      <c r="Q169" s="16">
        <v>8074</v>
      </c>
      <c r="R169" s="16">
        <v>8151</v>
      </c>
      <c r="S169" s="16">
        <v>77</v>
      </c>
      <c r="T169" s="17">
        <f t="shared" si="21"/>
        <v>77</v>
      </c>
      <c r="U169" s="13">
        <f>VLOOKUP($H169,'[2]2025_03'!$D:$AD,'[2]2025_03'!T$19,FALSE)</f>
        <v>0</v>
      </c>
      <c r="V169" s="14">
        <f>VLOOKUP($H169,'[2]2025_03'!$D:$AD,'[2]2025_03'!U$19,FALSE)</f>
        <v>0</v>
      </c>
      <c r="W169" s="16">
        <v>1211.77</v>
      </c>
      <c r="X169" s="16">
        <v>1211.77</v>
      </c>
      <c r="Z169" s="16">
        <v>0</v>
      </c>
      <c r="AB169" s="16">
        <v>2423.54</v>
      </c>
      <c r="AC169">
        <f t="shared" si="19"/>
        <v>2423.54</v>
      </c>
      <c r="AD169">
        <f t="shared" si="20"/>
        <v>0</v>
      </c>
    </row>
    <row r="170" spans="1:30" ht="15.75" thickBot="1" x14ac:dyDescent="0.3">
      <c r="A170" s="10" t="str">
        <f t="shared" si="24"/>
        <v>H131 2022 Outubro</v>
      </c>
      <c r="B170" s="10" t="str">
        <f>VLOOKUP(H170,[1]Auxiliar_referencia!E:F,2,FALSE)</f>
        <v>Medidor faturado pela UFSC</v>
      </c>
      <c r="C170" s="10">
        <f t="shared" si="25"/>
        <v>2022</v>
      </c>
      <c r="D170" s="10" t="s">
        <v>41</v>
      </c>
      <c r="E170" s="10">
        <f>VLOOKUP(H170,[1]Auxiliar_referencia!$B:$X,3,FALSE)</f>
        <v>0</v>
      </c>
      <c r="F170" s="10" t="str">
        <f>VLOOKUP(H170,[1]Auxiliar_referencia!$B:$X,11,FALSE)</f>
        <v>Sapiens Park</v>
      </c>
      <c r="G170" s="10" t="str">
        <f>VLOOKUP(H170,[1]Auxiliar_referencia!$B:$X,16,FALSE)</f>
        <v/>
      </c>
      <c r="H170" s="11" t="s">
        <v>32</v>
      </c>
      <c r="I170" s="10" t="str">
        <f>VLOOKUP(H170,[1]Auxiliar_referencia!$B:$X,20,FALSE)</f>
        <v>Condomínio Sapiens Park</v>
      </c>
      <c r="J170" s="10" t="str">
        <f>VLOOKUP(H170,[1]Auxiliar_referencia!$B:$X,10,FALSE)</f>
        <v>Florianópolis - Outros</v>
      </c>
      <c r="K170" s="10" t="str">
        <f>VLOOKUP(H170,[1]Auxiliar_referencia!$B:$X,12,FALSE)</f>
        <v>Sapiens Park - Fotovoltaica</v>
      </c>
      <c r="L170" s="12">
        <f>VLOOKUP($H170,'[2]2025_03'!$D:$AD,'[2]2025_03'!Z$19,FALSE)</f>
        <v>1</v>
      </c>
      <c r="M170" s="12">
        <f>VLOOKUP($H170,'[2]2025_03'!$D:$AD,'[2]2025_03'!AA$19,FALSE)</f>
        <v>0</v>
      </c>
      <c r="N170" s="12">
        <f>VLOOKUP($H170,'[2]2025_03'!$D:$AD,'[2]2025_03'!AB$19,FALSE)</f>
        <v>0</v>
      </c>
      <c r="O170" s="12">
        <f>VLOOKUP($H170,'[2]2025_03'!$D:$AD,'[2]2025_03'!AC$19,FALSE)</f>
        <v>0</v>
      </c>
      <c r="P170" s="12">
        <f>VLOOKUP($H170,'[2]2025_03'!$D:$AD,'[2]2025_03'!AD$19,FALSE)</f>
        <v>1</v>
      </c>
      <c r="Q170" s="16">
        <v>8151</v>
      </c>
      <c r="R170" s="16">
        <v>8302</v>
      </c>
      <c r="S170" s="16">
        <v>151</v>
      </c>
      <c r="T170" s="17">
        <f t="shared" si="21"/>
        <v>151</v>
      </c>
      <c r="U170" s="13">
        <f>VLOOKUP($H170,'[2]2025_03'!$D:$AD,'[2]2025_03'!T$19,FALSE)</f>
        <v>0</v>
      </c>
      <c r="V170" s="14">
        <f>VLOOKUP($H170,'[2]2025_03'!$D:$AD,'[2]2025_03'!U$19,FALSE)</f>
        <v>0</v>
      </c>
      <c r="W170" s="16">
        <v>2585.12</v>
      </c>
      <c r="X170" s="16">
        <v>2585.12</v>
      </c>
      <c r="Z170" s="16">
        <v>0</v>
      </c>
      <c r="AB170" s="16">
        <v>5170.24</v>
      </c>
      <c r="AC170">
        <f t="shared" si="19"/>
        <v>5170.24</v>
      </c>
      <c r="AD170">
        <f t="shared" si="20"/>
        <v>0</v>
      </c>
    </row>
    <row r="171" spans="1:30" ht="15.75" thickBot="1" x14ac:dyDescent="0.3">
      <c r="A171" s="10" t="str">
        <f t="shared" si="24"/>
        <v>H131 2022 Novembro</v>
      </c>
      <c r="B171" s="10" t="str">
        <f>VLOOKUP(H171,[1]Auxiliar_referencia!E:F,2,FALSE)</f>
        <v>Medidor faturado pela UFSC</v>
      </c>
      <c r="C171" s="10">
        <f t="shared" si="25"/>
        <v>2022</v>
      </c>
      <c r="D171" s="10" t="s">
        <v>42</v>
      </c>
      <c r="E171" s="10">
        <f>VLOOKUP(H171,[1]Auxiliar_referencia!$B:$X,3,FALSE)</f>
        <v>0</v>
      </c>
      <c r="F171" s="10" t="str">
        <f>VLOOKUP(H171,[1]Auxiliar_referencia!$B:$X,11,FALSE)</f>
        <v>Sapiens Park</v>
      </c>
      <c r="G171" s="10" t="str">
        <f>VLOOKUP(H171,[1]Auxiliar_referencia!$B:$X,16,FALSE)</f>
        <v/>
      </c>
      <c r="H171" s="11" t="s">
        <v>32</v>
      </c>
      <c r="I171" s="10" t="str">
        <f>VLOOKUP(H171,[1]Auxiliar_referencia!$B:$X,20,FALSE)</f>
        <v>Condomínio Sapiens Park</v>
      </c>
      <c r="J171" s="10" t="str">
        <f>VLOOKUP(H171,[1]Auxiliar_referencia!$B:$X,10,FALSE)</f>
        <v>Florianópolis - Outros</v>
      </c>
      <c r="K171" s="10" t="str">
        <f>VLOOKUP(H171,[1]Auxiliar_referencia!$B:$X,12,FALSE)</f>
        <v>Sapiens Park - Fotovoltaica</v>
      </c>
      <c r="L171" s="12">
        <f>VLOOKUP($H171,'[2]2025_03'!$D:$AD,'[2]2025_03'!Z$19,FALSE)</f>
        <v>1</v>
      </c>
      <c r="M171" s="12">
        <f>VLOOKUP($H171,'[2]2025_03'!$D:$AD,'[2]2025_03'!AA$19,FALSE)</f>
        <v>0</v>
      </c>
      <c r="N171" s="12">
        <f>VLOOKUP($H171,'[2]2025_03'!$D:$AD,'[2]2025_03'!AB$19,FALSE)</f>
        <v>0</v>
      </c>
      <c r="O171" s="12">
        <f>VLOOKUP($H171,'[2]2025_03'!$D:$AD,'[2]2025_03'!AC$19,FALSE)</f>
        <v>0</v>
      </c>
      <c r="P171" s="12">
        <f>VLOOKUP($H171,'[2]2025_03'!$D:$AD,'[2]2025_03'!AD$19,FALSE)</f>
        <v>1</v>
      </c>
      <c r="Q171" s="16">
        <v>8302</v>
      </c>
      <c r="R171" s="16">
        <v>8419</v>
      </c>
      <c r="S171" s="16">
        <v>117</v>
      </c>
      <c r="T171" s="17">
        <f t="shared" si="21"/>
        <v>117</v>
      </c>
      <c r="U171" s="13">
        <f>VLOOKUP($H171,'[2]2025_03'!$D:$AD,'[2]2025_03'!T$19,FALSE)</f>
        <v>0</v>
      </c>
      <c r="V171" s="14">
        <f>VLOOKUP($H171,'[2]2025_03'!$D:$AD,'[2]2025_03'!U$19,FALSE)</f>
        <v>0</v>
      </c>
      <c r="W171" s="16">
        <v>1910.07</v>
      </c>
      <c r="X171" s="16">
        <v>1910.07</v>
      </c>
      <c r="Z171" s="16">
        <v>0</v>
      </c>
      <c r="AB171" s="16">
        <v>3820.14</v>
      </c>
      <c r="AC171">
        <f t="shared" si="19"/>
        <v>3820.14</v>
      </c>
      <c r="AD171">
        <f t="shared" si="20"/>
        <v>0</v>
      </c>
    </row>
    <row r="172" spans="1:30" ht="15.75" thickBot="1" x14ac:dyDescent="0.3">
      <c r="A172" s="10" t="str">
        <f t="shared" si="24"/>
        <v>H131 2022 Dezembro</v>
      </c>
      <c r="B172" s="10" t="str">
        <f>VLOOKUP(H172,[1]Auxiliar_referencia!E:F,2,FALSE)</f>
        <v>Medidor faturado pela UFSC</v>
      </c>
      <c r="C172" s="10">
        <f t="shared" si="25"/>
        <v>2022</v>
      </c>
      <c r="D172" s="10" t="s">
        <v>43</v>
      </c>
      <c r="E172" s="10">
        <f>VLOOKUP(H172,[1]Auxiliar_referencia!$B:$X,3,FALSE)</f>
        <v>0</v>
      </c>
      <c r="F172" s="10" t="str">
        <f>VLOOKUP(H172,[1]Auxiliar_referencia!$B:$X,11,FALSE)</f>
        <v>Sapiens Park</v>
      </c>
      <c r="G172" s="10" t="str">
        <f>VLOOKUP(H172,[1]Auxiliar_referencia!$B:$X,16,FALSE)</f>
        <v/>
      </c>
      <c r="H172" s="11" t="s">
        <v>32</v>
      </c>
      <c r="I172" s="10" t="str">
        <f>VLOOKUP(H172,[1]Auxiliar_referencia!$B:$X,20,FALSE)</f>
        <v>Condomínio Sapiens Park</v>
      </c>
      <c r="J172" s="10" t="str">
        <f>VLOOKUP(H172,[1]Auxiliar_referencia!$B:$X,10,FALSE)</f>
        <v>Florianópolis - Outros</v>
      </c>
      <c r="K172" s="10" t="str">
        <f>VLOOKUP(H172,[1]Auxiliar_referencia!$B:$X,12,FALSE)</f>
        <v>Sapiens Park - Fotovoltaica</v>
      </c>
      <c r="L172" s="12">
        <f>VLOOKUP($H172,'[2]2025_03'!$D:$AD,'[2]2025_03'!Z$19,FALSE)</f>
        <v>1</v>
      </c>
      <c r="M172" s="12">
        <f>VLOOKUP($H172,'[2]2025_03'!$D:$AD,'[2]2025_03'!AA$19,FALSE)</f>
        <v>0</v>
      </c>
      <c r="N172" s="12">
        <f>VLOOKUP($H172,'[2]2025_03'!$D:$AD,'[2]2025_03'!AB$19,FALSE)</f>
        <v>0</v>
      </c>
      <c r="O172" s="12">
        <f>VLOOKUP($H172,'[2]2025_03'!$D:$AD,'[2]2025_03'!AC$19,FALSE)</f>
        <v>0</v>
      </c>
      <c r="P172" s="12">
        <f>VLOOKUP($H172,'[2]2025_03'!$D:$AD,'[2]2025_03'!AD$19,FALSE)</f>
        <v>1</v>
      </c>
      <c r="Q172" s="16">
        <v>8419</v>
      </c>
      <c r="R172" s="16">
        <v>8819</v>
      </c>
      <c r="S172" s="16">
        <v>400</v>
      </c>
      <c r="T172" s="17">
        <f t="shared" si="21"/>
        <v>400</v>
      </c>
      <c r="U172" s="13">
        <f>VLOOKUP($H172,'[2]2025_03'!$D:$AD,'[2]2025_03'!T$19,FALSE)</f>
        <v>0</v>
      </c>
      <c r="V172" s="14">
        <f>VLOOKUP($H172,'[2]2025_03'!$D:$AD,'[2]2025_03'!U$19,FALSE)</f>
        <v>0</v>
      </c>
      <c r="W172" s="16">
        <v>6776.44</v>
      </c>
      <c r="X172" s="16">
        <v>6776.44</v>
      </c>
      <c r="Z172" s="16">
        <v>0</v>
      </c>
      <c r="AB172" s="16">
        <v>13552.88</v>
      </c>
      <c r="AC172">
        <f t="shared" si="19"/>
        <v>13552.88</v>
      </c>
      <c r="AD172">
        <f t="shared" si="20"/>
        <v>0</v>
      </c>
    </row>
    <row r="173" spans="1:30" ht="15.75" thickBot="1" x14ac:dyDescent="0.3">
      <c r="A173" s="10" t="str">
        <f t="shared" si="24"/>
        <v>H131 2023 Janeiro</v>
      </c>
      <c r="B173" s="10" t="str">
        <f>VLOOKUP(H173,[1]Auxiliar_referencia!E:F,2,FALSE)</f>
        <v>Medidor faturado pela UFSC</v>
      </c>
      <c r="C173" s="10">
        <f>C161+1</f>
        <v>2023</v>
      </c>
      <c r="D173" s="10" t="s">
        <v>33</v>
      </c>
      <c r="E173" s="10">
        <f>VLOOKUP(H173,[1]Auxiliar_referencia!$B:$X,3,FALSE)</f>
        <v>0</v>
      </c>
      <c r="F173" s="10" t="str">
        <f>VLOOKUP(H173,[1]Auxiliar_referencia!$B:$X,11,FALSE)</f>
        <v>Sapiens Park</v>
      </c>
      <c r="G173" s="10" t="str">
        <f>VLOOKUP(H173,[1]Auxiliar_referencia!$B:$X,16,FALSE)</f>
        <v/>
      </c>
      <c r="H173" s="11" t="s">
        <v>32</v>
      </c>
      <c r="I173" s="10" t="str">
        <f>VLOOKUP(H173,[1]Auxiliar_referencia!$B:$X,20,FALSE)</f>
        <v>Condomínio Sapiens Park</v>
      </c>
      <c r="J173" s="10" t="str">
        <f>VLOOKUP(H173,[1]Auxiliar_referencia!$B:$X,10,FALSE)</f>
        <v>Florianópolis - Outros</v>
      </c>
      <c r="K173" s="10" t="str">
        <f>VLOOKUP(H173,[1]Auxiliar_referencia!$B:$X,12,FALSE)</f>
        <v>Sapiens Park - Fotovoltaica</v>
      </c>
      <c r="L173" s="12">
        <f>VLOOKUP($H173,'[2]2025_03'!$D:$AD,'[2]2025_03'!Z$19,FALSE)</f>
        <v>1</v>
      </c>
      <c r="M173" s="12">
        <f>VLOOKUP($H173,'[2]2025_03'!$D:$AD,'[2]2025_03'!AA$19,FALSE)</f>
        <v>0</v>
      </c>
      <c r="N173" s="12">
        <f>VLOOKUP($H173,'[2]2025_03'!$D:$AD,'[2]2025_03'!AB$19,FALSE)</f>
        <v>0</v>
      </c>
      <c r="O173" s="12">
        <f>VLOOKUP($H173,'[2]2025_03'!$D:$AD,'[2]2025_03'!AC$19,FALSE)</f>
        <v>0</v>
      </c>
      <c r="P173" s="12">
        <f>VLOOKUP($H173,'[2]2025_03'!$D:$AD,'[2]2025_03'!AD$19,FALSE)</f>
        <v>1</v>
      </c>
      <c r="Q173" s="16">
        <v>8819</v>
      </c>
      <c r="R173" s="16">
        <v>9252</v>
      </c>
      <c r="S173" s="16">
        <v>433</v>
      </c>
      <c r="T173" s="17">
        <f t="shared" si="21"/>
        <v>433</v>
      </c>
      <c r="U173" s="13">
        <f>VLOOKUP($H173,'[2]2025_03'!$D:$AD,'[2]2025_03'!T$19,FALSE)</f>
        <v>0</v>
      </c>
      <c r="V173" s="14">
        <f>VLOOKUP($H173,'[2]2025_03'!$D:$AD,'[2]2025_03'!U$19,FALSE)</f>
        <v>0</v>
      </c>
      <c r="W173" s="16">
        <v>6783.5</v>
      </c>
      <c r="X173" s="16">
        <v>6783.5</v>
      </c>
      <c r="Z173" s="16">
        <v>0</v>
      </c>
      <c r="AB173" s="16">
        <v>13567</v>
      </c>
      <c r="AC173">
        <f t="shared" si="19"/>
        <v>13567</v>
      </c>
      <c r="AD173">
        <f t="shared" si="20"/>
        <v>0</v>
      </c>
    </row>
    <row r="174" spans="1:30" ht="15.75" thickBot="1" x14ac:dyDescent="0.3">
      <c r="A174" s="10" t="str">
        <f t="shared" si="24"/>
        <v>H131 2023 Fevereiro</v>
      </c>
      <c r="B174" s="10" t="str">
        <f>VLOOKUP(H174,[1]Auxiliar_referencia!E:F,2,FALSE)</f>
        <v>Medidor faturado pela UFSC</v>
      </c>
      <c r="C174" s="10">
        <f>C173</f>
        <v>2023</v>
      </c>
      <c r="D174" s="10" t="s">
        <v>34</v>
      </c>
      <c r="E174" s="10">
        <f>VLOOKUP(H174,[1]Auxiliar_referencia!$B:$X,3,FALSE)</f>
        <v>0</v>
      </c>
      <c r="F174" s="10" t="str">
        <f>VLOOKUP(H174,[1]Auxiliar_referencia!$B:$X,11,FALSE)</f>
        <v>Sapiens Park</v>
      </c>
      <c r="G174" s="10" t="str">
        <f>VLOOKUP(H174,[1]Auxiliar_referencia!$B:$X,16,FALSE)</f>
        <v/>
      </c>
      <c r="H174" s="11" t="s">
        <v>32</v>
      </c>
      <c r="I174" s="10" t="str">
        <f>VLOOKUP(H174,[1]Auxiliar_referencia!$B:$X,20,FALSE)</f>
        <v>Condomínio Sapiens Park</v>
      </c>
      <c r="J174" s="10" t="str">
        <f>VLOOKUP(H174,[1]Auxiliar_referencia!$B:$X,10,FALSE)</f>
        <v>Florianópolis - Outros</v>
      </c>
      <c r="K174" s="10" t="str">
        <f>VLOOKUP(H174,[1]Auxiliar_referencia!$B:$X,12,FALSE)</f>
        <v>Sapiens Park - Fotovoltaica</v>
      </c>
      <c r="L174" s="12">
        <f>VLOOKUP($H174,'[2]2025_03'!$D:$AD,'[2]2025_03'!Z$19,FALSE)</f>
        <v>1</v>
      </c>
      <c r="M174" s="12">
        <f>VLOOKUP($H174,'[2]2025_03'!$D:$AD,'[2]2025_03'!AA$19,FALSE)</f>
        <v>0</v>
      </c>
      <c r="N174" s="12">
        <f>VLOOKUP($H174,'[2]2025_03'!$D:$AD,'[2]2025_03'!AB$19,FALSE)</f>
        <v>0</v>
      </c>
      <c r="O174" s="12">
        <f>VLOOKUP($H174,'[2]2025_03'!$D:$AD,'[2]2025_03'!AC$19,FALSE)</f>
        <v>0</v>
      </c>
      <c r="P174" s="12">
        <f>VLOOKUP($H174,'[2]2025_03'!$D:$AD,'[2]2025_03'!AD$19,FALSE)</f>
        <v>1</v>
      </c>
      <c r="Q174" s="16">
        <v>9252</v>
      </c>
      <c r="R174" s="16">
        <v>9646</v>
      </c>
      <c r="S174" s="16">
        <v>394</v>
      </c>
      <c r="T174" s="17">
        <f t="shared" si="21"/>
        <v>394</v>
      </c>
      <c r="U174" s="13">
        <f>VLOOKUP($H174,'[2]2025_03'!$D:$AD,'[2]2025_03'!T$19,FALSE)</f>
        <v>0</v>
      </c>
      <c r="V174" s="14">
        <f>VLOOKUP($H174,'[2]2025_03'!$D:$AD,'[2]2025_03'!U$19,FALSE)</f>
        <v>0</v>
      </c>
      <c r="W174" s="16">
        <v>6521.58</v>
      </c>
      <c r="X174" s="16">
        <v>6521.58</v>
      </c>
      <c r="Z174" s="16">
        <v>0</v>
      </c>
      <c r="AB174" s="16">
        <v>13043.16</v>
      </c>
      <c r="AC174">
        <f t="shared" si="19"/>
        <v>13043.16</v>
      </c>
      <c r="AD174">
        <f t="shared" si="20"/>
        <v>0</v>
      </c>
    </row>
    <row r="175" spans="1:30" ht="15.75" thickBot="1" x14ac:dyDescent="0.3">
      <c r="A175" s="10" t="str">
        <f t="shared" si="24"/>
        <v>H131 2023 Março</v>
      </c>
      <c r="B175" s="10" t="str">
        <f>VLOOKUP(H175,[1]Auxiliar_referencia!E:F,2,FALSE)</f>
        <v>Medidor faturado pela UFSC</v>
      </c>
      <c r="C175" s="10">
        <f t="shared" ref="C175:C184" si="26">C174</f>
        <v>2023</v>
      </c>
      <c r="D175" s="10" t="s">
        <v>30</v>
      </c>
      <c r="E175" s="10">
        <f>VLOOKUP(H175,[1]Auxiliar_referencia!$B:$X,3,FALSE)</f>
        <v>0</v>
      </c>
      <c r="F175" s="10" t="str">
        <f>VLOOKUP(H175,[1]Auxiliar_referencia!$B:$X,11,FALSE)</f>
        <v>Sapiens Park</v>
      </c>
      <c r="G175" s="10" t="str">
        <f>VLOOKUP(H175,[1]Auxiliar_referencia!$B:$X,16,FALSE)</f>
        <v/>
      </c>
      <c r="H175" s="11" t="s">
        <v>32</v>
      </c>
      <c r="I175" s="10" t="str">
        <f>VLOOKUP(H175,[1]Auxiliar_referencia!$B:$X,20,FALSE)</f>
        <v>Condomínio Sapiens Park</v>
      </c>
      <c r="J175" s="10" t="str">
        <f>VLOOKUP(H175,[1]Auxiliar_referencia!$B:$X,10,FALSE)</f>
        <v>Florianópolis - Outros</v>
      </c>
      <c r="K175" s="10" t="str">
        <f>VLOOKUP(H175,[1]Auxiliar_referencia!$B:$X,12,FALSE)</f>
        <v>Sapiens Park - Fotovoltaica</v>
      </c>
      <c r="L175" s="12">
        <f>VLOOKUP($H175,'[2]2025_03'!$D:$AD,'[2]2025_03'!Z$19,FALSE)</f>
        <v>1</v>
      </c>
      <c r="M175" s="12">
        <f>VLOOKUP($H175,'[2]2025_03'!$D:$AD,'[2]2025_03'!AA$19,FALSE)</f>
        <v>0</v>
      </c>
      <c r="N175" s="12">
        <f>VLOOKUP($H175,'[2]2025_03'!$D:$AD,'[2]2025_03'!AB$19,FALSE)</f>
        <v>0</v>
      </c>
      <c r="O175" s="12">
        <f>VLOOKUP($H175,'[2]2025_03'!$D:$AD,'[2]2025_03'!AC$19,FALSE)</f>
        <v>0</v>
      </c>
      <c r="P175" s="12">
        <f>VLOOKUP($H175,'[2]2025_03'!$D:$AD,'[2]2025_03'!AD$19,FALSE)</f>
        <v>1</v>
      </c>
      <c r="Q175" s="16">
        <v>9646</v>
      </c>
      <c r="R175" s="16">
        <v>9829</v>
      </c>
      <c r="S175" s="16">
        <v>183</v>
      </c>
      <c r="T175" s="17">
        <f t="shared" si="21"/>
        <v>183</v>
      </c>
      <c r="U175" s="13">
        <f>VLOOKUP($H175,'[2]2025_03'!$D:$AD,'[2]2025_03'!T$19,FALSE)</f>
        <v>0</v>
      </c>
      <c r="V175" s="14">
        <f>VLOOKUP($H175,'[2]2025_03'!$D:$AD,'[2]2025_03'!U$19,FALSE)</f>
        <v>0</v>
      </c>
      <c r="W175" s="16">
        <v>3094.05</v>
      </c>
      <c r="X175" s="16">
        <v>3094.05</v>
      </c>
      <c r="Z175" s="16">
        <v>0</v>
      </c>
      <c r="AB175" s="16">
        <v>6188.1</v>
      </c>
      <c r="AC175">
        <f t="shared" si="19"/>
        <v>6188.1</v>
      </c>
      <c r="AD175">
        <f t="shared" si="20"/>
        <v>0</v>
      </c>
    </row>
    <row r="176" spans="1:30" ht="15.75" thickBot="1" x14ac:dyDescent="0.3">
      <c r="A176" s="10" t="str">
        <f t="shared" si="24"/>
        <v>H131 2023 Abril</v>
      </c>
      <c r="B176" s="10" t="str">
        <f>VLOOKUP(H176,[1]Auxiliar_referencia!E:F,2,FALSE)</f>
        <v>Medidor faturado pela UFSC</v>
      </c>
      <c r="C176" s="10">
        <f t="shared" si="26"/>
        <v>2023</v>
      </c>
      <c r="D176" s="10" t="s">
        <v>35</v>
      </c>
      <c r="E176" s="10">
        <f>VLOOKUP(H176,[1]Auxiliar_referencia!$B:$X,3,FALSE)</f>
        <v>0</v>
      </c>
      <c r="F176" s="10" t="str">
        <f>VLOOKUP(H176,[1]Auxiliar_referencia!$B:$X,11,FALSE)</f>
        <v>Sapiens Park</v>
      </c>
      <c r="G176" s="10" t="str">
        <f>VLOOKUP(H176,[1]Auxiliar_referencia!$B:$X,16,FALSE)</f>
        <v/>
      </c>
      <c r="H176" s="11" t="s">
        <v>32</v>
      </c>
      <c r="I176" s="10" t="str">
        <f>VLOOKUP(H176,[1]Auxiliar_referencia!$B:$X,20,FALSE)</f>
        <v>Condomínio Sapiens Park</v>
      </c>
      <c r="J176" s="10" t="str">
        <f>VLOOKUP(H176,[1]Auxiliar_referencia!$B:$X,10,FALSE)</f>
        <v>Florianópolis - Outros</v>
      </c>
      <c r="K176" s="10" t="str">
        <f>VLOOKUP(H176,[1]Auxiliar_referencia!$B:$X,12,FALSE)</f>
        <v>Sapiens Park - Fotovoltaica</v>
      </c>
      <c r="L176" s="12">
        <f>VLOOKUP($H176,'[2]2025_03'!$D:$AD,'[2]2025_03'!Z$19,FALSE)</f>
        <v>1</v>
      </c>
      <c r="M176" s="12">
        <f>VLOOKUP($H176,'[2]2025_03'!$D:$AD,'[2]2025_03'!AA$19,FALSE)</f>
        <v>0</v>
      </c>
      <c r="N176" s="12">
        <f>VLOOKUP($H176,'[2]2025_03'!$D:$AD,'[2]2025_03'!AB$19,FALSE)</f>
        <v>0</v>
      </c>
      <c r="O176" s="12">
        <f>VLOOKUP($H176,'[2]2025_03'!$D:$AD,'[2]2025_03'!AC$19,FALSE)</f>
        <v>0</v>
      </c>
      <c r="P176" s="12">
        <f>VLOOKUP($H176,'[2]2025_03'!$D:$AD,'[2]2025_03'!AD$19,FALSE)</f>
        <v>1</v>
      </c>
      <c r="Q176" s="16">
        <v>9829</v>
      </c>
      <c r="R176" s="16">
        <v>9941</v>
      </c>
      <c r="S176" s="16">
        <v>112</v>
      </c>
      <c r="T176" s="17">
        <f t="shared" si="21"/>
        <v>112</v>
      </c>
      <c r="U176" s="13">
        <f>VLOOKUP($H176,'[2]2025_03'!$D:$AD,'[2]2025_03'!T$19,FALSE)</f>
        <v>0</v>
      </c>
      <c r="V176" s="14">
        <f>VLOOKUP($H176,'[2]2025_03'!$D:$AD,'[2]2025_03'!U$19,FALSE)</f>
        <v>0</v>
      </c>
      <c r="W176" s="16">
        <v>1860.32</v>
      </c>
      <c r="X176" s="16">
        <v>1860.32</v>
      </c>
      <c r="Z176" s="16">
        <v>0</v>
      </c>
      <c r="AB176" s="16">
        <v>3720.64</v>
      </c>
      <c r="AC176">
        <f t="shared" si="19"/>
        <v>3720.64</v>
      </c>
      <c r="AD176">
        <f t="shared" si="20"/>
        <v>0</v>
      </c>
    </row>
    <row r="177" spans="1:30" ht="15.75" thickBot="1" x14ac:dyDescent="0.3">
      <c r="A177" s="10" t="str">
        <f t="shared" si="24"/>
        <v>H131 2023 Maio</v>
      </c>
      <c r="B177" s="10" t="str">
        <f>VLOOKUP(H177,[1]Auxiliar_referencia!E:F,2,FALSE)</f>
        <v>Medidor faturado pela UFSC</v>
      </c>
      <c r="C177" s="10">
        <f t="shared" si="26"/>
        <v>2023</v>
      </c>
      <c r="D177" s="10" t="s">
        <v>36</v>
      </c>
      <c r="E177" s="10">
        <f>VLOOKUP(H177,[1]Auxiliar_referencia!$B:$X,3,FALSE)</f>
        <v>0</v>
      </c>
      <c r="F177" s="10" t="str">
        <f>VLOOKUP(H177,[1]Auxiliar_referencia!$B:$X,11,FALSE)</f>
        <v>Sapiens Park</v>
      </c>
      <c r="G177" s="10" t="str">
        <f>VLOOKUP(H177,[1]Auxiliar_referencia!$B:$X,16,FALSE)</f>
        <v/>
      </c>
      <c r="H177" s="11" t="s">
        <v>32</v>
      </c>
      <c r="I177" s="10" t="str">
        <f>VLOOKUP(H177,[1]Auxiliar_referencia!$B:$X,20,FALSE)</f>
        <v>Condomínio Sapiens Park</v>
      </c>
      <c r="J177" s="10" t="str">
        <f>VLOOKUP(H177,[1]Auxiliar_referencia!$B:$X,10,FALSE)</f>
        <v>Florianópolis - Outros</v>
      </c>
      <c r="K177" s="10" t="str">
        <f>VLOOKUP(H177,[1]Auxiliar_referencia!$B:$X,12,FALSE)</f>
        <v>Sapiens Park - Fotovoltaica</v>
      </c>
      <c r="L177" s="12">
        <f>VLOOKUP($H177,'[2]2025_03'!$D:$AD,'[2]2025_03'!Z$19,FALSE)</f>
        <v>1</v>
      </c>
      <c r="M177" s="12">
        <f>VLOOKUP($H177,'[2]2025_03'!$D:$AD,'[2]2025_03'!AA$19,FALSE)</f>
        <v>0</v>
      </c>
      <c r="N177" s="12">
        <f>VLOOKUP($H177,'[2]2025_03'!$D:$AD,'[2]2025_03'!AB$19,FALSE)</f>
        <v>0</v>
      </c>
      <c r="O177" s="12">
        <f>VLOOKUP($H177,'[2]2025_03'!$D:$AD,'[2]2025_03'!AC$19,FALSE)</f>
        <v>0</v>
      </c>
      <c r="P177" s="12">
        <f>VLOOKUP($H177,'[2]2025_03'!$D:$AD,'[2]2025_03'!AD$19,FALSE)</f>
        <v>1</v>
      </c>
      <c r="Q177" s="16">
        <v>9941</v>
      </c>
      <c r="R177" s="16">
        <v>9984</v>
      </c>
      <c r="S177" s="16">
        <v>43</v>
      </c>
      <c r="T177" s="17">
        <f t="shared" si="21"/>
        <v>43</v>
      </c>
      <c r="U177" s="13">
        <f>VLOOKUP($H177,'[2]2025_03'!$D:$AD,'[2]2025_03'!T$19,FALSE)</f>
        <v>0</v>
      </c>
      <c r="V177" s="14">
        <f>VLOOKUP($H177,'[2]2025_03'!$D:$AD,'[2]2025_03'!U$19,FALSE)</f>
        <v>0</v>
      </c>
      <c r="W177" s="16">
        <v>669.51</v>
      </c>
      <c r="X177" s="16">
        <v>669.51</v>
      </c>
      <c r="Z177" s="16">
        <v>0</v>
      </c>
      <c r="AB177" s="16">
        <v>1339.02</v>
      </c>
      <c r="AC177">
        <f t="shared" si="19"/>
        <v>1339.02</v>
      </c>
      <c r="AD177">
        <f t="shared" si="20"/>
        <v>0</v>
      </c>
    </row>
    <row r="178" spans="1:30" ht="15.75" thickBot="1" x14ac:dyDescent="0.3">
      <c r="A178" s="10" t="str">
        <f t="shared" si="24"/>
        <v>H131 2023 Junho</v>
      </c>
      <c r="B178" s="10" t="str">
        <f>VLOOKUP(H178,[1]Auxiliar_referencia!E:F,2,FALSE)</f>
        <v>Medidor faturado pela UFSC</v>
      </c>
      <c r="C178" s="10">
        <f t="shared" si="26"/>
        <v>2023</v>
      </c>
      <c r="D178" s="10" t="s">
        <v>37</v>
      </c>
      <c r="E178" s="10">
        <f>VLOOKUP(H178,[1]Auxiliar_referencia!$B:$X,3,FALSE)</f>
        <v>0</v>
      </c>
      <c r="F178" s="10" t="str">
        <f>VLOOKUP(H178,[1]Auxiliar_referencia!$B:$X,11,FALSE)</f>
        <v>Sapiens Park</v>
      </c>
      <c r="G178" s="10" t="str">
        <f>VLOOKUP(H178,[1]Auxiliar_referencia!$B:$X,16,FALSE)</f>
        <v/>
      </c>
      <c r="H178" s="11" t="s">
        <v>32</v>
      </c>
      <c r="I178" s="10" t="str">
        <f>VLOOKUP(H178,[1]Auxiliar_referencia!$B:$X,20,FALSE)</f>
        <v>Condomínio Sapiens Park</v>
      </c>
      <c r="J178" s="10" t="str">
        <f>VLOOKUP(H178,[1]Auxiliar_referencia!$B:$X,10,FALSE)</f>
        <v>Florianópolis - Outros</v>
      </c>
      <c r="K178" s="10" t="str">
        <f>VLOOKUP(H178,[1]Auxiliar_referencia!$B:$X,12,FALSE)</f>
        <v>Sapiens Park - Fotovoltaica</v>
      </c>
      <c r="L178" s="12">
        <f>VLOOKUP($H178,'[2]2025_03'!$D:$AD,'[2]2025_03'!Z$19,FALSE)</f>
        <v>1</v>
      </c>
      <c r="M178" s="12">
        <f>VLOOKUP($H178,'[2]2025_03'!$D:$AD,'[2]2025_03'!AA$19,FALSE)</f>
        <v>0</v>
      </c>
      <c r="N178" s="12">
        <f>VLOOKUP($H178,'[2]2025_03'!$D:$AD,'[2]2025_03'!AB$19,FALSE)</f>
        <v>0</v>
      </c>
      <c r="O178" s="12">
        <f>VLOOKUP($H178,'[2]2025_03'!$D:$AD,'[2]2025_03'!AC$19,FALSE)</f>
        <v>0</v>
      </c>
      <c r="P178" s="12">
        <f>VLOOKUP($H178,'[2]2025_03'!$D:$AD,'[2]2025_03'!AD$19,FALSE)</f>
        <v>1</v>
      </c>
      <c r="Q178" s="16">
        <v>9984</v>
      </c>
      <c r="R178" s="16">
        <v>10100</v>
      </c>
      <c r="S178" s="16">
        <v>116</v>
      </c>
      <c r="T178" s="17">
        <f t="shared" si="21"/>
        <v>116</v>
      </c>
      <c r="U178" s="13">
        <f>VLOOKUP($H178,'[2]2025_03'!$D:$AD,'[2]2025_03'!T$19,FALSE)</f>
        <v>0</v>
      </c>
      <c r="V178" s="14">
        <f>VLOOKUP($H178,'[2]2025_03'!$D:$AD,'[2]2025_03'!U$19,FALSE)</f>
        <v>0</v>
      </c>
      <c r="W178" s="16">
        <v>1364.16</v>
      </c>
      <c r="X178" s="16">
        <v>1364.16</v>
      </c>
      <c r="Z178" s="16">
        <v>0</v>
      </c>
      <c r="AB178" s="16">
        <v>2728.32</v>
      </c>
      <c r="AC178">
        <f t="shared" si="19"/>
        <v>2728.32</v>
      </c>
      <c r="AD178">
        <f t="shared" si="20"/>
        <v>0</v>
      </c>
    </row>
    <row r="179" spans="1:30" ht="15.75" thickBot="1" x14ac:dyDescent="0.3">
      <c r="A179" s="10" t="str">
        <f t="shared" si="24"/>
        <v>H131 2023 Julho</v>
      </c>
      <c r="B179" s="10" t="str">
        <f>VLOOKUP(H179,[1]Auxiliar_referencia!E:F,2,FALSE)</f>
        <v>Medidor faturado pela UFSC</v>
      </c>
      <c r="C179" s="10">
        <f t="shared" si="26"/>
        <v>2023</v>
      </c>
      <c r="D179" s="10" t="s">
        <v>38</v>
      </c>
      <c r="E179" s="10">
        <f>VLOOKUP(H179,[1]Auxiliar_referencia!$B:$X,3,FALSE)</f>
        <v>0</v>
      </c>
      <c r="F179" s="10" t="str">
        <f>VLOOKUP(H179,[1]Auxiliar_referencia!$B:$X,11,FALSE)</f>
        <v>Sapiens Park</v>
      </c>
      <c r="G179" s="10" t="str">
        <f>VLOOKUP(H179,[1]Auxiliar_referencia!$B:$X,16,FALSE)</f>
        <v/>
      </c>
      <c r="H179" s="11" t="s">
        <v>32</v>
      </c>
      <c r="I179" s="10" t="str">
        <f>VLOOKUP(H179,[1]Auxiliar_referencia!$B:$X,20,FALSE)</f>
        <v>Condomínio Sapiens Park</v>
      </c>
      <c r="J179" s="10" t="str">
        <f>VLOOKUP(H179,[1]Auxiliar_referencia!$B:$X,10,FALSE)</f>
        <v>Florianópolis - Outros</v>
      </c>
      <c r="K179" s="10" t="str">
        <f>VLOOKUP(H179,[1]Auxiliar_referencia!$B:$X,12,FALSE)</f>
        <v>Sapiens Park - Fotovoltaica</v>
      </c>
      <c r="L179" s="12">
        <f>VLOOKUP($H179,'[2]2025_03'!$D:$AD,'[2]2025_03'!Z$19,FALSE)</f>
        <v>1</v>
      </c>
      <c r="M179" s="12">
        <f>VLOOKUP($H179,'[2]2025_03'!$D:$AD,'[2]2025_03'!AA$19,FALSE)</f>
        <v>0</v>
      </c>
      <c r="N179" s="12">
        <f>VLOOKUP($H179,'[2]2025_03'!$D:$AD,'[2]2025_03'!AB$19,FALSE)</f>
        <v>0</v>
      </c>
      <c r="O179" s="12">
        <f>VLOOKUP($H179,'[2]2025_03'!$D:$AD,'[2]2025_03'!AC$19,FALSE)</f>
        <v>0</v>
      </c>
      <c r="P179" s="12">
        <f>VLOOKUP($H179,'[2]2025_03'!$D:$AD,'[2]2025_03'!AD$19,FALSE)</f>
        <v>1</v>
      </c>
      <c r="Q179" s="16">
        <v>10100</v>
      </c>
      <c r="R179" s="16">
        <v>10121</v>
      </c>
      <c r="S179" s="16">
        <v>21</v>
      </c>
      <c r="T179" s="17">
        <f t="shared" si="21"/>
        <v>21</v>
      </c>
      <c r="U179" s="13">
        <f>VLOOKUP($H179,'[2]2025_03'!$D:$AD,'[2]2025_03'!T$19,FALSE)</f>
        <v>0</v>
      </c>
      <c r="V179" s="14">
        <f>VLOOKUP($H179,'[2]2025_03'!$D:$AD,'[2]2025_03'!U$19,FALSE)</f>
        <v>0</v>
      </c>
      <c r="W179" s="16">
        <v>364.98</v>
      </c>
      <c r="X179" s="16">
        <v>364.98</v>
      </c>
      <c r="Z179" s="16">
        <v>0</v>
      </c>
      <c r="AB179" s="16">
        <v>729.96</v>
      </c>
      <c r="AC179">
        <f t="shared" si="19"/>
        <v>729.96</v>
      </c>
      <c r="AD179">
        <f t="shared" si="20"/>
        <v>0</v>
      </c>
    </row>
    <row r="180" spans="1:30" ht="15.75" thickBot="1" x14ac:dyDescent="0.3">
      <c r="A180" s="10" t="str">
        <f t="shared" si="24"/>
        <v>H131 2023 Agosto</v>
      </c>
      <c r="B180" s="10" t="str">
        <f>VLOOKUP(H180,[1]Auxiliar_referencia!E:F,2,FALSE)</f>
        <v>Medidor faturado pela UFSC</v>
      </c>
      <c r="C180" s="10">
        <f t="shared" si="26"/>
        <v>2023</v>
      </c>
      <c r="D180" s="10" t="s">
        <v>39</v>
      </c>
      <c r="E180" s="10">
        <f>VLOOKUP(H180,[1]Auxiliar_referencia!$B:$X,3,FALSE)</f>
        <v>0</v>
      </c>
      <c r="F180" s="10" t="str">
        <f>VLOOKUP(H180,[1]Auxiliar_referencia!$B:$X,11,FALSE)</f>
        <v>Sapiens Park</v>
      </c>
      <c r="G180" s="10" t="str">
        <f>VLOOKUP(H180,[1]Auxiliar_referencia!$B:$X,16,FALSE)</f>
        <v/>
      </c>
      <c r="H180" s="11" t="s">
        <v>32</v>
      </c>
      <c r="I180" s="10" t="str">
        <f>VLOOKUP(H180,[1]Auxiliar_referencia!$B:$X,20,FALSE)</f>
        <v>Condomínio Sapiens Park</v>
      </c>
      <c r="J180" s="10" t="str">
        <f>VLOOKUP(H180,[1]Auxiliar_referencia!$B:$X,10,FALSE)</f>
        <v>Florianópolis - Outros</v>
      </c>
      <c r="K180" s="10" t="str">
        <f>VLOOKUP(H180,[1]Auxiliar_referencia!$B:$X,12,FALSE)</f>
        <v>Sapiens Park - Fotovoltaica</v>
      </c>
      <c r="L180" s="12">
        <f>VLOOKUP($H180,'[2]2025_03'!$D:$AD,'[2]2025_03'!Z$19,FALSE)</f>
        <v>1</v>
      </c>
      <c r="M180" s="12">
        <f>VLOOKUP($H180,'[2]2025_03'!$D:$AD,'[2]2025_03'!AA$19,FALSE)</f>
        <v>0</v>
      </c>
      <c r="N180" s="12">
        <f>VLOOKUP($H180,'[2]2025_03'!$D:$AD,'[2]2025_03'!AB$19,FALSE)</f>
        <v>0</v>
      </c>
      <c r="O180" s="12">
        <f>VLOOKUP($H180,'[2]2025_03'!$D:$AD,'[2]2025_03'!AC$19,FALSE)</f>
        <v>0</v>
      </c>
      <c r="P180" s="12">
        <f>VLOOKUP($H180,'[2]2025_03'!$D:$AD,'[2]2025_03'!AD$19,FALSE)</f>
        <v>1</v>
      </c>
      <c r="Q180" s="16">
        <v>10121</v>
      </c>
      <c r="R180" s="16">
        <v>10211</v>
      </c>
      <c r="S180" s="16">
        <v>90</v>
      </c>
      <c r="T180" s="17">
        <f t="shared" si="21"/>
        <v>90</v>
      </c>
      <c r="U180" s="13">
        <f>VLOOKUP($H180,'[2]2025_03'!$D:$AD,'[2]2025_03'!T$19,FALSE)</f>
        <v>0</v>
      </c>
      <c r="V180" s="14">
        <f>VLOOKUP($H180,'[2]2025_03'!$D:$AD,'[2]2025_03'!U$19,FALSE)</f>
        <v>0</v>
      </c>
      <c r="W180" s="16">
        <v>1548</v>
      </c>
      <c r="X180" s="16">
        <v>1548</v>
      </c>
      <c r="Z180" s="16">
        <v>0</v>
      </c>
      <c r="AB180" s="16">
        <v>3096</v>
      </c>
      <c r="AC180">
        <f t="shared" si="19"/>
        <v>3096</v>
      </c>
      <c r="AD180">
        <f t="shared" si="20"/>
        <v>0</v>
      </c>
    </row>
    <row r="181" spans="1:30" ht="15.75" thickBot="1" x14ac:dyDescent="0.3">
      <c r="A181" s="10" t="str">
        <f t="shared" si="24"/>
        <v>H131 2023 Setembro</v>
      </c>
      <c r="B181" s="10" t="str">
        <f>VLOOKUP(H181,[1]Auxiliar_referencia!E:F,2,FALSE)</f>
        <v>Medidor faturado pela UFSC</v>
      </c>
      <c r="C181" s="10">
        <f t="shared" si="26"/>
        <v>2023</v>
      </c>
      <c r="D181" s="10" t="s">
        <v>40</v>
      </c>
      <c r="E181" s="10">
        <f>VLOOKUP(H181,[1]Auxiliar_referencia!$B:$X,3,FALSE)</f>
        <v>0</v>
      </c>
      <c r="F181" s="10" t="str">
        <f>VLOOKUP(H181,[1]Auxiliar_referencia!$B:$X,11,FALSE)</f>
        <v>Sapiens Park</v>
      </c>
      <c r="G181" s="10" t="str">
        <f>VLOOKUP(H181,[1]Auxiliar_referencia!$B:$X,16,FALSE)</f>
        <v/>
      </c>
      <c r="H181" s="11" t="s">
        <v>32</v>
      </c>
      <c r="I181" s="10" t="str">
        <f>VLOOKUP(H181,[1]Auxiliar_referencia!$B:$X,20,FALSE)</f>
        <v>Condomínio Sapiens Park</v>
      </c>
      <c r="J181" s="10" t="str">
        <f>VLOOKUP(H181,[1]Auxiliar_referencia!$B:$X,10,FALSE)</f>
        <v>Florianópolis - Outros</v>
      </c>
      <c r="K181" s="10" t="str">
        <f>VLOOKUP(H181,[1]Auxiliar_referencia!$B:$X,12,FALSE)</f>
        <v>Sapiens Park - Fotovoltaica</v>
      </c>
      <c r="L181" s="12">
        <f>VLOOKUP($H181,'[2]2025_03'!$D:$AD,'[2]2025_03'!Z$19,FALSE)</f>
        <v>1</v>
      </c>
      <c r="M181" s="12">
        <f>VLOOKUP($H181,'[2]2025_03'!$D:$AD,'[2]2025_03'!AA$19,FALSE)</f>
        <v>0</v>
      </c>
      <c r="N181" s="12">
        <f>VLOOKUP($H181,'[2]2025_03'!$D:$AD,'[2]2025_03'!AB$19,FALSE)</f>
        <v>0</v>
      </c>
      <c r="O181" s="12">
        <f>VLOOKUP($H181,'[2]2025_03'!$D:$AD,'[2]2025_03'!AC$19,FALSE)</f>
        <v>0</v>
      </c>
      <c r="P181" s="12">
        <f>VLOOKUP($H181,'[2]2025_03'!$D:$AD,'[2]2025_03'!AD$19,FALSE)</f>
        <v>1</v>
      </c>
      <c r="Q181" s="16">
        <v>10211</v>
      </c>
      <c r="R181" s="16">
        <v>10317</v>
      </c>
      <c r="S181" s="16">
        <v>106</v>
      </c>
      <c r="T181" s="17">
        <f t="shared" si="21"/>
        <v>106</v>
      </c>
      <c r="U181" s="13">
        <f>VLOOKUP($H181,'[2]2025_03'!$D:$AD,'[2]2025_03'!T$19,FALSE)</f>
        <v>0</v>
      </c>
      <c r="V181" s="14">
        <f>VLOOKUP($H181,'[2]2025_03'!$D:$AD,'[2]2025_03'!U$19,FALSE)</f>
        <v>0</v>
      </c>
      <c r="W181" s="16">
        <v>1843.34</v>
      </c>
      <c r="X181" s="16">
        <v>1843.34</v>
      </c>
      <c r="Z181" s="16">
        <v>0</v>
      </c>
      <c r="AB181" s="16">
        <v>3686.68</v>
      </c>
      <c r="AC181">
        <f t="shared" si="19"/>
        <v>3686.68</v>
      </c>
      <c r="AD181">
        <f t="shared" si="20"/>
        <v>0</v>
      </c>
    </row>
    <row r="182" spans="1:30" ht="15.75" thickBot="1" x14ac:dyDescent="0.3">
      <c r="A182" s="10" t="str">
        <f t="shared" si="24"/>
        <v>H131 2023 Outubro</v>
      </c>
      <c r="B182" s="10" t="str">
        <f>VLOOKUP(H182,[1]Auxiliar_referencia!E:F,2,FALSE)</f>
        <v>Medidor faturado pela UFSC</v>
      </c>
      <c r="C182" s="10">
        <f t="shared" si="26"/>
        <v>2023</v>
      </c>
      <c r="D182" s="10" t="s">
        <v>41</v>
      </c>
      <c r="E182" s="10">
        <f>VLOOKUP(H182,[1]Auxiliar_referencia!$B:$X,3,FALSE)</f>
        <v>0</v>
      </c>
      <c r="F182" s="10" t="str">
        <f>VLOOKUP(H182,[1]Auxiliar_referencia!$B:$X,11,FALSE)</f>
        <v>Sapiens Park</v>
      </c>
      <c r="G182" s="10" t="str">
        <f>VLOOKUP(H182,[1]Auxiliar_referencia!$B:$X,16,FALSE)</f>
        <v/>
      </c>
      <c r="H182" s="11" t="s">
        <v>32</v>
      </c>
      <c r="I182" s="10" t="str">
        <f>VLOOKUP(H182,[1]Auxiliar_referencia!$B:$X,20,FALSE)</f>
        <v>Condomínio Sapiens Park</v>
      </c>
      <c r="J182" s="10" t="str">
        <f>VLOOKUP(H182,[1]Auxiliar_referencia!$B:$X,10,FALSE)</f>
        <v>Florianópolis - Outros</v>
      </c>
      <c r="K182" s="10" t="str">
        <f>VLOOKUP(H182,[1]Auxiliar_referencia!$B:$X,12,FALSE)</f>
        <v>Sapiens Park - Fotovoltaica</v>
      </c>
      <c r="L182" s="12">
        <f>VLOOKUP($H182,'[2]2025_03'!$D:$AD,'[2]2025_03'!Z$19,FALSE)</f>
        <v>1</v>
      </c>
      <c r="M182" s="12">
        <f>VLOOKUP($H182,'[2]2025_03'!$D:$AD,'[2]2025_03'!AA$19,FALSE)</f>
        <v>0</v>
      </c>
      <c r="N182" s="12">
        <f>VLOOKUP($H182,'[2]2025_03'!$D:$AD,'[2]2025_03'!AB$19,FALSE)</f>
        <v>0</v>
      </c>
      <c r="O182" s="12">
        <f>VLOOKUP($H182,'[2]2025_03'!$D:$AD,'[2]2025_03'!AC$19,FALSE)</f>
        <v>0</v>
      </c>
      <c r="P182" s="12">
        <f>VLOOKUP($H182,'[2]2025_03'!$D:$AD,'[2]2025_03'!AD$19,FALSE)</f>
        <v>1</v>
      </c>
      <c r="Q182" s="16">
        <v>10317</v>
      </c>
      <c r="R182" s="16">
        <v>10388</v>
      </c>
      <c r="S182" s="16">
        <v>71</v>
      </c>
      <c r="T182" s="17">
        <f t="shared" si="21"/>
        <v>71</v>
      </c>
      <c r="U182" s="13">
        <f>VLOOKUP($H182,'[2]2025_03'!$D:$AD,'[2]2025_03'!T$19,FALSE)</f>
        <v>0</v>
      </c>
      <c r="V182" s="14">
        <f>VLOOKUP($H182,'[2]2025_03'!$D:$AD,'[2]2025_03'!U$19,FALSE)</f>
        <v>0</v>
      </c>
      <c r="W182" s="16">
        <v>1193.51</v>
      </c>
      <c r="X182" s="16">
        <v>1193.51</v>
      </c>
      <c r="Z182" s="16">
        <v>0</v>
      </c>
      <c r="AB182" s="16">
        <v>2387.02</v>
      </c>
      <c r="AC182">
        <f t="shared" si="19"/>
        <v>2387.02</v>
      </c>
      <c r="AD182">
        <f t="shared" si="20"/>
        <v>0</v>
      </c>
    </row>
    <row r="183" spans="1:30" ht="15.75" thickBot="1" x14ac:dyDescent="0.3">
      <c r="A183" s="10" t="str">
        <f t="shared" si="24"/>
        <v>H131 2023 Novembro</v>
      </c>
      <c r="B183" s="10" t="str">
        <f>VLOOKUP(H183,[1]Auxiliar_referencia!E:F,2,FALSE)</f>
        <v>Medidor faturado pela UFSC</v>
      </c>
      <c r="C183" s="10">
        <f t="shared" si="26"/>
        <v>2023</v>
      </c>
      <c r="D183" s="10" t="s">
        <v>42</v>
      </c>
      <c r="E183" s="10">
        <f>VLOOKUP(H183,[1]Auxiliar_referencia!$B:$X,3,FALSE)</f>
        <v>0</v>
      </c>
      <c r="F183" s="10" t="str">
        <f>VLOOKUP(H183,[1]Auxiliar_referencia!$B:$X,11,FALSE)</f>
        <v>Sapiens Park</v>
      </c>
      <c r="G183" s="10" t="str">
        <f>VLOOKUP(H183,[1]Auxiliar_referencia!$B:$X,16,FALSE)</f>
        <v/>
      </c>
      <c r="H183" s="11" t="s">
        <v>32</v>
      </c>
      <c r="I183" s="10" t="str">
        <f>VLOOKUP(H183,[1]Auxiliar_referencia!$B:$X,20,FALSE)</f>
        <v>Condomínio Sapiens Park</v>
      </c>
      <c r="J183" s="10" t="str">
        <f>VLOOKUP(H183,[1]Auxiliar_referencia!$B:$X,10,FALSE)</f>
        <v>Florianópolis - Outros</v>
      </c>
      <c r="K183" s="10" t="str">
        <f>VLOOKUP(H183,[1]Auxiliar_referencia!$B:$X,12,FALSE)</f>
        <v>Sapiens Park - Fotovoltaica</v>
      </c>
      <c r="L183" s="12">
        <f>VLOOKUP($H183,'[2]2025_03'!$D:$AD,'[2]2025_03'!Z$19,FALSE)</f>
        <v>1</v>
      </c>
      <c r="M183" s="12">
        <f>VLOOKUP($H183,'[2]2025_03'!$D:$AD,'[2]2025_03'!AA$19,FALSE)</f>
        <v>0</v>
      </c>
      <c r="N183" s="12">
        <f>VLOOKUP($H183,'[2]2025_03'!$D:$AD,'[2]2025_03'!AB$19,FALSE)</f>
        <v>0</v>
      </c>
      <c r="O183" s="12">
        <f>VLOOKUP($H183,'[2]2025_03'!$D:$AD,'[2]2025_03'!AC$19,FALSE)</f>
        <v>0</v>
      </c>
      <c r="P183" s="12">
        <f>VLOOKUP($H183,'[2]2025_03'!$D:$AD,'[2]2025_03'!AD$19,FALSE)</f>
        <v>1</v>
      </c>
      <c r="Q183" s="16">
        <v>10388</v>
      </c>
      <c r="R183" s="16">
        <v>10527</v>
      </c>
      <c r="S183" s="16">
        <v>139</v>
      </c>
      <c r="T183" s="17">
        <f t="shared" si="21"/>
        <v>139</v>
      </c>
      <c r="U183" s="13">
        <f>VLOOKUP($H183,'[2]2025_03'!$D:$AD,'[2]2025_03'!T$19,FALSE)</f>
        <v>0</v>
      </c>
      <c r="V183" s="14">
        <f>VLOOKUP($H183,'[2]2025_03'!$D:$AD,'[2]2025_03'!U$19,FALSE)</f>
        <v>0</v>
      </c>
      <c r="W183" s="16">
        <v>2336.59</v>
      </c>
      <c r="X183" s="16">
        <v>2336.59</v>
      </c>
      <c r="Z183" s="16">
        <v>0</v>
      </c>
      <c r="AB183" s="16">
        <v>4673.18</v>
      </c>
      <c r="AC183">
        <f t="shared" si="19"/>
        <v>4673.18</v>
      </c>
      <c r="AD183">
        <f t="shared" si="20"/>
        <v>0</v>
      </c>
    </row>
    <row r="184" spans="1:30" ht="15.75" thickBot="1" x14ac:dyDescent="0.3">
      <c r="A184" s="10" t="str">
        <f t="shared" si="24"/>
        <v>H131 2023 Dezembro</v>
      </c>
      <c r="B184" s="10" t="str">
        <f>VLOOKUP(H184,[1]Auxiliar_referencia!E:F,2,FALSE)</f>
        <v>Medidor faturado pela UFSC</v>
      </c>
      <c r="C184" s="10">
        <f t="shared" si="26"/>
        <v>2023</v>
      </c>
      <c r="D184" s="10" t="s">
        <v>43</v>
      </c>
      <c r="E184" s="10">
        <f>VLOOKUP(H184,[1]Auxiliar_referencia!$B:$X,3,FALSE)</f>
        <v>0</v>
      </c>
      <c r="F184" s="10" t="str">
        <f>VLOOKUP(H184,[1]Auxiliar_referencia!$B:$X,11,FALSE)</f>
        <v>Sapiens Park</v>
      </c>
      <c r="G184" s="10" t="str">
        <f>VLOOKUP(H184,[1]Auxiliar_referencia!$B:$X,16,FALSE)</f>
        <v/>
      </c>
      <c r="H184" s="11" t="s">
        <v>32</v>
      </c>
      <c r="I184" s="10" t="str">
        <f>VLOOKUP(H184,[1]Auxiliar_referencia!$B:$X,20,FALSE)</f>
        <v>Condomínio Sapiens Park</v>
      </c>
      <c r="J184" s="10" t="str">
        <f>VLOOKUP(H184,[1]Auxiliar_referencia!$B:$X,10,FALSE)</f>
        <v>Florianópolis - Outros</v>
      </c>
      <c r="K184" s="10" t="str">
        <f>VLOOKUP(H184,[1]Auxiliar_referencia!$B:$X,12,FALSE)</f>
        <v>Sapiens Park - Fotovoltaica</v>
      </c>
      <c r="L184" s="12">
        <f>VLOOKUP($H184,'[2]2025_03'!$D:$AD,'[2]2025_03'!Z$19,FALSE)</f>
        <v>1</v>
      </c>
      <c r="M184" s="12">
        <f>VLOOKUP($H184,'[2]2025_03'!$D:$AD,'[2]2025_03'!AA$19,FALSE)</f>
        <v>0</v>
      </c>
      <c r="N184" s="12">
        <f>VLOOKUP($H184,'[2]2025_03'!$D:$AD,'[2]2025_03'!AB$19,FALSE)</f>
        <v>0</v>
      </c>
      <c r="O184" s="12">
        <f>VLOOKUP($H184,'[2]2025_03'!$D:$AD,'[2]2025_03'!AC$19,FALSE)</f>
        <v>0</v>
      </c>
      <c r="P184" s="12">
        <f>VLOOKUP($H184,'[2]2025_03'!$D:$AD,'[2]2025_03'!AD$19,FALSE)</f>
        <v>1</v>
      </c>
      <c r="Q184" s="16">
        <v>10527</v>
      </c>
      <c r="R184" s="16">
        <v>10685</v>
      </c>
      <c r="S184" s="16">
        <v>158</v>
      </c>
      <c r="T184" s="17">
        <f t="shared" si="21"/>
        <v>158</v>
      </c>
      <c r="U184" s="13">
        <f>VLOOKUP($H184,'[2]2025_03'!$D:$AD,'[2]2025_03'!T$19,FALSE)</f>
        <v>0</v>
      </c>
      <c r="V184" s="14">
        <f>VLOOKUP($H184,'[2]2025_03'!$D:$AD,'[2]2025_03'!U$19,FALSE)</f>
        <v>0</v>
      </c>
      <c r="W184" s="16">
        <v>2722.34</v>
      </c>
      <c r="X184" s="16">
        <v>2722.34</v>
      </c>
      <c r="Z184" s="16">
        <v>0</v>
      </c>
      <c r="AB184" s="16">
        <v>5444.68</v>
      </c>
      <c r="AC184">
        <f t="shared" si="19"/>
        <v>5444.68</v>
      </c>
      <c r="AD184">
        <f t="shared" si="20"/>
        <v>0</v>
      </c>
    </row>
    <row r="185" spans="1:30" ht="15.75" thickBot="1" x14ac:dyDescent="0.3">
      <c r="A185" s="10" t="str">
        <f t="shared" si="24"/>
        <v>H131 2024 Janeiro</v>
      </c>
      <c r="B185" s="10" t="str">
        <f>VLOOKUP(H185,[1]Auxiliar_referencia!E:F,2,FALSE)</f>
        <v>Medidor faturado pela UFSC</v>
      </c>
      <c r="C185" s="10">
        <f>C173+1</f>
        <v>2024</v>
      </c>
      <c r="D185" s="10" t="s">
        <v>33</v>
      </c>
      <c r="E185" s="10">
        <f>VLOOKUP(H185,[1]Auxiliar_referencia!$B:$X,3,FALSE)</f>
        <v>0</v>
      </c>
      <c r="F185" s="10" t="str">
        <f>VLOOKUP(H185,[1]Auxiliar_referencia!$B:$X,11,FALSE)</f>
        <v>Sapiens Park</v>
      </c>
      <c r="G185" s="10" t="str">
        <f>VLOOKUP(H185,[1]Auxiliar_referencia!$B:$X,16,FALSE)</f>
        <v/>
      </c>
      <c r="H185" s="11" t="s">
        <v>32</v>
      </c>
      <c r="I185" s="10" t="str">
        <f>VLOOKUP(H185,[1]Auxiliar_referencia!$B:$X,20,FALSE)</f>
        <v>Condomínio Sapiens Park</v>
      </c>
      <c r="J185" s="10" t="str">
        <f>VLOOKUP(H185,[1]Auxiliar_referencia!$B:$X,10,FALSE)</f>
        <v>Florianópolis - Outros</v>
      </c>
      <c r="K185" s="10" t="str">
        <f>VLOOKUP(H185,[1]Auxiliar_referencia!$B:$X,12,FALSE)</f>
        <v>Sapiens Park - Fotovoltaica</v>
      </c>
      <c r="L185" s="12">
        <f>VLOOKUP($H185,'[2]2025_03'!$D:$AD,'[2]2025_03'!Z$19,FALSE)</f>
        <v>1</v>
      </c>
      <c r="M185" s="12">
        <f>VLOOKUP($H185,'[2]2025_03'!$D:$AD,'[2]2025_03'!AA$19,FALSE)</f>
        <v>0</v>
      </c>
      <c r="N185" s="12">
        <f>VLOOKUP($H185,'[2]2025_03'!$D:$AD,'[2]2025_03'!AB$19,FALSE)</f>
        <v>0</v>
      </c>
      <c r="O185" s="12">
        <f>VLOOKUP($H185,'[2]2025_03'!$D:$AD,'[2]2025_03'!AC$19,FALSE)</f>
        <v>0</v>
      </c>
      <c r="P185" s="12">
        <f>VLOOKUP($H185,'[2]2025_03'!$D:$AD,'[2]2025_03'!AD$19,FALSE)</f>
        <v>1</v>
      </c>
      <c r="Q185" s="16">
        <v>10685</v>
      </c>
      <c r="R185" s="16">
        <v>10741</v>
      </c>
      <c r="S185" s="16">
        <v>56</v>
      </c>
      <c r="T185" s="17">
        <f t="shared" si="21"/>
        <v>56</v>
      </c>
      <c r="U185" s="13">
        <f>VLOOKUP($H185,'[2]2025_03'!$D:$AD,'[2]2025_03'!T$19,FALSE)</f>
        <v>0</v>
      </c>
      <c r="V185" s="14">
        <f>VLOOKUP($H185,'[2]2025_03'!$D:$AD,'[2]2025_03'!U$19,FALSE)</f>
        <v>0</v>
      </c>
      <c r="W185" s="16">
        <v>994</v>
      </c>
      <c r="X185" s="16">
        <v>994</v>
      </c>
      <c r="Z185" s="16">
        <v>0</v>
      </c>
      <c r="AB185" s="16">
        <v>1988</v>
      </c>
      <c r="AC185">
        <f t="shared" si="19"/>
        <v>1988</v>
      </c>
      <c r="AD185">
        <f t="shared" si="20"/>
        <v>0</v>
      </c>
    </row>
    <row r="186" spans="1:30" ht="15.75" thickBot="1" x14ac:dyDescent="0.3">
      <c r="A186" s="10" t="str">
        <f t="shared" si="24"/>
        <v>H131 2024 Fevereiro</v>
      </c>
      <c r="B186" s="10" t="str">
        <f>VLOOKUP(H186,[1]Auxiliar_referencia!E:F,2,FALSE)</f>
        <v>Medidor faturado pela UFSC</v>
      </c>
      <c r="C186" s="10">
        <f>C185</f>
        <v>2024</v>
      </c>
      <c r="D186" s="10" t="s">
        <v>34</v>
      </c>
      <c r="E186" s="10">
        <f>VLOOKUP(H186,[1]Auxiliar_referencia!$B:$X,3,FALSE)</f>
        <v>0</v>
      </c>
      <c r="F186" s="10" t="str">
        <f>VLOOKUP(H186,[1]Auxiliar_referencia!$B:$X,11,FALSE)</f>
        <v>Sapiens Park</v>
      </c>
      <c r="G186" s="10" t="str">
        <f>VLOOKUP(H186,[1]Auxiliar_referencia!$B:$X,16,FALSE)</f>
        <v/>
      </c>
      <c r="H186" s="11" t="s">
        <v>32</v>
      </c>
      <c r="I186" s="10" t="str">
        <f>VLOOKUP(H186,[1]Auxiliar_referencia!$B:$X,20,FALSE)</f>
        <v>Condomínio Sapiens Park</v>
      </c>
      <c r="J186" s="10" t="str">
        <f>VLOOKUP(H186,[1]Auxiliar_referencia!$B:$X,10,FALSE)</f>
        <v>Florianópolis - Outros</v>
      </c>
      <c r="K186" s="10" t="str">
        <f>VLOOKUP(H186,[1]Auxiliar_referencia!$B:$X,12,FALSE)</f>
        <v>Sapiens Park - Fotovoltaica</v>
      </c>
      <c r="L186" s="12">
        <f>VLOOKUP($H186,'[2]2025_03'!$D:$AD,'[2]2025_03'!Z$19,FALSE)</f>
        <v>1</v>
      </c>
      <c r="M186" s="12">
        <f>VLOOKUP($H186,'[2]2025_03'!$D:$AD,'[2]2025_03'!AA$19,FALSE)</f>
        <v>0</v>
      </c>
      <c r="N186" s="12">
        <f>VLOOKUP($H186,'[2]2025_03'!$D:$AD,'[2]2025_03'!AB$19,FALSE)</f>
        <v>0</v>
      </c>
      <c r="O186" s="12">
        <f>VLOOKUP($H186,'[2]2025_03'!$D:$AD,'[2]2025_03'!AC$19,FALSE)</f>
        <v>0</v>
      </c>
      <c r="P186" s="12">
        <f>VLOOKUP($H186,'[2]2025_03'!$D:$AD,'[2]2025_03'!AD$19,FALSE)</f>
        <v>1</v>
      </c>
      <c r="Q186" s="16">
        <v>10741</v>
      </c>
      <c r="R186" s="16">
        <v>10829</v>
      </c>
      <c r="S186" s="16">
        <v>88</v>
      </c>
      <c r="T186" s="17">
        <f t="shared" si="21"/>
        <v>88</v>
      </c>
      <c r="U186" s="13">
        <f>VLOOKUP($H186,'[2]2025_03'!$D:$AD,'[2]2025_03'!T$19,FALSE)</f>
        <v>0</v>
      </c>
      <c r="V186" s="14">
        <f>VLOOKUP($H186,'[2]2025_03'!$D:$AD,'[2]2025_03'!U$19,FALSE)</f>
        <v>0</v>
      </c>
      <c r="W186" s="16">
        <v>1521.52</v>
      </c>
      <c r="X186" s="16">
        <v>1521.52</v>
      </c>
      <c r="Z186" s="16">
        <v>0</v>
      </c>
      <c r="AB186" s="16">
        <v>3043.04</v>
      </c>
      <c r="AC186">
        <f t="shared" si="19"/>
        <v>3043.04</v>
      </c>
      <c r="AD186">
        <f t="shared" si="20"/>
        <v>0</v>
      </c>
    </row>
    <row r="187" spans="1:30" ht="15.75" thickBot="1" x14ac:dyDescent="0.3">
      <c r="A187" s="10" t="str">
        <f t="shared" si="24"/>
        <v>H131 2024 Março</v>
      </c>
      <c r="B187" s="10" t="str">
        <f>VLOOKUP(H187,[1]Auxiliar_referencia!E:F,2,FALSE)</f>
        <v>Medidor faturado pela UFSC</v>
      </c>
      <c r="C187" s="10">
        <f t="shared" ref="C187:C196" si="27">C186</f>
        <v>2024</v>
      </c>
      <c r="D187" s="10" t="s">
        <v>30</v>
      </c>
      <c r="E187" s="10">
        <f>VLOOKUP(H187,[1]Auxiliar_referencia!$B:$X,3,FALSE)</f>
        <v>0</v>
      </c>
      <c r="F187" s="10" t="str">
        <f>VLOOKUP(H187,[1]Auxiliar_referencia!$B:$X,11,FALSE)</f>
        <v>Sapiens Park</v>
      </c>
      <c r="G187" s="10" t="str">
        <f>VLOOKUP(H187,[1]Auxiliar_referencia!$B:$X,16,FALSE)</f>
        <v/>
      </c>
      <c r="H187" s="11" t="s">
        <v>32</v>
      </c>
      <c r="I187" s="10" t="str">
        <f>VLOOKUP(H187,[1]Auxiliar_referencia!$B:$X,20,FALSE)</f>
        <v>Condomínio Sapiens Park</v>
      </c>
      <c r="J187" s="10" t="str">
        <f>VLOOKUP(H187,[1]Auxiliar_referencia!$B:$X,10,FALSE)</f>
        <v>Florianópolis - Outros</v>
      </c>
      <c r="K187" s="10" t="str">
        <f>VLOOKUP(H187,[1]Auxiliar_referencia!$B:$X,12,FALSE)</f>
        <v>Sapiens Park - Fotovoltaica</v>
      </c>
      <c r="L187" s="12">
        <f>VLOOKUP($H187,'[2]2025_03'!$D:$AD,'[2]2025_03'!Z$19,FALSE)</f>
        <v>1</v>
      </c>
      <c r="M187" s="12">
        <f>VLOOKUP($H187,'[2]2025_03'!$D:$AD,'[2]2025_03'!AA$19,FALSE)</f>
        <v>0</v>
      </c>
      <c r="N187" s="12">
        <f>VLOOKUP($H187,'[2]2025_03'!$D:$AD,'[2]2025_03'!AB$19,FALSE)</f>
        <v>0</v>
      </c>
      <c r="O187" s="12">
        <f>VLOOKUP($H187,'[2]2025_03'!$D:$AD,'[2]2025_03'!AC$19,FALSE)</f>
        <v>0</v>
      </c>
      <c r="P187" s="12">
        <f>VLOOKUP($H187,'[2]2025_03'!$D:$AD,'[2]2025_03'!AD$19,FALSE)</f>
        <v>1</v>
      </c>
      <c r="Q187" s="16">
        <v>10829</v>
      </c>
      <c r="R187" s="16">
        <v>10921</v>
      </c>
      <c r="S187" s="16">
        <v>92</v>
      </c>
      <c r="T187" s="17">
        <f t="shared" si="21"/>
        <v>92</v>
      </c>
      <c r="U187" s="13">
        <f>VLOOKUP($H187,'[2]2025_03'!$D:$AD,'[2]2025_03'!T$19,FALSE)</f>
        <v>0</v>
      </c>
      <c r="V187" s="14">
        <f>VLOOKUP($H187,'[2]2025_03'!$D:$AD,'[2]2025_03'!U$19,FALSE)</f>
        <v>0</v>
      </c>
      <c r="W187" s="16">
        <v>1698.32</v>
      </c>
      <c r="X187" s="16">
        <v>1698.32</v>
      </c>
      <c r="Z187" s="16">
        <v>0</v>
      </c>
      <c r="AB187" s="16">
        <v>3396.64</v>
      </c>
      <c r="AC187">
        <f t="shared" si="19"/>
        <v>3396.64</v>
      </c>
      <c r="AD187">
        <f t="shared" si="20"/>
        <v>0</v>
      </c>
    </row>
    <row r="188" spans="1:30" ht="15.75" thickBot="1" x14ac:dyDescent="0.3">
      <c r="A188" s="10" t="str">
        <f t="shared" si="24"/>
        <v>H131 2024 Abril</v>
      </c>
      <c r="B188" s="10" t="str">
        <f>VLOOKUP(H188,[1]Auxiliar_referencia!E:F,2,FALSE)</f>
        <v>Medidor faturado pela UFSC</v>
      </c>
      <c r="C188" s="10">
        <f t="shared" si="27"/>
        <v>2024</v>
      </c>
      <c r="D188" s="10" t="s">
        <v>35</v>
      </c>
      <c r="E188" s="10">
        <f>VLOOKUP(H188,[1]Auxiliar_referencia!$B:$X,3,FALSE)</f>
        <v>0</v>
      </c>
      <c r="F188" s="10" t="str">
        <f>VLOOKUP(H188,[1]Auxiliar_referencia!$B:$X,11,FALSE)</f>
        <v>Sapiens Park</v>
      </c>
      <c r="G188" s="10" t="str">
        <f>VLOOKUP(H188,[1]Auxiliar_referencia!$B:$X,16,FALSE)</f>
        <v/>
      </c>
      <c r="H188" s="11" t="s">
        <v>32</v>
      </c>
      <c r="I188" s="10" t="str">
        <f>VLOOKUP(H188,[1]Auxiliar_referencia!$B:$X,20,FALSE)</f>
        <v>Condomínio Sapiens Park</v>
      </c>
      <c r="J188" s="10" t="str">
        <f>VLOOKUP(H188,[1]Auxiliar_referencia!$B:$X,10,FALSE)</f>
        <v>Florianópolis - Outros</v>
      </c>
      <c r="K188" s="10" t="str">
        <f>VLOOKUP(H188,[1]Auxiliar_referencia!$B:$X,12,FALSE)</f>
        <v>Sapiens Park - Fotovoltaica</v>
      </c>
      <c r="L188" s="12">
        <f>VLOOKUP($H188,'[2]2025_03'!$D:$AD,'[2]2025_03'!Z$19,FALSE)</f>
        <v>1</v>
      </c>
      <c r="M188" s="12">
        <f>VLOOKUP($H188,'[2]2025_03'!$D:$AD,'[2]2025_03'!AA$19,FALSE)</f>
        <v>0</v>
      </c>
      <c r="N188" s="12">
        <f>VLOOKUP($H188,'[2]2025_03'!$D:$AD,'[2]2025_03'!AB$19,FALSE)</f>
        <v>0</v>
      </c>
      <c r="O188" s="12">
        <f>VLOOKUP($H188,'[2]2025_03'!$D:$AD,'[2]2025_03'!AC$19,FALSE)</f>
        <v>0</v>
      </c>
      <c r="P188" s="12">
        <f>VLOOKUP($H188,'[2]2025_03'!$D:$AD,'[2]2025_03'!AD$19,FALSE)</f>
        <v>1</v>
      </c>
      <c r="Q188" s="16">
        <v>10921</v>
      </c>
      <c r="R188" s="16">
        <v>11110</v>
      </c>
      <c r="S188" s="16">
        <v>189</v>
      </c>
      <c r="T188" s="17">
        <f t="shared" si="21"/>
        <v>189</v>
      </c>
      <c r="U188" s="13">
        <f>VLOOKUP($H188,'[2]2025_03'!$D:$AD,'[2]2025_03'!T$19,FALSE)</f>
        <v>0</v>
      </c>
      <c r="V188" s="14">
        <f>VLOOKUP($H188,'[2]2025_03'!$D:$AD,'[2]2025_03'!U$19,FALSE)</f>
        <v>0</v>
      </c>
      <c r="W188" s="16">
        <v>3250.8</v>
      </c>
      <c r="X188" s="16">
        <v>3250.8</v>
      </c>
      <c r="Z188" s="16">
        <v>0</v>
      </c>
      <c r="AB188" s="16">
        <v>6501.6</v>
      </c>
      <c r="AC188">
        <f t="shared" si="19"/>
        <v>6501.6</v>
      </c>
      <c r="AD188">
        <f t="shared" si="20"/>
        <v>0</v>
      </c>
    </row>
    <row r="189" spans="1:30" ht="15.75" thickBot="1" x14ac:dyDescent="0.3">
      <c r="A189" s="10" t="str">
        <f t="shared" si="24"/>
        <v>H131 2024 Maio</v>
      </c>
      <c r="B189" s="10" t="str">
        <f>VLOOKUP(H189,[1]Auxiliar_referencia!E:F,2,FALSE)</f>
        <v>Medidor faturado pela UFSC</v>
      </c>
      <c r="C189" s="10">
        <f t="shared" si="27"/>
        <v>2024</v>
      </c>
      <c r="D189" s="10" t="s">
        <v>36</v>
      </c>
      <c r="E189" s="10">
        <f>VLOOKUP(H189,[1]Auxiliar_referencia!$B:$X,3,FALSE)</f>
        <v>0</v>
      </c>
      <c r="F189" s="10" t="str">
        <f>VLOOKUP(H189,[1]Auxiliar_referencia!$B:$X,11,FALSE)</f>
        <v>Sapiens Park</v>
      </c>
      <c r="G189" s="10" t="str">
        <f>VLOOKUP(H189,[1]Auxiliar_referencia!$B:$X,16,FALSE)</f>
        <v/>
      </c>
      <c r="H189" s="11" t="s">
        <v>32</v>
      </c>
      <c r="I189" s="10" t="str">
        <f>VLOOKUP(H189,[1]Auxiliar_referencia!$B:$X,20,FALSE)</f>
        <v>Condomínio Sapiens Park</v>
      </c>
      <c r="J189" s="10" t="str">
        <f>VLOOKUP(H189,[1]Auxiliar_referencia!$B:$X,10,FALSE)</f>
        <v>Florianópolis - Outros</v>
      </c>
      <c r="K189" s="10" t="str">
        <f>VLOOKUP(H189,[1]Auxiliar_referencia!$B:$X,12,FALSE)</f>
        <v>Sapiens Park - Fotovoltaica</v>
      </c>
      <c r="L189" s="12">
        <f>VLOOKUP($H189,'[2]2025_03'!$D:$AD,'[2]2025_03'!Z$19,FALSE)</f>
        <v>1</v>
      </c>
      <c r="M189" s="12">
        <f>VLOOKUP($H189,'[2]2025_03'!$D:$AD,'[2]2025_03'!AA$19,FALSE)</f>
        <v>0</v>
      </c>
      <c r="N189" s="12">
        <f>VLOOKUP($H189,'[2]2025_03'!$D:$AD,'[2]2025_03'!AB$19,FALSE)</f>
        <v>0</v>
      </c>
      <c r="O189" s="12">
        <f>VLOOKUP($H189,'[2]2025_03'!$D:$AD,'[2]2025_03'!AC$19,FALSE)</f>
        <v>0</v>
      </c>
      <c r="P189" s="12">
        <f>VLOOKUP($H189,'[2]2025_03'!$D:$AD,'[2]2025_03'!AD$19,FALSE)</f>
        <v>1</v>
      </c>
      <c r="Q189" s="16">
        <v>11110</v>
      </c>
      <c r="R189" s="16">
        <v>11328</v>
      </c>
      <c r="S189" s="16">
        <v>218</v>
      </c>
      <c r="T189" s="17">
        <f t="shared" si="21"/>
        <v>218</v>
      </c>
      <c r="U189" s="13">
        <f>VLOOKUP($H189,'[2]2025_03'!$D:$AD,'[2]2025_03'!T$19,FALSE)</f>
        <v>0</v>
      </c>
      <c r="V189" s="14">
        <f>VLOOKUP($H189,'[2]2025_03'!$D:$AD,'[2]2025_03'!U$19,FALSE)</f>
        <v>0</v>
      </c>
      <c r="W189" s="16">
        <v>3856.42</v>
      </c>
      <c r="X189" s="16">
        <v>3856.42</v>
      </c>
      <c r="Z189" s="16">
        <v>0</v>
      </c>
      <c r="AB189" s="16">
        <v>7712.84</v>
      </c>
      <c r="AC189">
        <f t="shared" si="19"/>
        <v>7712.84</v>
      </c>
      <c r="AD189">
        <f t="shared" si="20"/>
        <v>0</v>
      </c>
    </row>
    <row r="190" spans="1:30" ht="15.75" thickBot="1" x14ac:dyDescent="0.3">
      <c r="A190" s="10" t="str">
        <f t="shared" si="24"/>
        <v>H131 2024 Junho</v>
      </c>
      <c r="B190" s="10" t="str">
        <f>VLOOKUP(H190,[1]Auxiliar_referencia!E:F,2,FALSE)</f>
        <v>Medidor faturado pela UFSC</v>
      </c>
      <c r="C190" s="10">
        <f t="shared" si="27"/>
        <v>2024</v>
      </c>
      <c r="D190" s="10" t="s">
        <v>37</v>
      </c>
      <c r="E190" s="10">
        <f>VLOOKUP(H190,[1]Auxiliar_referencia!$B:$X,3,FALSE)</f>
        <v>0</v>
      </c>
      <c r="F190" s="10" t="str">
        <f>VLOOKUP(H190,[1]Auxiliar_referencia!$B:$X,11,FALSE)</f>
        <v>Sapiens Park</v>
      </c>
      <c r="G190" s="10" t="str">
        <f>VLOOKUP(H190,[1]Auxiliar_referencia!$B:$X,16,FALSE)</f>
        <v/>
      </c>
      <c r="H190" s="11" t="s">
        <v>32</v>
      </c>
      <c r="I190" s="10" t="str">
        <f>VLOOKUP(H190,[1]Auxiliar_referencia!$B:$X,20,FALSE)</f>
        <v>Condomínio Sapiens Park</v>
      </c>
      <c r="J190" s="10" t="str">
        <f>VLOOKUP(H190,[1]Auxiliar_referencia!$B:$X,10,FALSE)</f>
        <v>Florianópolis - Outros</v>
      </c>
      <c r="K190" s="10" t="str">
        <f>VLOOKUP(H190,[1]Auxiliar_referencia!$B:$X,12,FALSE)</f>
        <v>Sapiens Park - Fotovoltaica</v>
      </c>
      <c r="L190" s="12">
        <f>VLOOKUP($H190,'[2]2025_03'!$D:$AD,'[2]2025_03'!Z$19,FALSE)</f>
        <v>1</v>
      </c>
      <c r="M190" s="12">
        <f>VLOOKUP($H190,'[2]2025_03'!$D:$AD,'[2]2025_03'!AA$19,FALSE)</f>
        <v>0</v>
      </c>
      <c r="N190" s="12">
        <f>VLOOKUP($H190,'[2]2025_03'!$D:$AD,'[2]2025_03'!AB$19,FALSE)</f>
        <v>0</v>
      </c>
      <c r="O190" s="12">
        <f>VLOOKUP($H190,'[2]2025_03'!$D:$AD,'[2]2025_03'!AC$19,FALSE)</f>
        <v>0</v>
      </c>
      <c r="P190" s="12">
        <f>VLOOKUP($H190,'[2]2025_03'!$D:$AD,'[2]2025_03'!AD$19,FALSE)</f>
        <v>1</v>
      </c>
      <c r="Q190" s="16">
        <v>11328</v>
      </c>
      <c r="R190" s="16">
        <v>11716</v>
      </c>
      <c r="S190" s="16">
        <v>388</v>
      </c>
      <c r="T190" s="17">
        <f t="shared" si="21"/>
        <v>388</v>
      </c>
      <c r="U190" s="13">
        <f>VLOOKUP($H190,'[2]2025_03'!$D:$AD,'[2]2025_03'!T$19,FALSE)</f>
        <v>0</v>
      </c>
      <c r="V190" s="14">
        <f>VLOOKUP($H190,'[2]2025_03'!$D:$AD,'[2]2025_03'!U$19,FALSE)</f>
        <v>0</v>
      </c>
      <c r="W190" s="16">
        <v>8151.88</v>
      </c>
      <c r="X190" s="16">
        <v>8151.88</v>
      </c>
      <c r="Z190" s="16">
        <v>0</v>
      </c>
      <c r="AB190" s="16">
        <v>16303.76</v>
      </c>
      <c r="AC190">
        <f t="shared" si="19"/>
        <v>16303.76</v>
      </c>
      <c r="AD190">
        <f t="shared" si="20"/>
        <v>0</v>
      </c>
    </row>
    <row r="191" spans="1:30" ht="15.75" thickBot="1" x14ac:dyDescent="0.3">
      <c r="A191" s="10" t="str">
        <f t="shared" si="24"/>
        <v>H131 2024 Julho</v>
      </c>
      <c r="B191" s="10" t="str">
        <f>VLOOKUP(H191,[1]Auxiliar_referencia!E:F,2,FALSE)</f>
        <v>Medidor faturado pela UFSC</v>
      </c>
      <c r="C191" s="10">
        <f t="shared" si="27"/>
        <v>2024</v>
      </c>
      <c r="D191" s="10" t="s">
        <v>38</v>
      </c>
      <c r="E191" s="10">
        <f>VLOOKUP(H191,[1]Auxiliar_referencia!$B:$X,3,FALSE)</f>
        <v>0</v>
      </c>
      <c r="F191" s="10" t="str">
        <f>VLOOKUP(H191,[1]Auxiliar_referencia!$B:$X,11,FALSE)</f>
        <v>Sapiens Park</v>
      </c>
      <c r="G191" s="10" t="str">
        <f>VLOOKUP(H191,[1]Auxiliar_referencia!$B:$X,16,FALSE)</f>
        <v/>
      </c>
      <c r="H191" s="11" t="s">
        <v>32</v>
      </c>
      <c r="I191" s="10" t="str">
        <f>VLOOKUP(H191,[1]Auxiliar_referencia!$B:$X,20,FALSE)</f>
        <v>Condomínio Sapiens Park</v>
      </c>
      <c r="J191" s="10" t="str">
        <f>VLOOKUP(H191,[1]Auxiliar_referencia!$B:$X,10,FALSE)</f>
        <v>Florianópolis - Outros</v>
      </c>
      <c r="K191" s="10" t="str">
        <f>VLOOKUP(H191,[1]Auxiliar_referencia!$B:$X,12,FALSE)</f>
        <v>Sapiens Park - Fotovoltaica</v>
      </c>
      <c r="L191" s="12">
        <f>VLOOKUP($H191,'[2]2025_03'!$D:$AD,'[2]2025_03'!Z$19,FALSE)</f>
        <v>1</v>
      </c>
      <c r="M191" s="12">
        <f>VLOOKUP($H191,'[2]2025_03'!$D:$AD,'[2]2025_03'!AA$19,FALSE)</f>
        <v>0</v>
      </c>
      <c r="N191" s="12">
        <f>VLOOKUP($H191,'[2]2025_03'!$D:$AD,'[2]2025_03'!AB$19,FALSE)</f>
        <v>0</v>
      </c>
      <c r="O191" s="12">
        <f>VLOOKUP($H191,'[2]2025_03'!$D:$AD,'[2]2025_03'!AC$19,FALSE)</f>
        <v>0</v>
      </c>
      <c r="P191" s="12">
        <f>VLOOKUP($H191,'[2]2025_03'!$D:$AD,'[2]2025_03'!AD$19,FALSE)</f>
        <v>1</v>
      </c>
      <c r="Q191" s="16">
        <v>11716</v>
      </c>
      <c r="R191" s="16">
        <v>11971</v>
      </c>
      <c r="S191" s="16">
        <v>255</v>
      </c>
      <c r="T191" s="17">
        <f t="shared" si="21"/>
        <v>255</v>
      </c>
      <c r="U191" s="13">
        <f>VLOOKUP($H191,'[2]2025_03'!$D:$AD,'[2]2025_03'!T$19,FALSE)</f>
        <v>0</v>
      </c>
      <c r="V191" s="14">
        <f>VLOOKUP($H191,'[2]2025_03'!$D:$AD,'[2]2025_03'!U$19,FALSE)</f>
        <v>0</v>
      </c>
      <c r="W191" s="16">
        <v>5301.45</v>
      </c>
      <c r="X191" s="16">
        <v>5301.45</v>
      </c>
      <c r="Z191" s="16">
        <v>0</v>
      </c>
      <c r="AB191" s="16">
        <v>10602.9</v>
      </c>
      <c r="AC191">
        <f t="shared" si="19"/>
        <v>10602.9</v>
      </c>
      <c r="AD191">
        <f t="shared" si="20"/>
        <v>0</v>
      </c>
    </row>
    <row r="192" spans="1:30" ht="15.75" thickBot="1" x14ac:dyDescent="0.3">
      <c r="A192" s="10" t="str">
        <f t="shared" si="24"/>
        <v>H131 2024 Agosto</v>
      </c>
      <c r="B192" s="10" t="str">
        <f>VLOOKUP(H192,[1]Auxiliar_referencia!E:F,2,FALSE)</f>
        <v>Medidor faturado pela UFSC</v>
      </c>
      <c r="C192" s="10">
        <f t="shared" si="27"/>
        <v>2024</v>
      </c>
      <c r="D192" s="10" t="s">
        <v>39</v>
      </c>
      <c r="E192" s="10">
        <f>VLOOKUP(H192,[1]Auxiliar_referencia!$B:$X,3,FALSE)</f>
        <v>0</v>
      </c>
      <c r="F192" s="10" t="str">
        <f>VLOOKUP(H192,[1]Auxiliar_referencia!$B:$X,11,FALSE)</f>
        <v>Sapiens Park</v>
      </c>
      <c r="G192" s="10" t="str">
        <f>VLOOKUP(H192,[1]Auxiliar_referencia!$B:$X,16,FALSE)</f>
        <v/>
      </c>
      <c r="H192" s="11" t="s">
        <v>32</v>
      </c>
      <c r="I192" s="10" t="str">
        <f>VLOOKUP(H192,[1]Auxiliar_referencia!$B:$X,20,FALSE)</f>
        <v>Condomínio Sapiens Park</v>
      </c>
      <c r="J192" s="10" t="str">
        <f>VLOOKUP(H192,[1]Auxiliar_referencia!$B:$X,10,FALSE)</f>
        <v>Florianópolis - Outros</v>
      </c>
      <c r="K192" s="10" t="str">
        <f>VLOOKUP(H192,[1]Auxiliar_referencia!$B:$X,12,FALSE)</f>
        <v>Sapiens Park - Fotovoltaica</v>
      </c>
      <c r="L192" s="12">
        <f>VLOOKUP($H192,'[2]2025_03'!$D:$AD,'[2]2025_03'!Z$19,FALSE)</f>
        <v>1</v>
      </c>
      <c r="M192" s="12">
        <f>VLOOKUP($H192,'[2]2025_03'!$D:$AD,'[2]2025_03'!AA$19,FALSE)</f>
        <v>0</v>
      </c>
      <c r="N192" s="12">
        <f>VLOOKUP($H192,'[2]2025_03'!$D:$AD,'[2]2025_03'!AB$19,FALSE)</f>
        <v>0</v>
      </c>
      <c r="O192" s="12">
        <f>VLOOKUP($H192,'[2]2025_03'!$D:$AD,'[2]2025_03'!AC$19,FALSE)</f>
        <v>0</v>
      </c>
      <c r="P192" s="12">
        <f>VLOOKUP($H192,'[2]2025_03'!$D:$AD,'[2]2025_03'!AD$19,FALSE)</f>
        <v>1</v>
      </c>
      <c r="Q192" s="16">
        <v>11971</v>
      </c>
      <c r="R192" s="16">
        <v>12061</v>
      </c>
      <c r="S192" s="16">
        <v>90</v>
      </c>
      <c r="T192" s="17">
        <f t="shared" si="21"/>
        <v>90</v>
      </c>
      <c r="U192" s="13">
        <f>VLOOKUP($H192,'[2]2025_03'!$D:$AD,'[2]2025_03'!T$19,FALSE)</f>
        <v>0</v>
      </c>
      <c r="V192" s="14">
        <f>VLOOKUP($H192,'[2]2025_03'!$D:$AD,'[2]2025_03'!U$19,FALSE)</f>
        <v>0</v>
      </c>
      <c r="W192" s="16">
        <v>1875.6</v>
      </c>
      <c r="X192" s="16">
        <v>1875.6</v>
      </c>
      <c r="Z192" s="16">
        <v>0</v>
      </c>
      <c r="AB192" s="16">
        <v>3751.2</v>
      </c>
      <c r="AC192">
        <f t="shared" si="19"/>
        <v>3751.2</v>
      </c>
      <c r="AD192">
        <f t="shared" si="20"/>
        <v>0</v>
      </c>
    </row>
    <row r="193" spans="1:30" ht="15.75" thickBot="1" x14ac:dyDescent="0.3">
      <c r="A193" s="10" t="str">
        <f t="shared" si="24"/>
        <v>H131 2024 Setembro</v>
      </c>
      <c r="B193" s="10" t="str">
        <f>VLOOKUP(H193,[1]Auxiliar_referencia!E:F,2,FALSE)</f>
        <v>Medidor faturado pela UFSC</v>
      </c>
      <c r="C193" s="10">
        <f t="shared" si="27"/>
        <v>2024</v>
      </c>
      <c r="D193" s="10" t="s">
        <v>40</v>
      </c>
      <c r="E193" s="10">
        <f>VLOOKUP(H193,[1]Auxiliar_referencia!$B:$X,3,FALSE)</f>
        <v>0</v>
      </c>
      <c r="F193" s="10" t="str">
        <f>VLOOKUP(H193,[1]Auxiliar_referencia!$B:$X,11,FALSE)</f>
        <v>Sapiens Park</v>
      </c>
      <c r="G193" s="10" t="str">
        <f>VLOOKUP(H193,[1]Auxiliar_referencia!$B:$X,16,FALSE)</f>
        <v/>
      </c>
      <c r="H193" s="11" t="s">
        <v>32</v>
      </c>
      <c r="I193" s="10" t="str">
        <f>VLOOKUP(H193,[1]Auxiliar_referencia!$B:$X,20,FALSE)</f>
        <v>Condomínio Sapiens Park</v>
      </c>
      <c r="J193" s="10" t="str">
        <f>VLOOKUP(H193,[1]Auxiliar_referencia!$B:$X,10,FALSE)</f>
        <v>Florianópolis - Outros</v>
      </c>
      <c r="K193" s="10" t="str">
        <f>VLOOKUP(H193,[1]Auxiliar_referencia!$B:$X,12,FALSE)</f>
        <v>Sapiens Park - Fotovoltaica</v>
      </c>
      <c r="L193" s="12">
        <f>VLOOKUP($H193,'[2]2025_03'!$D:$AD,'[2]2025_03'!Z$19,FALSE)</f>
        <v>1</v>
      </c>
      <c r="M193" s="12">
        <f>VLOOKUP($H193,'[2]2025_03'!$D:$AD,'[2]2025_03'!AA$19,FALSE)</f>
        <v>0</v>
      </c>
      <c r="N193" s="12">
        <f>VLOOKUP($H193,'[2]2025_03'!$D:$AD,'[2]2025_03'!AB$19,FALSE)</f>
        <v>0</v>
      </c>
      <c r="O193" s="12">
        <f>VLOOKUP($H193,'[2]2025_03'!$D:$AD,'[2]2025_03'!AC$19,FALSE)</f>
        <v>0</v>
      </c>
      <c r="P193" s="12">
        <f>VLOOKUP($H193,'[2]2025_03'!$D:$AD,'[2]2025_03'!AD$19,FALSE)</f>
        <v>1</v>
      </c>
      <c r="Q193" s="16">
        <v>12061</v>
      </c>
      <c r="R193" s="16">
        <v>12373</v>
      </c>
      <c r="S193" s="16">
        <v>312</v>
      </c>
      <c r="T193" s="17">
        <f t="shared" si="21"/>
        <v>312</v>
      </c>
      <c r="U193" s="13">
        <f>VLOOKUP($H193,'[2]2025_03'!$D:$AD,'[2]2025_03'!T$19,FALSE)</f>
        <v>0</v>
      </c>
      <c r="V193" s="14">
        <f>VLOOKUP($H193,'[2]2025_03'!$D:$AD,'[2]2025_03'!U$19,FALSE)</f>
        <v>0</v>
      </c>
      <c r="W193" s="16">
        <v>6486.48</v>
      </c>
      <c r="X193" s="16">
        <v>6486.48</v>
      </c>
      <c r="Z193" s="16">
        <v>0</v>
      </c>
      <c r="AB193" s="16">
        <v>12972.96</v>
      </c>
      <c r="AC193">
        <f t="shared" si="19"/>
        <v>12972.96</v>
      </c>
      <c r="AD193">
        <f t="shared" si="20"/>
        <v>0</v>
      </c>
    </row>
    <row r="194" spans="1:30" ht="15.75" thickBot="1" x14ac:dyDescent="0.3">
      <c r="A194" s="10" t="str">
        <f t="shared" si="24"/>
        <v>H131 2024 Outubro</v>
      </c>
      <c r="B194" s="10" t="str">
        <f>VLOOKUP(H194,[1]Auxiliar_referencia!E:F,2,FALSE)</f>
        <v>Medidor faturado pela UFSC</v>
      </c>
      <c r="C194" s="10">
        <f t="shared" si="27"/>
        <v>2024</v>
      </c>
      <c r="D194" s="10" t="s">
        <v>41</v>
      </c>
      <c r="E194" s="10">
        <f>VLOOKUP(H194,[1]Auxiliar_referencia!$B:$X,3,FALSE)</f>
        <v>0</v>
      </c>
      <c r="F194" s="10" t="str">
        <f>VLOOKUP(H194,[1]Auxiliar_referencia!$B:$X,11,FALSE)</f>
        <v>Sapiens Park</v>
      </c>
      <c r="G194" s="10" t="str">
        <f>VLOOKUP(H194,[1]Auxiliar_referencia!$B:$X,16,FALSE)</f>
        <v/>
      </c>
      <c r="H194" s="11" t="s">
        <v>32</v>
      </c>
      <c r="I194" s="10" t="str">
        <f>VLOOKUP(H194,[1]Auxiliar_referencia!$B:$X,20,FALSE)</f>
        <v>Condomínio Sapiens Park</v>
      </c>
      <c r="J194" s="10" t="str">
        <f>VLOOKUP(H194,[1]Auxiliar_referencia!$B:$X,10,FALSE)</f>
        <v>Florianópolis - Outros</v>
      </c>
      <c r="K194" s="10" t="str">
        <f>VLOOKUP(H194,[1]Auxiliar_referencia!$B:$X,12,FALSE)</f>
        <v>Sapiens Park - Fotovoltaica</v>
      </c>
      <c r="L194" s="12">
        <f>VLOOKUP($H194,'[2]2025_03'!$D:$AD,'[2]2025_03'!Z$19,FALSE)</f>
        <v>1</v>
      </c>
      <c r="M194" s="12">
        <f>VLOOKUP($H194,'[2]2025_03'!$D:$AD,'[2]2025_03'!AA$19,FALSE)</f>
        <v>0</v>
      </c>
      <c r="N194" s="12">
        <f>VLOOKUP($H194,'[2]2025_03'!$D:$AD,'[2]2025_03'!AB$19,FALSE)</f>
        <v>0</v>
      </c>
      <c r="O194" s="12">
        <f>VLOOKUP($H194,'[2]2025_03'!$D:$AD,'[2]2025_03'!AC$19,FALSE)</f>
        <v>0</v>
      </c>
      <c r="P194" s="12">
        <f>VLOOKUP($H194,'[2]2025_03'!$D:$AD,'[2]2025_03'!AD$19,FALSE)</f>
        <v>1</v>
      </c>
      <c r="Q194" s="16">
        <v>12373</v>
      </c>
      <c r="R194" s="16">
        <v>13042</v>
      </c>
      <c r="S194" s="16">
        <v>669</v>
      </c>
      <c r="T194" s="17">
        <f t="shared" si="21"/>
        <v>669</v>
      </c>
      <c r="U194" s="13">
        <f>VLOOKUP($H194,'[2]2025_03'!$D:$AD,'[2]2025_03'!T$19,FALSE)</f>
        <v>0</v>
      </c>
      <c r="V194" s="14">
        <f>VLOOKUP($H194,'[2]2025_03'!$D:$AD,'[2]2025_03'!U$19,FALSE)</f>
        <v>0</v>
      </c>
      <c r="W194" s="16">
        <v>14336.67</v>
      </c>
      <c r="X194" s="16">
        <v>14336.67</v>
      </c>
      <c r="Z194" s="16">
        <v>0</v>
      </c>
      <c r="AB194" s="16">
        <v>28673.34</v>
      </c>
      <c r="AC194">
        <f t="shared" ref="AC194:AC199" si="28">W194+X194+Y194+Z194+AA194</f>
        <v>28673.34</v>
      </c>
      <c r="AD194">
        <f t="shared" ref="AD194:AD199" si="29">AB194-AC194</f>
        <v>0</v>
      </c>
    </row>
    <row r="195" spans="1:30" ht="15.75" thickBot="1" x14ac:dyDescent="0.3">
      <c r="A195" s="10" t="str">
        <f t="shared" si="24"/>
        <v>H131 2024 Novembro</v>
      </c>
      <c r="B195" s="10" t="str">
        <f>VLOOKUP(H195,[1]Auxiliar_referencia!E:F,2,FALSE)</f>
        <v>Medidor faturado pela UFSC</v>
      </c>
      <c r="C195" s="10">
        <f t="shared" si="27"/>
        <v>2024</v>
      </c>
      <c r="D195" s="10" t="s">
        <v>42</v>
      </c>
      <c r="E195" s="10">
        <f>VLOOKUP(H195,[1]Auxiliar_referencia!$B:$X,3,FALSE)</f>
        <v>0</v>
      </c>
      <c r="F195" s="10" t="str">
        <f>VLOOKUP(H195,[1]Auxiliar_referencia!$B:$X,11,FALSE)</f>
        <v>Sapiens Park</v>
      </c>
      <c r="G195" s="10" t="str">
        <f>VLOOKUP(H195,[1]Auxiliar_referencia!$B:$X,16,FALSE)</f>
        <v/>
      </c>
      <c r="H195" s="11" t="s">
        <v>32</v>
      </c>
      <c r="I195" s="10" t="str">
        <f>VLOOKUP(H195,[1]Auxiliar_referencia!$B:$X,20,FALSE)</f>
        <v>Condomínio Sapiens Park</v>
      </c>
      <c r="J195" s="10" t="str">
        <f>VLOOKUP(H195,[1]Auxiliar_referencia!$B:$X,10,FALSE)</f>
        <v>Florianópolis - Outros</v>
      </c>
      <c r="K195" s="10" t="str">
        <f>VLOOKUP(H195,[1]Auxiliar_referencia!$B:$X,12,FALSE)</f>
        <v>Sapiens Park - Fotovoltaica</v>
      </c>
      <c r="L195" s="12">
        <f>VLOOKUP($H195,'[2]2025_03'!$D:$AD,'[2]2025_03'!Z$19,FALSE)</f>
        <v>1</v>
      </c>
      <c r="M195" s="12">
        <f>VLOOKUP($H195,'[2]2025_03'!$D:$AD,'[2]2025_03'!AA$19,FALSE)</f>
        <v>0</v>
      </c>
      <c r="N195" s="12">
        <f>VLOOKUP($H195,'[2]2025_03'!$D:$AD,'[2]2025_03'!AB$19,FALSE)</f>
        <v>0</v>
      </c>
      <c r="O195" s="12">
        <f>VLOOKUP($H195,'[2]2025_03'!$D:$AD,'[2]2025_03'!AC$19,FALSE)</f>
        <v>0</v>
      </c>
      <c r="P195" s="12">
        <f>VLOOKUP($H195,'[2]2025_03'!$D:$AD,'[2]2025_03'!AD$19,FALSE)</f>
        <v>1</v>
      </c>
      <c r="Q195" s="16">
        <v>13042</v>
      </c>
      <c r="R195" s="16">
        <v>13481</v>
      </c>
      <c r="S195" s="16">
        <v>439</v>
      </c>
      <c r="T195" s="17">
        <f t="shared" ref="T195:T199" si="30">S195</f>
        <v>439</v>
      </c>
      <c r="U195" s="13">
        <f>VLOOKUP($H195,'[2]2025_03'!$D:$AD,'[2]2025_03'!T$19,FALSE)</f>
        <v>0</v>
      </c>
      <c r="V195" s="14">
        <f>VLOOKUP($H195,'[2]2025_03'!$D:$AD,'[2]2025_03'!U$19,FALSE)</f>
        <v>0</v>
      </c>
      <c r="W195" s="16">
        <v>9139.98</v>
      </c>
      <c r="X195" s="16">
        <v>9139.98</v>
      </c>
      <c r="Z195" s="16">
        <v>0</v>
      </c>
      <c r="AB195" s="16">
        <v>18279.96</v>
      </c>
      <c r="AC195">
        <f t="shared" si="28"/>
        <v>18279.96</v>
      </c>
      <c r="AD195">
        <f t="shared" si="29"/>
        <v>0</v>
      </c>
    </row>
    <row r="196" spans="1:30" ht="15.75" thickBot="1" x14ac:dyDescent="0.3">
      <c r="A196" s="10" t="str">
        <f t="shared" si="24"/>
        <v>H131 2024 Dezembro</v>
      </c>
      <c r="B196" s="10" t="str">
        <f>VLOOKUP(H196,[1]Auxiliar_referencia!E:F,2,FALSE)</f>
        <v>Medidor faturado pela UFSC</v>
      </c>
      <c r="C196" s="10">
        <f t="shared" si="27"/>
        <v>2024</v>
      </c>
      <c r="D196" s="10" t="s">
        <v>43</v>
      </c>
      <c r="E196" s="10">
        <f>VLOOKUP(H196,[1]Auxiliar_referencia!$B:$X,3,FALSE)</f>
        <v>0</v>
      </c>
      <c r="F196" s="10" t="str">
        <f>VLOOKUP(H196,[1]Auxiliar_referencia!$B:$X,11,FALSE)</f>
        <v>Sapiens Park</v>
      </c>
      <c r="G196" s="10" t="str">
        <f>VLOOKUP(H196,[1]Auxiliar_referencia!$B:$X,16,FALSE)</f>
        <v/>
      </c>
      <c r="H196" s="11" t="s">
        <v>32</v>
      </c>
      <c r="I196" s="10" t="str">
        <f>VLOOKUP(H196,[1]Auxiliar_referencia!$B:$X,20,FALSE)</f>
        <v>Condomínio Sapiens Park</v>
      </c>
      <c r="J196" s="10" t="str">
        <f>VLOOKUP(H196,[1]Auxiliar_referencia!$B:$X,10,FALSE)</f>
        <v>Florianópolis - Outros</v>
      </c>
      <c r="K196" s="10" t="str">
        <f>VLOOKUP(H196,[1]Auxiliar_referencia!$B:$X,12,FALSE)</f>
        <v>Sapiens Park - Fotovoltaica</v>
      </c>
      <c r="L196" s="12">
        <f>VLOOKUP($H196,'[2]2025_03'!$D:$AD,'[2]2025_03'!Z$19,FALSE)</f>
        <v>1</v>
      </c>
      <c r="M196" s="12">
        <f>VLOOKUP($H196,'[2]2025_03'!$D:$AD,'[2]2025_03'!AA$19,FALSE)</f>
        <v>0</v>
      </c>
      <c r="N196" s="12">
        <f>VLOOKUP($H196,'[2]2025_03'!$D:$AD,'[2]2025_03'!AB$19,FALSE)</f>
        <v>0</v>
      </c>
      <c r="O196" s="12">
        <f>VLOOKUP($H196,'[2]2025_03'!$D:$AD,'[2]2025_03'!AC$19,FALSE)</f>
        <v>0</v>
      </c>
      <c r="P196" s="12">
        <f>VLOOKUP($H196,'[2]2025_03'!$D:$AD,'[2]2025_03'!AD$19,FALSE)</f>
        <v>1</v>
      </c>
      <c r="Q196" s="16">
        <v>13481</v>
      </c>
      <c r="R196" s="16">
        <v>13533</v>
      </c>
      <c r="S196" s="16">
        <v>52</v>
      </c>
      <c r="T196" s="17">
        <f t="shared" si="30"/>
        <v>52</v>
      </c>
      <c r="U196" s="13">
        <f>VLOOKUP($H196,'[2]2025_03'!$D:$AD,'[2]2025_03'!T$19,FALSE)</f>
        <v>0</v>
      </c>
      <c r="V196" s="14">
        <f>VLOOKUP($H196,'[2]2025_03'!$D:$AD,'[2]2025_03'!U$19,FALSE)</f>
        <v>0</v>
      </c>
      <c r="W196" s="16">
        <v>1091.48</v>
      </c>
      <c r="X196" s="16">
        <v>1091.48</v>
      </c>
      <c r="Z196" s="16">
        <v>0</v>
      </c>
      <c r="AB196" s="16">
        <v>2182.96</v>
      </c>
      <c r="AC196">
        <f t="shared" si="28"/>
        <v>2182.96</v>
      </c>
      <c r="AD196">
        <f t="shared" si="29"/>
        <v>0</v>
      </c>
    </row>
    <row r="197" spans="1:30" ht="15.75" thickBot="1" x14ac:dyDescent="0.3">
      <c r="A197" s="10" t="str">
        <f t="shared" si="24"/>
        <v>H131 2025 Janeiro</v>
      </c>
      <c r="B197" s="10" t="str">
        <f>VLOOKUP(H197,[1]Auxiliar_referencia!E:F,2,FALSE)</f>
        <v>Medidor faturado pela UFSC</v>
      </c>
      <c r="C197" s="10">
        <f>C185+1</f>
        <v>2025</v>
      </c>
      <c r="D197" s="10" t="s">
        <v>33</v>
      </c>
      <c r="E197" s="10">
        <f>VLOOKUP(H197,[1]Auxiliar_referencia!$B:$X,3,FALSE)</f>
        <v>0</v>
      </c>
      <c r="F197" s="10" t="str">
        <f>VLOOKUP(H197,[1]Auxiliar_referencia!$B:$X,11,FALSE)</f>
        <v>Sapiens Park</v>
      </c>
      <c r="G197" s="10" t="str">
        <f>VLOOKUP(H197,[1]Auxiliar_referencia!$B:$X,16,FALSE)</f>
        <v/>
      </c>
      <c r="H197" s="11" t="s">
        <v>32</v>
      </c>
      <c r="I197" s="10" t="str">
        <f>VLOOKUP(H197,[1]Auxiliar_referencia!$B:$X,20,FALSE)</f>
        <v>Condomínio Sapiens Park</v>
      </c>
      <c r="J197" s="10" t="str">
        <f>VLOOKUP(H197,[1]Auxiliar_referencia!$B:$X,10,FALSE)</f>
        <v>Florianópolis - Outros</v>
      </c>
      <c r="K197" s="10" t="str">
        <f>VLOOKUP(H197,[1]Auxiliar_referencia!$B:$X,12,FALSE)</f>
        <v>Sapiens Park - Fotovoltaica</v>
      </c>
      <c r="L197" s="12">
        <f>VLOOKUP($H197,'[2]2025_03'!$D:$AD,'[2]2025_03'!Z$19,FALSE)</f>
        <v>1</v>
      </c>
      <c r="M197" s="12">
        <f>VLOOKUP($H197,'[2]2025_03'!$D:$AD,'[2]2025_03'!AA$19,FALSE)</f>
        <v>0</v>
      </c>
      <c r="N197" s="12">
        <f>VLOOKUP($H197,'[2]2025_03'!$D:$AD,'[2]2025_03'!AB$19,FALSE)</f>
        <v>0</v>
      </c>
      <c r="O197" s="12">
        <f>VLOOKUP($H197,'[2]2025_03'!$D:$AD,'[2]2025_03'!AC$19,FALSE)</f>
        <v>0</v>
      </c>
      <c r="P197" s="12">
        <f>VLOOKUP($H197,'[2]2025_03'!$D:$AD,'[2]2025_03'!AD$19,FALSE)</f>
        <v>1</v>
      </c>
      <c r="Q197" s="16">
        <v>13533</v>
      </c>
      <c r="R197" s="16">
        <v>13545</v>
      </c>
      <c r="S197" s="16">
        <v>12</v>
      </c>
      <c r="T197" s="17">
        <f t="shared" si="30"/>
        <v>12</v>
      </c>
      <c r="U197" s="13">
        <f>VLOOKUP($H197,'[2]2025_03'!$D:$AD,'[2]2025_03'!T$19,FALSE)</f>
        <v>0</v>
      </c>
      <c r="V197" s="14">
        <f>VLOOKUP($H197,'[2]2025_03'!$D:$AD,'[2]2025_03'!U$19,FALSE)</f>
        <v>0</v>
      </c>
      <c r="W197" s="16">
        <v>253.2</v>
      </c>
      <c r="X197" s="16">
        <v>253.2</v>
      </c>
      <c r="Z197" s="16">
        <v>0</v>
      </c>
      <c r="AB197" s="16">
        <v>506.4</v>
      </c>
      <c r="AC197">
        <f t="shared" si="28"/>
        <v>506.4</v>
      </c>
      <c r="AD197">
        <f t="shared" si="29"/>
        <v>0</v>
      </c>
    </row>
    <row r="198" spans="1:30" ht="15.75" thickBot="1" x14ac:dyDescent="0.3">
      <c r="A198" s="10" t="str">
        <f t="shared" si="24"/>
        <v>H131 2025 Fevereiro</v>
      </c>
      <c r="B198" s="10" t="str">
        <f>VLOOKUP(H198,[1]Auxiliar_referencia!E:F,2,FALSE)</f>
        <v>Medidor faturado pela UFSC</v>
      </c>
      <c r="C198" s="10">
        <f>C197</f>
        <v>2025</v>
      </c>
      <c r="D198" s="10" t="s">
        <v>34</v>
      </c>
      <c r="E198" s="10">
        <f>VLOOKUP(H198,[1]Auxiliar_referencia!$B:$X,3,FALSE)</f>
        <v>0</v>
      </c>
      <c r="F198" s="10" t="str">
        <f>VLOOKUP(H198,[1]Auxiliar_referencia!$B:$X,11,FALSE)</f>
        <v>Sapiens Park</v>
      </c>
      <c r="G198" s="10" t="str">
        <f>VLOOKUP(H198,[1]Auxiliar_referencia!$B:$X,16,FALSE)</f>
        <v/>
      </c>
      <c r="H198" s="11" t="s">
        <v>32</v>
      </c>
      <c r="I198" s="10" t="str">
        <f>VLOOKUP(H198,[1]Auxiliar_referencia!$B:$X,20,FALSE)</f>
        <v>Condomínio Sapiens Park</v>
      </c>
      <c r="J198" s="10" t="str">
        <f>VLOOKUP(H198,[1]Auxiliar_referencia!$B:$X,10,FALSE)</f>
        <v>Florianópolis - Outros</v>
      </c>
      <c r="K198" s="10" t="str">
        <f>VLOOKUP(H198,[1]Auxiliar_referencia!$B:$X,12,FALSE)</f>
        <v>Sapiens Park - Fotovoltaica</v>
      </c>
      <c r="L198" s="12">
        <f>VLOOKUP($H198,'[2]2025_03'!$D:$AD,'[2]2025_03'!Z$19,FALSE)</f>
        <v>1</v>
      </c>
      <c r="M198" s="12">
        <f>VLOOKUP($H198,'[2]2025_03'!$D:$AD,'[2]2025_03'!AA$19,FALSE)</f>
        <v>0</v>
      </c>
      <c r="N198" s="12">
        <f>VLOOKUP($H198,'[2]2025_03'!$D:$AD,'[2]2025_03'!AB$19,FALSE)</f>
        <v>0</v>
      </c>
      <c r="O198" s="12">
        <f>VLOOKUP($H198,'[2]2025_03'!$D:$AD,'[2]2025_03'!AC$19,FALSE)</f>
        <v>0</v>
      </c>
      <c r="P198" s="12">
        <f>VLOOKUP($H198,'[2]2025_03'!$D:$AD,'[2]2025_03'!AD$19,FALSE)</f>
        <v>1</v>
      </c>
      <c r="Q198" s="16">
        <v>13545</v>
      </c>
      <c r="R198" s="16">
        <v>13620</v>
      </c>
      <c r="S198" s="16">
        <v>75</v>
      </c>
      <c r="T198" s="17">
        <f t="shared" si="30"/>
        <v>75</v>
      </c>
      <c r="U198" s="13">
        <f>VLOOKUP($H198,'[2]2025_03'!$D:$AD,'[2]2025_03'!T$19,FALSE)</f>
        <v>0</v>
      </c>
      <c r="V198" s="14">
        <f>VLOOKUP($H198,'[2]2025_03'!$D:$AD,'[2]2025_03'!U$19,FALSE)</f>
        <v>0</v>
      </c>
      <c r="W198" s="16">
        <v>1594.5</v>
      </c>
      <c r="X198" s="16">
        <v>1594.5</v>
      </c>
      <c r="Z198" s="16">
        <v>0</v>
      </c>
      <c r="AB198" s="16">
        <v>3189</v>
      </c>
      <c r="AC198">
        <f t="shared" si="28"/>
        <v>3189</v>
      </c>
      <c r="AD198">
        <f t="shared" si="29"/>
        <v>0</v>
      </c>
    </row>
    <row r="199" spans="1:30" ht="15.75" thickBot="1" x14ac:dyDescent="0.3">
      <c r="A199" s="10" t="str">
        <f t="shared" si="24"/>
        <v>H131 2025 Março</v>
      </c>
      <c r="B199" s="10" t="str">
        <f>VLOOKUP(H199,[1]Auxiliar_referencia!E:F,2,FALSE)</f>
        <v>Medidor faturado pela UFSC</v>
      </c>
      <c r="C199" s="10">
        <f t="shared" ref="C199" si="31">C198</f>
        <v>2025</v>
      </c>
      <c r="D199" s="10" t="s">
        <v>30</v>
      </c>
      <c r="E199" s="10">
        <f>VLOOKUP(H199,[1]Auxiliar_referencia!$B:$X,3,FALSE)</f>
        <v>0</v>
      </c>
      <c r="F199" s="10" t="str">
        <f>VLOOKUP(H199,[1]Auxiliar_referencia!$B:$X,11,FALSE)</f>
        <v>Sapiens Park</v>
      </c>
      <c r="G199" s="10" t="str">
        <f>VLOOKUP(H199,[1]Auxiliar_referencia!$B:$X,16,FALSE)</f>
        <v/>
      </c>
      <c r="H199" s="11" t="s">
        <v>32</v>
      </c>
      <c r="I199" s="10" t="str">
        <f>VLOOKUP(H199,[1]Auxiliar_referencia!$B:$X,20,FALSE)</f>
        <v>Condomínio Sapiens Park</v>
      </c>
      <c r="J199" s="10" t="str">
        <f>VLOOKUP(H199,[1]Auxiliar_referencia!$B:$X,10,FALSE)</f>
        <v>Florianópolis - Outros</v>
      </c>
      <c r="K199" s="10" t="str">
        <f>VLOOKUP(H199,[1]Auxiliar_referencia!$B:$X,12,FALSE)</f>
        <v>Sapiens Park - Fotovoltaica</v>
      </c>
      <c r="L199" s="12">
        <f>VLOOKUP($H199,'[2]2025_03'!$D:$AD,'[2]2025_03'!Z$19,FALSE)</f>
        <v>1</v>
      </c>
      <c r="M199" s="12">
        <f>VLOOKUP($H199,'[2]2025_03'!$D:$AD,'[2]2025_03'!AA$19,FALSE)</f>
        <v>0</v>
      </c>
      <c r="N199" s="12">
        <f>VLOOKUP($H199,'[2]2025_03'!$D:$AD,'[2]2025_03'!AB$19,FALSE)</f>
        <v>0</v>
      </c>
      <c r="O199" s="12">
        <f>VLOOKUP($H199,'[2]2025_03'!$D:$AD,'[2]2025_03'!AC$19,FALSE)</f>
        <v>0</v>
      </c>
      <c r="P199" s="12">
        <f>VLOOKUP($H199,'[2]2025_03'!$D:$AD,'[2]2025_03'!AD$19,FALSE)</f>
        <v>1</v>
      </c>
      <c r="Q199" s="16">
        <v>13620</v>
      </c>
      <c r="R199" s="16">
        <v>13714</v>
      </c>
      <c r="S199" s="16">
        <v>94</v>
      </c>
      <c r="T199" s="17">
        <f t="shared" si="30"/>
        <v>94</v>
      </c>
      <c r="U199" s="13">
        <f>VLOOKUP($H199,'[2]2025_03'!$D:$AD,'[2]2025_03'!T$19,FALSE)</f>
        <v>0</v>
      </c>
      <c r="V199" s="14">
        <f>VLOOKUP($H199,'[2]2025_03'!$D:$AD,'[2]2025_03'!U$19,FALSE)</f>
        <v>0</v>
      </c>
      <c r="W199" s="16">
        <v>2115</v>
      </c>
      <c r="X199" s="16">
        <v>2115</v>
      </c>
      <c r="Z199" s="16">
        <v>0</v>
      </c>
      <c r="AB199" s="16">
        <v>4230</v>
      </c>
      <c r="AC199">
        <f t="shared" si="28"/>
        <v>4230</v>
      </c>
      <c r="AD199">
        <f t="shared" si="29"/>
        <v>0</v>
      </c>
    </row>
  </sheetData>
  <autoFilter ref="A1:AD1" xr:uid="{00000000-0009-0000-0000-000018000000}">
    <sortState xmlns:xlrd2="http://schemas.microsoft.com/office/spreadsheetml/2017/richdata2" ref="A2:AC76">
      <sortCondition ref="B1"/>
    </sortState>
  </autoFilter>
  <phoneticPr fontId="7" type="noConversion"/>
  <conditionalFormatting sqref="U2:U199">
    <cfRule type="cellIs" dxfId="4" priority="1" operator="equal">
      <formula>"Média"</formula>
    </cfRule>
    <cfRule type="cellIs" dxfId="3" priority="2" operator="equal">
      <formula>"Mínimo"</formula>
    </cfRule>
    <cfRule type="cellIs" dxfId="2" priority="3" operator="equal">
      <formula>"Informado"</formula>
    </cfRule>
    <cfRule type="cellIs" dxfId="1" priority="4" operator="equal">
      <formula>"Lido"</formula>
    </cfRule>
  </conditionalFormatting>
  <conditionalFormatting sqref="AD2:AD199">
    <cfRule type="cellIs" dxfId="0" priority="5" operator="not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Sapiens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Djesser Sergio</dc:creator>
  <cp:lastModifiedBy>Djesser Sergio</cp:lastModifiedBy>
  <dcterms:created xsi:type="dcterms:W3CDTF">2025-04-12T03:06:55Z</dcterms:created>
  <dcterms:modified xsi:type="dcterms:W3CDTF">2025-04-23T12:30:32Z</dcterms:modified>
</cp:coreProperties>
</file>