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epl\simtransbordo\src\components\simEmissoes\docs\"/>
    </mc:Choice>
  </mc:AlternateContent>
  <bookViews>
    <workbookView xWindow="-105" yWindow="-105" windowWidth="23250" windowHeight="12570"/>
  </bookViews>
  <sheets>
    <sheet name="SimuladorFerrovias" sheetId="7" r:id="rId1"/>
  </sheets>
  <calcPr calcId="152511"/>
</workbook>
</file>

<file path=xl/calcChain.xml><?xml version="1.0" encoding="utf-8"?>
<calcChain xmlns="http://schemas.openxmlformats.org/spreadsheetml/2006/main">
  <c r="O8" i="7" l="1"/>
  <c r="F8" i="7" l="1"/>
  <c r="H8" i="7" s="1"/>
  <c r="G8" i="7" l="1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21" i="7"/>
  <c r="N8" i="7" l="1"/>
  <c r="M8" i="7"/>
  <c r="L8" i="7"/>
  <c r="K8" i="7"/>
  <c r="J8" i="7"/>
  <c r="I8" i="7"/>
  <c r="E21" i="7"/>
  <c r="D21" i="7"/>
  <c r="D50" i="7" l="1"/>
  <c r="G24" i="7"/>
  <c r="G32" i="7"/>
  <c r="G40" i="7"/>
  <c r="G48" i="7"/>
  <c r="G25" i="7"/>
  <c r="G33" i="7"/>
  <c r="G41" i="7"/>
  <c r="G49" i="7"/>
  <c r="G28" i="7"/>
  <c r="G36" i="7"/>
  <c r="G44" i="7"/>
  <c r="G22" i="7"/>
  <c r="G35" i="7"/>
  <c r="G47" i="7"/>
  <c r="G31" i="7"/>
  <c r="G45" i="7"/>
  <c r="G29" i="7"/>
  <c r="G46" i="7"/>
  <c r="G30" i="7"/>
  <c r="G50" i="7"/>
  <c r="G34" i="7"/>
  <c r="G26" i="7"/>
  <c r="G42" i="7"/>
  <c r="G27" i="7"/>
  <c r="G43" i="7"/>
  <c r="G21" i="7"/>
  <c r="G23" i="7"/>
  <c r="G37" i="7"/>
  <c r="G38" i="7"/>
  <c r="G39" i="7"/>
  <c r="I28" i="7"/>
  <c r="I36" i="7"/>
  <c r="I44" i="7"/>
  <c r="I29" i="7"/>
  <c r="I37" i="7"/>
  <c r="I45" i="7"/>
  <c r="I24" i="7"/>
  <c r="I32" i="7"/>
  <c r="I40" i="7"/>
  <c r="I48" i="7"/>
  <c r="I31" i="7"/>
  <c r="I43" i="7"/>
  <c r="I27" i="7"/>
  <c r="I41" i="7"/>
  <c r="I22" i="7"/>
  <c r="I38" i="7"/>
  <c r="I23" i="7"/>
  <c r="I39" i="7"/>
  <c r="I25" i="7"/>
  <c r="I42" i="7"/>
  <c r="I34" i="7"/>
  <c r="I50" i="7"/>
  <c r="I35" i="7"/>
  <c r="I21" i="7"/>
  <c r="I30" i="7"/>
  <c r="I33" i="7"/>
  <c r="I46" i="7"/>
  <c r="I26" i="7"/>
  <c r="I47" i="7"/>
  <c r="I49" i="7"/>
  <c r="D22" i="7"/>
  <c r="D30" i="7"/>
  <c r="D38" i="7"/>
  <c r="D46" i="7"/>
  <c r="D23" i="7"/>
  <c r="D26" i="7"/>
  <c r="D34" i="7"/>
  <c r="D42" i="7"/>
  <c r="D33" i="7"/>
  <c r="D44" i="7"/>
  <c r="D31" i="7"/>
  <c r="D41" i="7"/>
  <c r="D25" i="7"/>
  <c r="D39" i="7"/>
  <c r="D27" i="7"/>
  <c r="D40" i="7"/>
  <c r="D28" i="7"/>
  <c r="D36" i="7"/>
  <c r="D49" i="7"/>
  <c r="D24" i="7"/>
  <c r="D37" i="7"/>
  <c r="D43" i="7"/>
  <c r="D29" i="7"/>
  <c r="D32" i="7"/>
  <c r="D35" i="7"/>
  <c r="D45" i="7"/>
  <c r="D47" i="7"/>
  <c r="D48" i="7"/>
  <c r="F26" i="7"/>
  <c r="F34" i="7"/>
  <c r="F42" i="7"/>
  <c r="F50" i="7"/>
  <c r="F27" i="7"/>
  <c r="F35" i="7"/>
  <c r="F43" i="7"/>
  <c r="F21" i="7"/>
  <c r="F22" i="7"/>
  <c r="F30" i="7"/>
  <c r="F38" i="7"/>
  <c r="F46" i="7"/>
  <c r="F31" i="7"/>
  <c r="F44" i="7"/>
  <c r="F28" i="7"/>
  <c r="F40" i="7"/>
  <c r="F33" i="7"/>
  <c r="F49" i="7"/>
  <c r="F36" i="7"/>
  <c r="F37" i="7"/>
  <c r="F29" i="7"/>
  <c r="F47" i="7"/>
  <c r="F32" i="7"/>
  <c r="F48" i="7"/>
  <c r="F25" i="7"/>
  <c r="F39" i="7"/>
  <c r="F41" i="7"/>
  <c r="F23" i="7"/>
  <c r="F24" i="7"/>
  <c r="F45" i="7"/>
  <c r="J26" i="7"/>
  <c r="J34" i="7"/>
  <c r="J42" i="7"/>
  <c r="J50" i="7"/>
  <c r="J27" i="7"/>
  <c r="J35" i="7"/>
  <c r="J43" i="7"/>
  <c r="J21" i="7"/>
  <c r="J22" i="7"/>
  <c r="J30" i="7"/>
  <c r="J38" i="7"/>
  <c r="J46" i="7"/>
  <c r="J23" i="7"/>
  <c r="J36" i="7"/>
  <c r="J48" i="7"/>
  <c r="J32" i="7"/>
  <c r="J45" i="7"/>
  <c r="J33" i="7"/>
  <c r="J37" i="7"/>
  <c r="J39" i="7"/>
  <c r="J29" i="7"/>
  <c r="J47" i="7"/>
  <c r="J31" i="7"/>
  <c r="J49" i="7"/>
  <c r="J24" i="7"/>
  <c r="J25" i="7"/>
  <c r="J28" i="7"/>
  <c r="J40" i="7"/>
  <c r="J44" i="7"/>
  <c r="J41" i="7"/>
  <c r="H22" i="7"/>
  <c r="H30" i="7"/>
  <c r="H38" i="7"/>
  <c r="H46" i="7"/>
  <c r="H23" i="7"/>
  <c r="H31" i="7"/>
  <c r="H39" i="7"/>
  <c r="H47" i="7"/>
  <c r="H26" i="7"/>
  <c r="H34" i="7"/>
  <c r="H42" i="7"/>
  <c r="H50" i="7"/>
  <c r="H27" i="7"/>
  <c r="H40" i="7"/>
  <c r="H24" i="7"/>
  <c r="H36" i="7"/>
  <c r="H49" i="7"/>
  <c r="H25" i="7"/>
  <c r="H43" i="7"/>
  <c r="H28" i="7"/>
  <c r="H44" i="7"/>
  <c r="H45" i="7"/>
  <c r="H37" i="7"/>
  <c r="H41" i="7"/>
  <c r="H29" i="7"/>
  <c r="H48" i="7"/>
  <c r="H21" i="7"/>
  <c r="H32" i="7"/>
  <c r="H33" i="7"/>
  <c r="H35" i="7"/>
  <c r="K24" i="7"/>
  <c r="K32" i="7"/>
  <c r="K40" i="7"/>
  <c r="K48" i="7"/>
  <c r="K25" i="7"/>
  <c r="K33" i="7"/>
  <c r="K41" i="7"/>
  <c r="K49" i="7"/>
  <c r="K28" i="7"/>
  <c r="K36" i="7"/>
  <c r="K44" i="7"/>
  <c r="K27" i="7"/>
  <c r="K39" i="7"/>
  <c r="K23" i="7"/>
  <c r="K37" i="7"/>
  <c r="K50" i="7"/>
  <c r="K30" i="7"/>
  <c r="K46" i="7"/>
  <c r="K31" i="7"/>
  <c r="K47" i="7"/>
  <c r="K34" i="7"/>
  <c r="K26" i="7"/>
  <c r="K43" i="7"/>
  <c r="K29" i="7"/>
  <c r="K45" i="7"/>
  <c r="K21" i="7"/>
  <c r="K42" i="7"/>
  <c r="K22" i="7"/>
  <c r="K35" i="7"/>
  <c r="K38" i="7"/>
  <c r="E28" i="7"/>
  <c r="E36" i="7"/>
  <c r="E44" i="7"/>
  <c r="E29" i="7"/>
  <c r="E37" i="7"/>
  <c r="E45" i="7"/>
  <c r="E24" i="7"/>
  <c r="E32" i="7"/>
  <c r="E40" i="7"/>
  <c r="E48" i="7"/>
  <c r="E26" i="7"/>
  <c r="E39" i="7"/>
  <c r="E23" i="7"/>
  <c r="E35" i="7"/>
  <c r="E49" i="7"/>
  <c r="E38" i="7"/>
  <c r="E22" i="7"/>
  <c r="E41" i="7"/>
  <c r="E25" i="7"/>
  <c r="E33" i="7"/>
  <c r="E50" i="7"/>
  <c r="E34" i="7"/>
  <c r="E42" i="7"/>
  <c r="E46" i="7"/>
  <c r="E47" i="7"/>
  <c r="E31" i="7"/>
  <c r="E43" i="7"/>
  <c r="E27" i="7"/>
  <c r="E30" i="7"/>
  <c r="L50" i="7" l="1"/>
  <c r="P50" i="7" s="1"/>
  <c r="L45" i="7"/>
  <c r="L22" i="7"/>
  <c r="P22" i="7" s="1"/>
  <c r="L30" i="7"/>
  <c r="P30" i="7" s="1"/>
  <c r="L38" i="7"/>
  <c r="P38" i="7" s="1"/>
  <c r="L46" i="7"/>
  <c r="P46" i="7" s="1"/>
  <c r="L23" i="7"/>
  <c r="P23" i="7" s="1"/>
  <c r="L31" i="7"/>
  <c r="P31" i="7" s="1"/>
  <c r="L39" i="7"/>
  <c r="P39" i="7" s="1"/>
  <c r="L47" i="7"/>
  <c r="P47" i="7" s="1"/>
  <c r="L26" i="7"/>
  <c r="P26" i="7" s="1"/>
  <c r="L34" i="7"/>
  <c r="P34" i="7" s="1"/>
  <c r="L42" i="7"/>
  <c r="P42" i="7" s="1"/>
  <c r="L32" i="7"/>
  <c r="P32" i="7" s="1"/>
  <c r="L44" i="7"/>
  <c r="P44" i="7" s="1"/>
  <c r="L28" i="7"/>
  <c r="P28" i="7" s="1"/>
  <c r="L41" i="7"/>
  <c r="P41" i="7" s="1"/>
  <c r="L25" i="7"/>
  <c r="P25" i="7" s="1"/>
  <c r="L43" i="7"/>
  <c r="P43" i="7" s="1"/>
  <c r="L27" i="7"/>
  <c r="P27" i="7" s="1"/>
  <c r="P45" i="7"/>
  <c r="L29" i="7"/>
  <c r="P29" i="7" s="1"/>
  <c r="L37" i="7"/>
  <c r="P37" i="7" s="1"/>
  <c r="L24" i="7"/>
  <c r="P24" i="7" s="1"/>
  <c r="L40" i="7"/>
  <c r="P40" i="7" s="1"/>
  <c r="L48" i="7"/>
  <c r="P48" i="7" s="1"/>
  <c r="L33" i="7"/>
  <c r="P33" i="7" s="1"/>
  <c r="L35" i="7"/>
  <c r="P35" i="7" s="1"/>
  <c r="L36" i="7"/>
  <c r="P36" i="7" s="1"/>
  <c r="L49" i="7"/>
  <c r="P49" i="7" s="1"/>
  <c r="L21" i="7"/>
  <c r="P21" i="7" l="1"/>
  <c r="Q21" i="7" s="1"/>
  <c r="Q40" i="7"/>
  <c r="Q37" i="7"/>
  <c r="Q50" i="7"/>
  <c r="Q28" i="7"/>
  <c r="Q26" i="7"/>
  <c r="Q42" i="7"/>
  <c r="Q29" i="7"/>
  <c r="Q49" i="7"/>
  <c r="Q30" i="7"/>
  <c r="Q43" i="7"/>
  <c r="Q35" i="7"/>
  <c r="Q33" i="7"/>
  <c r="Q27" i="7"/>
  <c r="Q31" i="7"/>
  <c r="Q45" i="7"/>
  <c r="Q44" i="7"/>
  <c r="Q47" i="7"/>
  <c r="Q32" i="7"/>
  <c r="Q36" i="7"/>
  <c r="Q24" i="7"/>
  <c r="Q22" i="7"/>
  <c r="Q48" i="7"/>
  <c r="Q39" i="7"/>
  <c r="Q23" i="7"/>
  <c r="Q46" i="7"/>
  <c r="Q41" i="7"/>
  <c r="Q25" i="7"/>
  <c r="Q34" i="7"/>
  <c r="Q38" i="7"/>
</calcChain>
</file>

<file path=xl/sharedStrings.xml><?xml version="1.0" encoding="utf-8"?>
<sst xmlns="http://schemas.openxmlformats.org/spreadsheetml/2006/main" count="114" uniqueCount="79">
  <si>
    <t>Fator de emissão CO2 Fóssil (tCO2/m³)</t>
  </si>
  <si>
    <t>Fator de emissão CO (tCO/m³)</t>
  </si>
  <si>
    <t>Fator de emissão CH4 (tCH4/m³)</t>
  </si>
  <si>
    <t>Fator de emissão NOx (tNOx/m³)</t>
  </si>
  <si>
    <t>Fator de emissão N2O (tN2O/m³)</t>
  </si>
  <si>
    <t>Fator de emissão COVNM (tCOVNM/m³)</t>
  </si>
  <si>
    <t>Fator de emissão MP (tMP/m³)</t>
  </si>
  <si>
    <t>Fator de emissão SOx (tSOx/m³)</t>
  </si>
  <si>
    <t>Gás</t>
  </si>
  <si>
    <t>CO2</t>
  </si>
  <si>
    <t>CH4</t>
  </si>
  <si>
    <t>N2O</t>
  </si>
  <si>
    <t>Consumo específico (L/tku)=
[Consumo específico (L/1000tku)]/1000</t>
  </si>
  <si>
    <t>GWP - AR5</t>
  </si>
  <si>
    <t>Fator de emissão CO (tCO/tku)=Consumo específico (L/tku)*Fator de emissão CO (tCO/m³)</t>
  </si>
  <si>
    <t>Fator de emissão CH4 (tCH4/tku)=Consumo específico (L/tku)*Fator de emissão CH4 (tCH4/m³)</t>
  </si>
  <si>
    <t>Fator de emissão NOx (tNOx/tku)=Consumo específico (L/tku)*Fator de emissão NOx (tNOx/m³)</t>
  </si>
  <si>
    <t>Fator de emissão N2O (tN2O/tku)=Consumo específico (L/tku)*Fator de emissão N2O (tN2O/m³)</t>
  </si>
  <si>
    <t>Fator de emissão COVNM (tCOVNM/tku)=Consumo específico (L/tku)*Fator de emissão COVNM (tCOVNM/m³)</t>
  </si>
  <si>
    <t>Fator de emissão MP (tMP/tku)=Consumo específico (L/tku)*Fator de emissão MP (tMP/m³)</t>
  </si>
  <si>
    <t>Fator de emissão SOx (tSOx/tku)=Consumo específico (L/tku)*Fator de emissão SOx (tSOx/m³)</t>
  </si>
  <si>
    <t>COEFICIENTES DE EMISSÃO</t>
  </si>
  <si>
    <t>CO2 Fóssil</t>
  </si>
  <si>
    <t>CO</t>
  </si>
  <si>
    <t>NOx</t>
  </si>
  <si>
    <t>COVNM</t>
  </si>
  <si>
    <t>MP</t>
  </si>
  <si>
    <t>SOx</t>
  </si>
  <si>
    <t>CO2e</t>
  </si>
  <si>
    <t>Fator de emissão CO2 Fóssil (tCO2/tku)=Consumo específico (L/tku)*(Fator de emissão CO2 Fóssil (tCO2/m³)/1000)</t>
  </si>
  <si>
    <t>Ano</t>
  </si>
  <si>
    <t>Volume TKU</t>
  </si>
  <si>
    <t>Fator de emissão CO2e (tCO2e/tku)=Fator de emissão CO2 Fóssil (tCO2/tku)*GWP-AR5 para CO2 Fóssil+Fator de emissão CH4 (tCH4/tku)*GWP-AR5 para CH4+Fator de emissão N2O (tN2O/tku)*GWP-AR5 para N2O</t>
  </si>
  <si>
    <t>gCO2/TKU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</si>
  <si>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</si>
  <si>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</si>
  <si>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</si>
  <si>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</si>
  <si>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</si>
  <si>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</si>
  <si>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</si>
  <si>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</si>
  <si>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</si>
  <si>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</si>
  <si>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</si>
  <si>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</si>
  <si>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</si>
  <si>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</si>
  <si>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</si>
  <si>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</si>
  <si>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</si>
  <si>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</si>
  <si>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</si>
  <si>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</si>
  <si>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</si>
  <si>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</si>
  <si>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</si>
  <si>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</si>
  <si>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</si>
  <si>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Ano 26</t>
  </si>
  <si>
    <t>Ano 27</t>
  </si>
  <si>
    <t>Ano 28</t>
  </si>
  <si>
    <t>Ano 29</t>
  </si>
  <si>
    <t>Ano 30</t>
  </si>
  <si>
    <t>TOTAL EMITIDO (EM TONELADAS)</t>
  </si>
  <si>
    <t>EXEMPLO</t>
  </si>
  <si>
    <t>Consumo específico (L/1000tku)</t>
  </si>
  <si>
    <t>Modo</t>
  </si>
  <si>
    <t>Transporte Hidroviário</t>
  </si>
  <si>
    <t>Transporte Rodoviário</t>
  </si>
  <si>
    <t>Transporte Ferroviário</t>
  </si>
  <si>
    <t>Transporte Cabotagem</t>
  </si>
  <si>
    <t>Mockup</t>
  </si>
  <si>
    <t>Célula D8</t>
  </si>
  <si>
    <t>Célula E8</t>
  </si>
  <si>
    <t>Célula C21</t>
  </si>
  <si>
    <t>Célula L21</t>
  </si>
  <si>
    <t>Célula D21</t>
  </si>
  <si>
    <t>Célula Q21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</si>
</sst>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00_-;\-* #,##0.00000_-;_-* &quot;-&quot;???_-;_-@_-"/>
    <numFmt numFmtId="166" formatCode="_-* #,##0.00000000_-;\-* #,##0.00000000_-;_-* &quot;-&quot;??_-;_-@_-"/>
    <numFmt numFmtId="167" formatCode="_-* #,##0.00000_-;\-* #,##0.00000_-;_-* &quot;-&quot;??_-;_-@_-"/>
    <numFmt numFmtId="168" formatCode="_-* #,##0.00000000000_-;\-* #,##0.00000000000_-;_-* &quot;-&quot;??_-;_-@_-"/>
    <numFmt numFmtId="169" formatCode="_-* #,##0.0000000000000_-;\-* #,##0.0000000000000_-;_-* &quot;-&quot;??_-;_-@_-"/>
    <numFmt numFmtId="170" formatCode="_(* #,##0.00_);_(* \(#,##0.00\);_(* &quot;-&quot;??_);_(@_)"/>
    <numFmt numFmtId="171" formatCode="#,##0;[Red]&quot;-&quot;#,##0"/>
    <numFmt numFmtId="172" formatCode="#,##0.0&quot; x&quot;;\-#,##0.0&quot; x&quot;;\-_ _x"/>
    <numFmt numFmtId="173" formatCode="#,##0.0;\(#,##0.0\);\-_)"/>
    <numFmt numFmtId="174" formatCode="0.0%;\-0.0%;\-_%"/>
    <numFmt numFmtId="175" formatCode="&quot;$&quot;#,##0_);[Red]\(&quot;$&quot;#,##0\)"/>
    <numFmt numFmtId="176" formatCode="_(&quot;R$ &quot;* #,##0.00_);_(&quot;R$ &quot;* \(#,##0.00\);_(&quot;R$ &quot;* &quot;-&quot;??_);_(@_)"/>
    <numFmt numFmtId="177" formatCode="&quot;R$ &quot;#,##0_);[Red]\(&quot;R$ &quot;#,##0\)"/>
    <numFmt numFmtId="178" formatCode="_-* #,##0.00_-;_-* #,##0.00\-;_-* &quot;-&quot;??_-;_-@_-"/>
    <numFmt numFmtId="179" formatCode="_ * #,##0.00_ ;_ * \-#,##0.00_ ;_ * &quot;-&quot;??_ ;_ @_ "/>
    <numFmt numFmtId="180" formatCode="_(&quot;R$&quot;\ * #,##0.00_);_(&quot;R$&quot;\ * \(#,##0.00\);_(&quot;R$&quot;\ * &quot;-&quot;??_);_(@_)"/>
    <numFmt numFmtId="181" formatCode="#,##0.00_ ;\-#,##0.00\ "/>
    <numFmt numFmtId="182" formatCode="_-* #,##0.0000000000_-;\-* #,##0.00000000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sz val="9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0"/>
      <name val="MS Sans Serif"/>
      <family val="2"/>
    </font>
    <font>
      <i/>
      <sz val="10"/>
      <name val="Helv"/>
    </font>
    <font>
      <sz val="7"/>
      <name val="Arial"/>
      <family val="2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3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41"/>
        <bgColor indexed="41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2" fillId="0" borderId="0" applyAlignment="0"/>
    <xf numFmtId="0" fontId="13" fillId="8" borderId="0">
      <alignment horizontal="center" vertical="top" wrapText="1"/>
    </xf>
    <xf numFmtId="37" fontId="14" fillId="0" borderId="0" applyNumberFormat="0" applyFont="0" applyFill="0" applyAlignment="0" applyProtection="0"/>
    <xf numFmtId="0" fontId="15" fillId="9" borderId="5" applyFont="0" applyFill="0" applyBorder="0"/>
    <xf numFmtId="0" fontId="16" fillId="0" borderId="6"/>
    <xf numFmtId="0" fontId="17" fillId="10" borderId="0" applyAlignment="0"/>
    <xf numFmtId="171" fontId="18" fillId="0" borderId="0" applyFont="0" applyFill="0" applyBorder="0" applyAlignment="0" applyProtection="0"/>
    <xf numFmtId="172" fontId="16" fillId="0" borderId="0" applyFont="0" applyFill="0" applyBorder="0" applyAlignment="0" applyProtection="0"/>
    <xf numFmtId="0" fontId="19" fillId="0" borderId="6"/>
    <xf numFmtId="173" fontId="20" fillId="0" borderId="0" applyFont="0" applyFill="0" applyBorder="0" applyAlignment="0" applyProtection="0"/>
    <xf numFmtId="3" fontId="21" fillId="0" borderId="0" applyFill="0" applyBorder="0" applyAlignment="0"/>
    <xf numFmtId="0" fontId="22" fillId="0" borderId="0" applyFill="0" applyBorder="0" applyAlignment="0">
      <alignment horizontal="right"/>
    </xf>
    <xf numFmtId="174" fontId="16" fillId="0" borderId="0" applyFont="0" applyFill="0" applyBorder="0" applyAlignment="0" applyProtection="0"/>
    <xf numFmtId="0" fontId="23" fillId="0" borderId="0"/>
    <xf numFmtId="0" fontId="11" fillId="0" borderId="0"/>
    <xf numFmtId="175" fontId="18" fillId="0" borderId="0" applyFont="0" applyFill="0" applyBorder="0" applyAlignment="0" applyProtection="0"/>
    <xf numFmtId="15" fontId="11" fillId="0" borderId="0" applyFont="0" applyFill="0" applyBorder="0" applyAlignment="0" applyProtection="0">
      <protection locked="0"/>
    </xf>
    <xf numFmtId="0" fontId="11" fillId="0" borderId="0"/>
    <xf numFmtId="170" fontId="1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7" fillId="4" borderId="7" applyNumberFormat="0" applyAlignment="0" applyProtection="0"/>
    <xf numFmtId="0" fontId="6" fillId="3" borderId="7" applyNumberFormat="0" applyAlignment="0" applyProtection="0"/>
    <xf numFmtId="0" fontId="9" fillId="5" borderId="7" applyNumberFormat="0" applyAlignment="0" applyProtection="0"/>
    <xf numFmtId="0" fontId="8" fillId="11" borderId="7" applyNumberFormat="0" applyAlignment="0" applyProtection="0"/>
    <xf numFmtId="0" fontId="24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27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11" fillId="0" borderId="0"/>
    <xf numFmtId="0" fontId="27" fillId="0" borderId="0"/>
    <xf numFmtId="178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9" fontId="11" fillId="0" borderId="0" applyFont="0" applyFill="0" applyBorder="0" applyAlignment="0" applyProtection="0"/>
    <xf numFmtId="0" fontId="8" fillId="11" borderId="7" applyNumberFormat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5" fillId="0" borderId="0" applyNumberFormat="0" applyFill="0" applyBorder="0" applyProtection="0">
      <alignment horizontal="center" vertical="center" wrapText="1"/>
    </xf>
    <xf numFmtId="0" fontId="6" fillId="3" borderId="7" applyNumberFormat="0" applyAlignment="0" applyProtection="0"/>
    <xf numFmtId="43" fontId="11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4" fillId="12" borderId="1" xfId="1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43" fontId="4" fillId="2" borderId="1" xfId="1" applyNumberFormat="1" applyFont="1" applyFill="1" applyBorder="1" applyAlignment="1">
      <alignment horizontal="center" vertical="center" wrapText="1"/>
    </xf>
    <xf numFmtId="43" fontId="28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165" fontId="3" fillId="13" borderId="1" xfId="0" applyNumberFormat="1" applyFont="1" applyFill="1" applyBorder="1" applyAlignment="1">
      <alignment horizontal="center" vertical="center" wrapText="1"/>
    </xf>
    <xf numFmtId="166" fontId="3" fillId="13" borderId="1" xfId="1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182" fontId="3" fillId="14" borderId="1" xfId="1" applyNumberFormat="1" applyFont="1" applyFill="1" applyBorder="1" applyAlignment="1">
      <alignment horizontal="center" vertical="center" wrapText="1"/>
    </xf>
    <xf numFmtId="181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wrapText="1"/>
    </xf>
    <xf numFmtId="3" fontId="0" fillId="14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43" fontId="4" fillId="0" borderId="0" xfId="1" applyNumberFormat="1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>
      <alignment horizontal="center" vertical="center" wrapText="1"/>
    </xf>
    <xf numFmtId="167" fontId="3" fillId="16" borderId="1" xfId="1" applyNumberFormat="1" applyFont="1" applyFill="1" applyBorder="1" applyAlignment="1">
      <alignment horizontal="center" vertical="center" wrapText="1"/>
    </xf>
    <xf numFmtId="169" fontId="0" fillId="16" borderId="1" xfId="0" applyNumberFormat="1" applyFill="1" applyBorder="1" applyAlignment="1">
      <alignment horizontal="center" vertical="center"/>
    </xf>
    <xf numFmtId="168" fontId="24" fillId="16" borderId="1" xfId="0" applyNumberFormat="1" applyFont="1" applyFill="1" applyBorder="1" applyAlignment="1">
      <alignment horizontal="center" vertical="center" wrapText="1"/>
    </xf>
    <xf numFmtId="181" fontId="0" fillId="16" borderId="1" xfId="0" applyNumberFormat="1" applyFill="1" applyBorder="1" applyAlignment="1">
      <alignment horizontal="center" vertical="center" wrapText="1"/>
    </xf>
    <xf numFmtId="3" fontId="0" fillId="16" borderId="1" xfId="0" applyNumberFormat="1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wrapText="1"/>
    </xf>
    <xf numFmtId="0" fontId="0" fillId="14" borderId="0" xfId="0" applyFill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72">
    <cellStyle name="60% - Accent1 2" xfId="24"/>
    <cellStyle name="60% - Ênfase1 2" xfId="57"/>
    <cellStyle name="Accent1 2" xfId="25"/>
    <cellStyle name="AFE" xfId="3"/>
    <cellStyle name="Analyst account" xfId="4"/>
    <cellStyle name="B2" xfId="5"/>
    <cellStyle name="Bad 2" xfId="26"/>
    <cellStyle name="Bom 2" xfId="59"/>
    <cellStyle name="border" xfId="6"/>
    <cellStyle name="Code" xfId="7"/>
    <cellStyle name="Code Section" xfId="8"/>
    <cellStyle name="Comma 2" xfId="22"/>
    <cellStyle name="Comma 2 2" xfId="65"/>
    <cellStyle name="Comma_v Magna" xfId="23"/>
    <cellStyle name="date" xfId="20"/>
    <cellStyle name="Ênfase1 2" xfId="56"/>
    <cellStyle name="Good 2" xfId="27"/>
    <cellStyle name="Heading" xfId="9"/>
    <cellStyle name="Input 2" xfId="28"/>
    <cellStyle name="Migliaia (0)" xfId="10"/>
    <cellStyle name="Moeda 2" xfId="37"/>
    <cellStyle name="Moeda 2 2" xfId="61"/>
    <cellStyle name="Moeda 2 3" xfId="66"/>
    <cellStyle name="Moeda 3" xfId="38"/>
    <cellStyle name="Multiple" xfId="11"/>
    <cellStyle name="Neutra 2" xfId="55"/>
    <cellStyle name="Neutral 2" xfId="29"/>
    <cellStyle name="Normal" xfId="0" builtinId="0"/>
    <cellStyle name="Normal 136" xfId="53"/>
    <cellStyle name="Normal 2" xfId="21"/>
    <cellStyle name="Normal 2 2" xfId="30"/>
    <cellStyle name="Normal 2 2 2" xfId="71"/>
    <cellStyle name="Normal 3" xfId="31"/>
    <cellStyle name="Normal 3 2" xfId="32"/>
    <cellStyle name="Normal 3 3" xfId="47"/>
    <cellStyle name="Normal 3 4" xfId="48"/>
    <cellStyle name="Normal 4" xfId="39"/>
    <cellStyle name="Normal 49 3" xfId="62"/>
    <cellStyle name="Normal 5" xfId="33"/>
    <cellStyle name="Normale 2 3 2" xfId="34"/>
    <cellStyle name="Notes" xfId="12"/>
    <cellStyle name="Number" xfId="13"/>
    <cellStyle name="Output #" xfId="14"/>
    <cellStyle name="Output Text" xfId="15"/>
    <cellStyle name="Percentage" xfId="16"/>
    <cellStyle name="Porcentagem" xfId="2" builtinId="5"/>
    <cellStyle name="Porcentagem 2" xfId="40"/>
    <cellStyle name="Porcentagem 2 2" xfId="41"/>
    <cellStyle name="Porcentagem 2 3" xfId="63"/>
    <cellStyle name="Porcentagem 3" xfId="42"/>
    <cellStyle name="Section Title_simple model - old" xfId="17"/>
    <cellStyle name="Separador de milhares 2" xfId="43"/>
    <cellStyle name="Style 1" xfId="18"/>
    <cellStyle name="Título 4 2" xfId="58"/>
    <cellStyle name="Valuta (0)" xfId="19"/>
    <cellStyle name="Vírgula" xfId="1" builtinId="3"/>
    <cellStyle name="Vírgula 13" xfId="60"/>
    <cellStyle name="Vírgula 2" xfId="35"/>
    <cellStyle name="Vírgula 2 2" xfId="44"/>
    <cellStyle name="Vírgula 2 2 2" xfId="68"/>
    <cellStyle name="Vírgula 2 3" xfId="36"/>
    <cellStyle name="Vírgula 2 4" xfId="67"/>
    <cellStyle name="Vírgula 3" xfId="45"/>
    <cellStyle name="Vírgula 3 2" xfId="49"/>
    <cellStyle name="Vírgula 3 3" xfId="69"/>
    <cellStyle name="Vírgula 4" xfId="46"/>
    <cellStyle name="Vírgula 4 2" xfId="50"/>
    <cellStyle name="Vírgula 4 3" xfId="70"/>
    <cellStyle name="Vírgula 5" xfId="51"/>
    <cellStyle name="Vírgula 6" xfId="52"/>
    <cellStyle name="Vírgula 7" xfId="54"/>
    <cellStyle name="Vírgula 8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1991560</xdr:colOff>
      <xdr:row>76</xdr:row>
      <xdr:rowOff>1169</xdr:rowOff>
    </xdr:to>
    <xdr:grpSp>
      <xdr:nvGrpSpPr>
        <xdr:cNvPr id="2" name="Grupo 1"/>
        <xdr:cNvGrpSpPr/>
      </xdr:nvGrpSpPr>
      <xdr:grpSpPr>
        <a:xfrm>
          <a:off x="435429" y="12967607"/>
          <a:ext cx="8522988" cy="3239669"/>
          <a:chOff x="369492" y="1227962"/>
          <a:chExt cx="8522988" cy="3239669"/>
        </a:xfrm>
      </xdr:grpSpPr>
      <xdr:sp macro="" textlink="">
        <xdr:nvSpPr>
          <xdr:cNvPr id="3" name="Retângulo 2"/>
          <xdr:cNvSpPr/>
        </xdr:nvSpPr>
        <xdr:spPr>
          <a:xfrm>
            <a:off x="369492" y="1876034"/>
            <a:ext cx="2664296" cy="504056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MODO</a:t>
            </a:r>
            <a:endParaRPr lang="en-US"/>
          </a:p>
        </xdr:txBody>
      </xdr:sp>
      <xdr:sp macro="" textlink="">
        <xdr:nvSpPr>
          <xdr:cNvPr id="4" name="Retângulo 3"/>
          <xdr:cNvSpPr/>
        </xdr:nvSpPr>
        <xdr:spPr>
          <a:xfrm>
            <a:off x="3285816" y="1876034"/>
            <a:ext cx="2664296" cy="504056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CONSUMO (L/1000TKU)</a:t>
            </a:r>
            <a:endParaRPr lang="en-US"/>
          </a:p>
        </xdr:txBody>
      </xdr:sp>
      <xdr:sp macro="" textlink="">
        <xdr:nvSpPr>
          <xdr:cNvPr id="5" name="Retângulo 4"/>
          <xdr:cNvSpPr/>
        </xdr:nvSpPr>
        <xdr:spPr>
          <a:xfrm>
            <a:off x="3285816" y="2584607"/>
            <a:ext cx="2664296" cy="36004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Retângulo 5"/>
          <xdr:cNvSpPr/>
        </xdr:nvSpPr>
        <xdr:spPr>
          <a:xfrm>
            <a:off x="369492" y="2584607"/>
            <a:ext cx="2664296" cy="36004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Transporte Rodoviário</a:t>
            </a:r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7" name="Retângulo 6"/>
          <xdr:cNvSpPr/>
        </xdr:nvSpPr>
        <xdr:spPr>
          <a:xfrm>
            <a:off x="369492" y="3073855"/>
            <a:ext cx="2664296" cy="36004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Transporte Ferroviário</a:t>
            </a:r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8" name="Retângulo 7"/>
          <xdr:cNvSpPr/>
        </xdr:nvSpPr>
        <xdr:spPr>
          <a:xfrm>
            <a:off x="369492" y="3595151"/>
            <a:ext cx="2664296" cy="36004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Transporte Hidroviário</a:t>
            </a:r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9" name="Retângulo 8"/>
          <xdr:cNvSpPr/>
        </xdr:nvSpPr>
        <xdr:spPr>
          <a:xfrm>
            <a:off x="384416" y="4107591"/>
            <a:ext cx="2664296" cy="36004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Transporte Cabotagem</a:t>
            </a:r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0" name="Retângulo 9"/>
          <xdr:cNvSpPr/>
        </xdr:nvSpPr>
        <xdr:spPr>
          <a:xfrm>
            <a:off x="369492" y="1227962"/>
            <a:ext cx="8522988" cy="504056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i="1"/>
              <a:t>INPUTS</a:t>
            </a:r>
            <a:endParaRPr lang="en-US" i="1"/>
          </a:p>
        </xdr:txBody>
      </xdr:sp>
      <xdr:sp macro="" textlink="">
        <xdr:nvSpPr>
          <xdr:cNvPr id="11" name="Retângulo 10"/>
          <xdr:cNvSpPr/>
        </xdr:nvSpPr>
        <xdr:spPr>
          <a:xfrm>
            <a:off x="6228184" y="1876034"/>
            <a:ext cx="2664296" cy="504056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VOLUME TKU</a:t>
            </a:r>
            <a:endParaRPr lang="en-US"/>
          </a:p>
        </xdr:txBody>
      </xdr:sp>
      <xdr:sp macro="" textlink="">
        <xdr:nvSpPr>
          <xdr:cNvPr id="12" name="Retângulo 11"/>
          <xdr:cNvSpPr/>
        </xdr:nvSpPr>
        <xdr:spPr>
          <a:xfrm>
            <a:off x="6228184" y="2584607"/>
            <a:ext cx="2664296" cy="36004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7</xdr:col>
      <xdr:colOff>54428</xdr:colOff>
      <xdr:row>58</xdr:row>
      <xdr:rowOff>108857</xdr:rowOff>
    </xdr:from>
    <xdr:to>
      <xdr:col>9</xdr:col>
      <xdr:colOff>1745857</xdr:colOff>
      <xdr:row>73</xdr:row>
      <xdr:rowOff>190002</xdr:rowOff>
    </xdr:to>
    <xdr:grpSp>
      <xdr:nvGrpSpPr>
        <xdr:cNvPr id="13" name="Grupo 12"/>
        <xdr:cNvGrpSpPr/>
      </xdr:nvGrpSpPr>
      <xdr:grpSpPr>
        <a:xfrm>
          <a:off x="11375571" y="12885964"/>
          <a:ext cx="5515036" cy="2938645"/>
          <a:chOff x="1779387" y="798653"/>
          <a:chExt cx="5515036" cy="2938645"/>
        </a:xfrm>
      </xdr:grpSpPr>
      <xdr:sp macro="" textlink="">
        <xdr:nvSpPr>
          <xdr:cNvPr id="14" name="Retângulo 13"/>
          <xdr:cNvSpPr/>
        </xdr:nvSpPr>
        <xdr:spPr>
          <a:xfrm>
            <a:off x="1779387" y="798653"/>
            <a:ext cx="5483679" cy="504056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i="1"/>
              <a:t>OUTPUTS</a:t>
            </a:r>
            <a:endParaRPr lang="en-US" i="1"/>
          </a:p>
        </xdr:txBody>
      </xdr:sp>
      <xdr:sp macro="" textlink="">
        <xdr:nvSpPr>
          <xdr:cNvPr id="15" name="Retângulo 14"/>
          <xdr:cNvSpPr/>
        </xdr:nvSpPr>
        <xdr:spPr>
          <a:xfrm>
            <a:off x="1779387" y="1440116"/>
            <a:ext cx="2664296" cy="657059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CO2 FÓSSIL</a:t>
            </a:r>
            <a:endParaRPr lang="en-US"/>
          </a:p>
          <a:p>
            <a:pPr algn="ctr"/>
            <a:r>
              <a:rPr lang="pt-BR"/>
              <a:t>(toneladas)</a:t>
            </a:r>
            <a:endParaRPr lang="en-US"/>
          </a:p>
        </xdr:txBody>
      </xdr:sp>
      <xdr:sp macro="" textlink="">
        <xdr:nvSpPr>
          <xdr:cNvPr id="16" name="Retângulo 15"/>
          <xdr:cNvSpPr/>
        </xdr:nvSpPr>
        <xdr:spPr>
          <a:xfrm>
            <a:off x="4616985" y="1451709"/>
            <a:ext cx="2664296" cy="645465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" name="Retângulo 16"/>
          <xdr:cNvSpPr/>
        </xdr:nvSpPr>
        <xdr:spPr>
          <a:xfrm>
            <a:off x="1792529" y="2249575"/>
            <a:ext cx="2664296" cy="657059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CO2e</a:t>
            </a:r>
            <a:endParaRPr lang="en-US"/>
          </a:p>
          <a:p>
            <a:pPr algn="ctr"/>
            <a:r>
              <a:rPr lang="pt-BR"/>
              <a:t>(toneladas)</a:t>
            </a:r>
            <a:endParaRPr lang="en-US"/>
          </a:p>
        </xdr:txBody>
      </xdr:sp>
      <xdr:sp macro="" textlink="">
        <xdr:nvSpPr>
          <xdr:cNvPr id="18" name="Retângulo 17"/>
          <xdr:cNvSpPr/>
        </xdr:nvSpPr>
        <xdr:spPr>
          <a:xfrm>
            <a:off x="4630127" y="2261168"/>
            <a:ext cx="2664296" cy="645465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Retângulo 18"/>
          <xdr:cNvSpPr/>
        </xdr:nvSpPr>
        <xdr:spPr>
          <a:xfrm>
            <a:off x="1792529" y="3080239"/>
            <a:ext cx="2664296" cy="657059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TOTAL DE EMISSÕES (gCO2/TKU)</a:t>
            </a:r>
            <a:endParaRPr lang="en-US"/>
          </a:p>
        </xdr:txBody>
      </xdr:sp>
      <xdr:sp macro="" textlink="">
        <xdr:nvSpPr>
          <xdr:cNvPr id="20" name="Retângulo 19"/>
          <xdr:cNvSpPr/>
        </xdr:nvSpPr>
        <xdr:spPr>
          <a:xfrm>
            <a:off x="4630127" y="3091832"/>
            <a:ext cx="2664296" cy="645465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381001</xdr:colOff>
      <xdr:row>61</xdr:row>
      <xdr:rowOff>163286</xdr:rowOff>
    </xdr:from>
    <xdr:to>
      <xdr:col>6</xdr:col>
      <xdr:colOff>1632859</xdr:colOff>
      <xdr:row>67</xdr:row>
      <xdr:rowOff>40822</xdr:rowOff>
    </xdr:to>
    <xdr:sp macro="" textlink="">
      <xdr:nvSpPr>
        <xdr:cNvPr id="21" name="Seta para a direita 20"/>
        <xdr:cNvSpPr/>
      </xdr:nvSpPr>
      <xdr:spPr>
        <a:xfrm>
          <a:off x="9470572" y="13511893"/>
          <a:ext cx="1251858" cy="1020536"/>
        </a:xfrm>
        <a:prstGeom prst="rightArrow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0"/>
  <sheetViews>
    <sheetView showGridLines="0" tabSelected="1" topLeftCell="D1" zoomScale="70" zoomScaleNormal="70" workbookViewId="0">
      <selection activeCell="H8" sqref="H8"/>
    </sheetView>
  </sheetViews>
  <sheetFormatPr defaultColWidth="0" defaultRowHeight="15" zeroHeight="1" x14ac:dyDescent="0.25"/>
  <cols>
    <col min="1" max="1" width="6.5703125" style="1" customWidth="1"/>
    <col min="2" max="2" width="18" style="14" customWidth="1"/>
    <col min="3" max="3" width="25.28515625" style="14" customWidth="1"/>
    <col min="4" max="4" width="23.42578125" style="14" bestFit="1" customWidth="1"/>
    <col min="5" max="5" width="31.28515625" style="14" bestFit="1" customWidth="1"/>
    <col min="6" max="6" width="31.85546875" style="14" customWidth="1"/>
    <col min="7" max="7" width="33.42578125" style="1" bestFit="1" customWidth="1"/>
    <col min="8" max="8" width="28.5703125" style="1" bestFit="1" customWidth="1"/>
    <col min="9" max="9" width="28.85546875" style="1" bestFit="1" customWidth="1"/>
    <col min="10" max="10" width="34.5703125" style="1" bestFit="1" customWidth="1"/>
    <col min="11" max="11" width="29.28515625" style="1" bestFit="1" customWidth="1"/>
    <col min="12" max="12" width="35" style="1" bestFit="1" customWidth="1"/>
    <col min="13" max="13" width="27.28515625" style="1" bestFit="1" customWidth="1"/>
    <col min="14" max="14" width="28.140625" style="1" bestFit="1" customWidth="1"/>
    <col min="15" max="15" width="47.28515625" style="1" customWidth="1"/>
    <col min="16" max="16" width="18.140625" style="1" bestFit="1" customWidth="1"/>
    <col min="17" max="17" width="21.140625" style="1" customWidth="1"/>
    <col min="18" max="18" width="14.7109375" style="1" bestFit="1" customWidth="1"/>
    <col min="19" max="19" width="14.5703125" style="1" bestFit="1" customWidth="1"/>
    <col min="20" max="20" width="12" style="1" bestFit="1" customWidth="1"/>
    <col min="21" max="21" width="14.85546875" style="1" bestFit="1" customWidth="1"/>
    <col min="22" max="22" width="11.5703125" style="1" hidden="1" customWidth="1"/>
    <col min="23" max="23" width="6.28515625" style="1" hidden="1" customWidth="1"/>
    <col min="24" max="24" width="7" style="1" hidden="1"/>
    <col min="25" max="25" width="12.85546875" style="1" hidden="1"/>
    <col min="26" max="16383" width="9.140625" style="1" hidden="1"/>
    <col min="16384" max="16384" width="11.42578125" style="1" hidden="1"/>
  </cols>
  <sheetData>
    <row r="1" spans="3:15" x14ac:dyDescent="0.25">
      <c r="C1" s="1"/>
      <c r="D1" s="1"/>
      <c r="E1" s="1"/>
      <c r="F1" s="1"/>
    </row>
    <row r="2" spans="3:15" x14ac:dyDescent="0.25">
      <c r="C2"/>
      <c r="D2" s="1"/>
      <c r="E2" s="1"/>
      <c r="F2" s="1"/>
    </row>
    <row r="3" spans="3:15" x14ac:dyDescent="0.25">
      <c r="C3"/>
      <c r="D3" s="1"/>
      <c r="E3" s="1"/>
      <c r="F3" s="1"/>
    </row>
    <row r="4" spans="3:15" ht="15.75" thickBot="1" x14ac:dyDescent="0.3">
      <c r="C4"/>
      <c r="D4" s="1"/>
      <c r="E4" s="1"/>
      <c r="F4" s="1"/>
    </row>
    <row r="5" spans="3:15" ht="21" customHeight="1" thickBot="1" x14ac:dyDescent="0.3">
      <c r="C5" s="1"/>
      <c r="D5" s="36" t="s">
        <v>21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</row>
    <row r="6" spans="3:15" x14ac:dyDescent="0.25">
      <c r="C6" s="1"/>
      <c r="D6" s="1"/>
      <c r="E6" s="1"/>
      <c r="F6" s="1"/>
    </row>
    <row r="7" spans="3:15" s="11" customFormat="1" ht="91.5" customHeight="1" x14ac:dyDescent="0.25">
      <c r="D7" s="6" t="s">
        <v>67</v>
      </c>
      <c r="E7" s="5" t="s">
        <v>66</v>
      </c>
      <c r="F7" s="5" t="s">
        <v>12</v>
      </c>
      <c r="G7" s="9" t="s">
        <v>29</v>
      </c>
      <c r="H7" s="9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10" t="s">
        <v>32</v>
      </c>
    </row>
    <row r="8" spans="3:15" x14ac:dyDescent="0.25">
      <c r="C8" s="1"/>
      <c r="D8" s="33" t="s">
        <v>70</v>
      </c>
      <c r="E8" s="19">
        <v>4.8613728334151798</v>
      </c>
      <c r="F8" s="27">
        <f>E8/1000</f>
        <v>4.8613728334151798E-3</v>
      </c>
      <c r="G8" s="28">
        <f>(G11/1000)*$F8</f>
        <v>1.0871116031559254E-5</v>
      </c>
      <c r="H8" s="28">
        <f>(H11/1000)*$F8</f>
        <v>4.323486391048068E-8</v>
      </c>
      <c r="I8" s="28">
        <f t="shared" ref="I8:N8" si="0">(I11/1000)*$F8</f>
        <v>7.0918847916401122E-10</v>
      </c>
      <c r="J8" s="28">
        <f t="shared" si="0"/>
        <v>2.1173121100824333E-7</v>
      </c>
      <c r="K8" s="28">
        <f t="shared" si="0"/>
        <v>4.8874193985760771E-9</v>
      </c>
      <c r="L8" s="28">
        <f t="shared" si="0"/>
        <v>1.8797766917600297E-8</v>
      </c>
      <c r="M8" s="28">
        <f t="shared" si="0"/>
        <v>5.9223188405797089E-9</v>
      </c>
      <c r="N8" s="28">
        <f t="shared" si="0"/>
        <v>1.4805797101449274E-11</v>
      </c>
      <c r="O8" s="29">
        <f>$G$14*G8+$G$15*I8+$G$16*K8</f>
        <v>1.2186139449598507E-5</v>
      </c>
    </row>
    <row r="9" spans="3:15" x14ac:dyDescent="0.25">
      <c r="C9" s="1"/>
      <c r="D9" s="33" t="s">
        <v>69</v>
      </c>
      <c r="E9" s="1"/>
      <c r="F9" s="1"/>
      <c r="G9" s="1">
        <v>1</v>
      </c>
      <c r="H9" s="1">
        <v>2</v>
      </c>
      <c r="I9" s="1">
        <v>3</v>
      </c>
      <c r="J9" s="1">
        <v>4</v>
      </c>
      <c r="K9" s="1">
        <v>5</v>
      </c>
      <c r="L9" s="1">
        <v>6</v>
      </c>
      <c r="M9" s="1">
        <v>7</v>
      </c>
      <c r="N9" s="1">
        <v>8</v>
      </c>
    </row>
    <row r="10" spans="3:15" ht="33.75" customHeight="1" x14ac:dyDescent="0.25">
      <c r="C10" s="1"/>
      <c r="D10" s="33" t="s">
        <v>68</v>
      </c>
      <c r="E10" s="1"/>
      <c r="F10" s="25"/>
      <c r="G10" s="9" t="s">
        <v>0</v>
      </c>
      <c r="H10" s="9" t="s">
        <v>1</v>
      </c>
      <c r="I10" s="9" t="s">
        <v>2</v>
      </c>
      <c r="J10" s="9" t="s">
        <v>3</v>
      </c>
      <c r="K10" s="9" t="s">
        <v>4</v>
      </c>
      <c r="L10" s="9" t="s">
        <v>5</v>
      </c>
      <c r="M10" s="9" t="s">
        <v>6</v>
      </c>
      <c r="N10" s="9" t="s">
        <v>7</v>
      </c>
    </row>
    <row r="11" spans="3:15" x14ac:dyDescent="0.25">
      <c r="C11" s="1"/>
      <c r="D11" s="33" t="s">
        <v>71</v>
      </c>
      <c r="E11" s="1"/>
      <c r="F11" s="26"/>
      <c r="G11" s="15">
        <v>2.2362234710400002</v>
      </c>
      <c r="H11" s="16">
        <v>8.8935503183999991E-3</v>
      </c>
      <c r="I11" s="16">
        <v>1.4588234711999999E-4</v>
      </c>
      <c r="J11" s="16">
        <v>4.3553789899200002E-2</v>
      </c>
      <c r="K11" s="16">
        <v>1.00535786208E-3</v>
      </c>
      <c r="L11" s="16">
        <v>3.8667610080000002E-3</v>
      </c>
      <c r="M11" s="16">
        <v>1.21824E-3</v>
      </c>
      <c r="N11" s="17">
        <v>3.0456000000000001E-6</v>
      </c>
    </row>
    <row r="12" spans="3:15" x14ac:dyDescent="0.25">
      <c r="C12" s="1"/>
      <c r="E12" s="1"/>
      <c r="F12" s="1"/>
    </row>
    <row r="13" spans="3:15" x14ac:dyDescent="0.25">
      <c r="C13" s="1"/>
      <c r="E13" s="1"/>
      <c r="F13" s="2" t="s">
        <v>8</v>
      </c>
      <c r="G13" s="2" t="s">
        <v>13</v>
      </c>
    </row>
    <row r="14" spans="3:15" x14ac:dyDescent="0.25">
      <c r="C14" s="1"/>
      <c r="E14" s="1"/>
      <c r="F14" s="2" t="s">
        <v>9</v>
      </c>
      <c r="G14" s="18">
        <v>1</v>
      </c>
    </row>
    <row r="15" spans="3:15" x14ac:dyDescent="0.25">
      <c r="C15" s="1"/>
      <c r="D15" s="1"/>
      <c r="E15" s="1"/>
      <c r="F15" s="2" t="s">
        <v>10</v>
      </c>
      <c r="G15" s="18">
        <v>28</v>
      </c>
    </row>
    <row r="16" spans="3:15" x14ac:dyDescent="0.25">
      <c r="C16" s="1"/>
      <c r="D16" s="1"/>
      <c r="E16" s="1"/>
      <c r="F16" s="2" t="s">
        <v>11</v>
      </c>
      <c r="G16" s="18">
        <v>265</v>
      </c>
    </row>
    <row r="17" spans="2:18" x14ac:dyDescent="0.25">
      <c r="B17" s="1"/>
      <c r="C17" s="1"/>
      <c r="D17" s="1"/>
      <c r="E17" s="1"/>
      <c r="F17" s="3"/>
      <c r="G17" s="3"/>
      <c r="P17" s="12"/>
      <c r="Q17" s="12"/>
      <c r="R17" s="12"/>
    </row>
    <row r="18" spans="2:18" x14ac:dyDescent="0.25">
      <c r="B18" s="1"/>
      <c r="C18" s="1"/>
      <c r="D18" s="1"/>
      <c r="E18" s="1"/>
      <c r="F18" s="1"/>
    </row>
    <row r="19" spans="2:18" x14ac:dyDescent="0.25">
      <c r="B19" s="40" t="s">
        <v>64</v>
      </c>
      <c r="C19" s="41"/>
      <c r="D19" s="41"/>
      <c r="E19" s="41"/>
      <c r="F19" s="41"/>
      <c r="G19" s="41"/>
      <c r="H19" s="41"/>
      <c r="I19" s="41"/>
      <c r="J19" s="41"/>
      <c r="K19" s="41"/>
      <c r="L19" s="42"/>
      <c r="N19" s="39" t="s">
        <v>65</v>
      </c>
      <c r="O19" s="39"/>
      <c r="P19" s="39"/>
      <c r="Q19" s="39"/>
    </row>
    <row r="20" spans="2:18" ht="19.5" customHeight="1" x14ac:dyDescent="0.25">
      <c r="B20" s="4" t="s">
        <v>30</v>
      </c>
      <c r="C20" s="13" t="s">
        <v>31</v>
      </c>
      <c r="D20" s="4" t="s">
        <v>22</v>
      </c>
      <c r="E20" s="4" t="s">
        <v>23</v>
      </c>
      <c r="F20" s="4" t="s">
        <v>10</v>
      </c>
      <c r="G20" s="4" t="s">
        <v>24</v>
      </c>
      <c r="H20" s="4" t="s">
        <v>11</v>
      </c>
      <c r="I20" s="4" t="s">
        <v>25</v>
      </c>
      <c r="J20" s="4" t="s">
        <v>26</v>
      </c>
      <c r="K20" s="4" t="s">
        <v>27</v>
      </c>
      <c r="L20" s="8" t="s">
        <v>28</v>
      </c>
      <c r="N20" s="4" t="s">
        <v>30</v>
      </c>
      <c r="O20" s="4" t="s">
        <v>31</v>
      </c>
      <c r="P20" s="8" t="s">
        <v>28</v>
      </c>
      <c r="Q20" s="8" t="s">
        <v>33</v>
      </c>
    </row>
    <row r="21" spans="2:18" x14ac:dyDescent="0.25">
      <c r="B21" s="7" t="s">
        <v>34</v>
      </c>
      <c r="C21" s="22">
        <v>9547024439.9397697</v>
      </c>
      <c r="D21" s="20">
        <f t="shared" ref="D21:D50" si="1">C21*$G$8</f>
        <v>103786.81044271724</v>
      </c>
      <c r="E21" s="30">
        <f t="shared" ref="E21:E50" si="2">C21*$H$8</f>
        <v>412.76430241082898</v>
      </c>
      <c r="F21" s="30">
        <f t="shared" ref="F21:F50" si="3">C21*$I$8</f>
        <v>6.7706397431025316</v>
      </c>
      <c r="G21" s="30">
        <f t="shared" ref="G21:G50" si="4">C21*$J$8</f>
        <v>2021.4030461937434</v>
      </c>
      <c r="H21" s="30">
        <f t="shared" ref="H21:H50" si="5">C21*$K$8</f>
        <v>46.660312446441537</v>
      </c>
      <c r="I21" s="30">
        <f t="shared" ref="I21:I50" si="6">C21*$L$8</f>
        <v>179.46274017862132</v>
      </c>
      <c r="J21" s="30">
        <f t="shared" ref="J21:J50" si="7">C21*$M$8</f>
        <v>56.54052271213024</v>
      </c>
      <c r="K21" s="30">
        <f t="shared" ref="K21:K50" si="8">C21*$N$8</f>
        <v>0.14135130678032562</v>
      </c>
      <c r="L21" s="20">
        <f t="shared" ref="L21:L50" si="9">C21*$O$8</f>
        <v>116341.37115383112</v>
      </c>
      <c r="N21" s="7" t="s">
        <v>34</v>
      </c>
      <c r="O21" s="31">
        <f>C21</f>
        <v>9547024439.9397697</v>
      </c>
      <c r="P21" s="32">
        <f>L21*1000000</f>
        <v>116341371153.83112</v>
      </c>
      <c r="Q21" s="21">
        <f t="shared" ref="Q21:Q50" si="10">P21/C21</f>
        <v>12.186139449598507</v>
      </c>
    </row>
    <row r="22" spans="2:18" x14ac:dyDescent="0.25">
      <c r="B22" s="7" t="s">
        <v>35</v>
      </c>
      <c r="C22" s="22">
        <v>10645596852.934736</v>
      </c>
      <c r="D22" s="20">
        <f t="shared" si="1"/>
        <v>115729.51861345556</v>
      </c>
      <c r="E22" s="30">
        <f t="shared" si="2"/>
        <v>460.26093118247474</v>
      </c>
      <c r="F22" s="30">
        <f t="shared" si="3"/>
        <v>7.5497346419259692</v>
      </c>
      <c r="G22" s="30">
        <f t="shared" si="4"/>
        <v>2254.0051135774156</v>
      </c>
      <c r="H22" s="30">
        <f t="shared" si="5"/>
        <v>52.029496568453666</v>
      </c>
      <c r="I22" s="30">
        <f t="shared" si="6"/>
        <v>200.11344834020642</v>
      </c>
      <c r="J22" s="30">
        <f t="shared" si="7"/>
        <v>63.046618811351443</v>
      </c>
      <c r="K22" s="30">
        <f t="shared" si="8"/>
        <v>0.15761654702837863</v>
      </c>
      <c r="L22" s="20">
        <f t="shared" si="9"/>
        <v>129728.7277740697</v>
      </c>
      <c r="N22" s="7" t="s">
        <v>35</v>
      </c>
      <c r="O22" s="31">
        <f t="shared" ref="O22:O50" si="11">C22</f>
        <v>10645596852.934736</v>
      </c>
      <c r="P22" s="32">
        <f t="shared" ref="P22:P50" si="12">L22*1000000</f>
        <v>129728727774.0697</v>
      </c>
      <c r="Q22" s="21">
        <f t="shared" si="10"/>
        <v>12.186139449598507</v>
      </c>
    </row>
    <row r="23" spans="2:18" x14ac:dyDescent="0.25">
      <c r="B23" s="7" t="s">
        <v>36</v>
      </c>
      <c r="C23" s="22">
        <v>11744169537.579918</v>
      </c>
      <c r="D23" s="20">
        <f t="shared" si="1"/>
        <v>127672.22973733487</v>
      </c>
      <c r="E23" s="30">
        <f t="shared" si="2"/>
        <v>507.75757169888055</v>
      </c>
      <c r="F23" s="30">
        <f t="shared" si="3"/>
        <v>8.3288297334006103</v>
      </c>
      <c r="G23" s="30">
        <f t="shared" si="4"/>
        <v>2486.6072384779172</v>
      </c>
      <c r="H23" s="30">
        <f t="shared" si="5"/>
        <v>57.39868201813433</v>
      </c>
      <c r="I23" s="30">
        <f t="shared" si="6"/>
        <v>220.76416160820895</v>
      </c>
      <c r="J23" s="30">
        <f t="shared" si="7"/>
        <v>69.552716519371842</v>
      </c>
      <c r="K23" s="30">
        <f t="shared" si="8"/>
        <v>0.17388179129842962</v>
      </c>
      <c r="L23" s="20">
        <f t="shared" si="9"/>
        <v>143116.08770467571</v>
      </c>
      <c r="N23" s="7" t="s">
        <v>36</v>
      </c>
      <c r="O23" s="31">
        <f t="shared" si="11"/>
        <v>11744169537.579918</v>
      </c>
      <c r="P23" s="32">
        <f t="shared" si="12"/>
        <v>143116087704.67572</v>
      </c>
      <c r="Q23" s="21">
        <f t="shared" si="10"/>
        <v>12.186139449598508</v>
      </c>
    </row>
    <row r="24" spans="2:18" x14ac:dyDescent="0.25">
      <c r="B24" s="7" t="s">
        <v>37</v>
      </c>
      <c r="C24" s="22">
        <v>12842741425.109478</v>
      </c>
      <c r="D24" s="20">
        <f t="shared" si="1"/>
        <v>139614.93219567777</v>
      </c>
      <c r="E24" s="30">
        <f t="shared" si="2"/>
        <v>555.25417775210099</v>
      </c>
      <c r="F24" s="30">
        <f t="shared" si="3"/>
        <v>9.1079242595700372</v>
      </c>
      <c r="G24" s="30">
        <f t="shared" si="4"/>
        <v>2719.2091946041623</v>
      </c>
      <c r="H24" s="30">
        <f t="shared" si="5"/>
        <v>62.767863571976633</v>
      </c>
      <c r="I24" s="30">
        <f t="shared" si="6"/>
        <v>241.41485989221783</v>
      </c>
      <c r="J24" s="30">
        <f t="shared" si="7"/>
        <v>76.058809506619369</v>
      </c>
      <c r="K24" s="30">
        <f t="shared" si="8"/>
        <v>0.19014702376654843</v>
      </c>
      <c r="L24" s="20">
        <f t="shared" si="9"/>
        <v>156503.43792151957</v>
      </c>
      <c r="N24" s="7" t="s">
        <v>37</v>
      </c>
      <c r="O24" s="31">
        <f t="shared" si="11"/>
        <v>12842741425.109478</v>
      </c>
      <c r="P24" s="32">
        <f t="shared" si="12"/>
        <v>156503437921.51956</v>
      </c>
      <c r="Q24" s="21">
        <f t="shared" si="10"/>
        <v>12.186139449598507</v>
      </c>
    </row>
    <row r="25" spans="2:18" x14ac:dyDescent="0.25">
      <c r="B25" s="7" t="s">
        <v>38</v>
      </c>
      <c r="C25" s="22">
        <v>13941313957.413473</v>
      </c>
      <c r="D25" s="20">
        <f t="shared" si="1"/>
        <v>151557.64166343838</v>
      </c>
      <c r="E25" s="30">
        <f t="shared" si="2"/>
        <v>602.75081168205634</v>
      </c>
      <c r="F25" s="30">
        <f t="shared" si="3"/>
        <v>9.8870192430060637</v>
      </c>
      <c r="G25" s="30">
        <f t="shared" si="4"/>
        <v>2951.8112872492798</v>
      </c>
      <c r="H25" s="30">
        <f t="shared" si="5"/>
        <v>68.137048277102025</v>
      </c>
      <c r="I25" s="30">
        <f t="shared" si="6"/>
        <v>262.06557029654624</v>
      </c>
      <c r="J25" s="30">
        <f t="shared" si="7"/>
        <v>82.564906312426672</v>
      </c>
      <c r="K25" s="30">
        <f t="shared" si="8"/>
        <v>0.20641226578106672</v>
      </c>
      <c r="L25" s="20">
        <f t="shared" si="9"/>
        <v>169890.79599567462</v>
      </c>
      <c r="N25" s="7" t="s">
        <v>38</v>
      </c>
      <c r="O25" s="31">
        <f t="shared" si="11"/>
        <v>13941313957.413473</v>
      </c>
      <c r="P25" s="32">
        <f t="shared" si="12"/>
        <v>169890795995.67462</v>
      </c>
      <c r="Q25" s="21">
        <f t="shared" si="10"/>
        <v>12.186139449598508</v>
      </c>
    </row>
    <row r="26" spans="2:18" x14ac:dyDescent="0.25">
      <c r="B26" s="7" t="s">
        <v>39</v>
      </c>
      <c r="C26" s="22">
        <v>22350762296.353607</v>
      </c>
      <c r="D26" s="20">
        <f t="shared" si="1"/>
        <v>242977.73031745982</v>
      </c>
      <c r="E26" s="30">
        <f t="shared" si="2"/>
        <v>966.33216617835092</v>
      </c>
      <c r="F26" s="30">
        <f t="shared" si="3"/>
        <v>15.850903121107338</v>
      </c>
      <c r="G26" s="30">
        <f t="shared" si="4"/>
        <v>4732.3539679643345</v>
      </c>
      <c r="H26" s="30">
        <f t="shared" si="5"/>
        <v>109.23754922016141</v>
      </c>
      <c r="I26" s="30">
        <f t="shared" si="6"/>
        <v>420.14442007754388</v>
      </c>
      <c r="J26" s="30">
        <f t="shared" si="7"/>
        <v>132.36834064901356</v>
      </c>
      <c r="K26" s="30">
        <f t="shared" si="8"/>
        <v>0.33092085162253398</v>
      </c>
      <c r="L26" s="20">
        <f t="shared" si="9"/>
        <v>272369.50614819361</v>
      </c>
      <c r="N26" s="7" t="s">
        <v>39</v>
      </c>
      <c r="O26" s="31">
        <f t="shared" si="11"/>
        <v>22350762296.353607</v>
      </c>
      <c r="P26" s="32">
        <f t="shared" si="12"/>
        <v>272369506148.1936</v>
      </c>
      <c r="Q26" s="21">
        <f t="shared" si="10"/>
        <v>12.186139449598507</v>
      </c>
    </row>
    <row r="27" spans="2:18" x14ac:dyDescent="0.25">
      <c r="B27" s="7" t="s">
        <v>40</v>
      </c>
      <c r="C27" s="22">
        <v>21763329010.839333</v>
      </c>
      <c r="D27" s="20">
        <f t="shared" si="1"/>
        <v>236591.67490983405</v>
      </c>
      <c r="E27" s="30">
        <f t="shared" si="2"/>
        <v>940.93456802265462</v>
      </c>
      <c r="F27" s="30">
        <f t="shared" si="3"/>
        <v>15.434302202743151</v>
      </c>
      <c r="G27" s="30">
        <f t="shared" si="4"/>
        <v>4607.9760070358461</v>
      </c>
      <c r="H27" s="30">
        <f t="shared" si="5"/>
        <v>106.36651638516966</v>
      </c>
      <c r="I27" s="30">
        <f t="shared" si="6"/>
        <v>409.1019860968064</v>
      </c>
      <c r="J27" s="30">
        <f t="shared" si="7"/>
        <v>128.88937343462874</v>
      </c>
      <c r="K27" s="30">
        <f t="shared" si="8"/>
        <v>0.32222343358657191</v>
      </c>
      <c r="L27" s="20">
        <f t="shared" si="9"/>
        <v>265210.96221358085</v>
      </c>
      <c r="N27" s="7" t="s">
        <v>40</v>
      </c>
      <c r="O27" s="31">
        <f t="shared" si="11"/>
        <v>21763329010.839333</v>
      </c>
      <c r="P27" s="32">
        <f>L27*1000000</f>
        <v>265210962213.58084</v>
      </c>
      <c r="Q27" s="21">
        <f t="shared" si="10"/>
        <v>12.186139449598507</v>
      </c>
    </row>
    <row r="28" spans="2:18" x14ac:dyDescent="0.25">
      <c r="B28" s="7" t="s">
        <v>41</v>
      </c>
      <c r="C28" s="22">
        <v>21175894600.488663</v>
      </c>
      <c r="D28" s="20">
        <f t="shared" si="1"/>
        <v>230205.60727398135</v>
      </c>
      <c r="E28" s="30">
        <f t="shared" si="2"/>
        <v>915.53692123480994</v>
      </c>
      <c r="F28" s="30">
        <f t="shared" si="3"/>
        <v>15.017700486657951</v>
      </c>
      <c r="G28" s="30">
        <f t="shared" si="4"/>
        <v>4483.5978079443857</v>
      </c>
      <c r="H28" s="30">
        <f t="shared" si="5"/>
        <v>103.4954780526307</v>
      </c>
      <c r="I28" s="30">
        <f t="shared" si="6"/>
        <v>398.05953097165656</v>
      </c>
      <c r="J28" s="30">
        <f t="shared" si="7"/>
        <v>125.41039955860414</v>
      </c>
      <c r="K28" s="30">
        <f t="shared" si="8"/>
        <v>0.31352599889651039</v>
      </c>
      <c r="L28" s="20">
        <f t="shared" si="9"/>
        <v>258052.40457155491</v>
      </c>
      <c r="N28" s="7" t="s">
        <v>41</v>
      </c>
      <c r="O28" s="31">
        <f t="shared" si="11"/>
        <v>21175894600.488663</v>
      </c>
      <c r="P28" s="32">
        <f>L28*1000000</f>
        <v>258052404571.5549</v>
      </c>
      <c r="Q28" s="21">
        <f t="shared" si="10"/>
        <v>12.186139449598507</v>
      </c>
    </row>
    <row r="29" spans="2:18" x14ac:dyDescent="0.25">
      <c r="B29" s="7" t="s">
        <v>42</v>
      </c>
      <c r="C29" s="22">
        <v>20588461416.316662</v>
      </c>
      <c r="D29" s="20">
        <f t="shared" si="1"/>
        <v>223819.5529680592</v>
      </c>
      <c r="E29" s="30">
        <f t="shared" si="2"/>
        <v>890.13932746063324</v>
      </c>
      <c r="F29" s="30">
        <f t="shared" si="3"/>
        <v>14.601099640164538</v>
      </c>
      <c r="G29" s="30">
        <f t="shared" si="4"/>
        <v>4359.2198684732193</v>
      </c>
      <c r="H29" s="30">
        <f t="shared" si="5"/>
        <v>100.62444571294115</v>
      </c>
      <c r="I29" s="30">
        <f t="shared" si="6"/>
        <v>387.01709889592752</v>
      </c>
      <c r="J29" s="30">
        <f t="shared" si="7"/>
        <v>121.93143294440057</v>
      </c>
      <c r="K29" s="30">
        <f t="shared" si="8"/>
        <v>0.30482858236100147</v>
      </c>
      <c r="L29" s="20">
        <f t="shared" si="9"/>
        <v>250893.86187191322</v>
      </c>
      <c r="N29" s="7" t="s">
        <v>42</v>
      </c>
      <c r="O29" s="31">
        <f t="shared" si="11"/>
        <v>20588461416.316662</v>
      </c>
      <c r="P29" s="32">
        <f t="shared" si="12"/>
        <v>250893861871.91321</v>
      </c>
      <c r="Q29" s="21">
        <f t="shared" si="10"/>
        <v>12.186139449598507</v>
      </c>
    </row>
    <row r="30" spans="2:18" x14ac:dyDescent="0.25">
      <c r="B30" s="7" t="s">
        <v>43</v>
      </c>
      <c r="C30" s="22">
        <v>20001027032.773251</v>
      </c>
      <c r="D30" s="20">
        <f t="shared" si="1"/>
        <v>217433.48562363131</v>
      </c>
      <c r="E30" s="30">
        <f t="shared" si="2"/>
        <v>864.74168183179665</v>
      </c>
      <c r="F30" s="30">
        <f t="shared" si="3"/>
        <v>14.184497943090738</v>
      </c>
      <c r="G30" s="30">
        <f t="shared" si="4"/>
        <v>4234.8416750576916</v>
      </c>
      <c r="H30" s="30">
        <f t="shared" si="5"/>
        <v>97.753407511420505</v>
      </c>
      <c r="I30" s="30">
        <f t="shared" si="6"/>
        <v>375.97464427469424</v>
      </c>
      <c r="J30" s="30">
        <f t="shared" si="7"/>
        <v>118.4524592271371</v>
      </c>
      <c r="K30" s="30">
        <f t="shared" si="8"/>
        <v>0.2961311480678428</v>
      </c>
      <c r="L30" s="20">
        <f t="shared" si="9"/>
        <v>243735.30455656428</v>
      </c>
      <c r="N30" s="7" t="s">
        <v>43</v>
      </c>
      <c r="O30" s="31">
        <f t="shared" si="11"/>
        <v>20001027032.773251</v>
      </c>
      <c r="P30" s="32">
        <f t="shared" si="12"/>
        <v>243735304556.56427</v>
      </c>
      <c r="Q30" s="21">
        <f t="shared" si="10"/>
        <v>12.186139449598507</v>
      </c>
    </row>
    <row r="31" spans="2:18" x14ac:dyDescent="0.25">
      <c r="B31" s="7" t="s">
        <v>44</v>
      </c>
      <c r="C31" s="22">
        <v>27561483721.296051</v>
      </c>
      <c r="D31" s="20">
        <f t="shared" si="1"/>
        <v>299624.08753614093</v>
      </c>
      <c r="E31" s="30">
        <f t="shared" si="2"/>
        <v>1191.6169978611633</v>
      </c>
      <c r="F31" s="30">
        <f t="shared" si="3"/>
        <v>19.546286723809597</v>
      </c>
      <c r="G31" s="30">
        <f t="shared" si="4"/>
        <v>5835.6263254939977</v>
      </c>
      <c r="H31" s="30">
        <f t="shared" si="5"/>
        <v>134.70453019300109</v>
      </c>
      <c r="I31" s="30">
        <f t="shared" si="6"/>
        <v>518.09434689615807</v>
      </c>
      <c r="J31" s="30">
        <f t="shared" si="7"/>
        <v>163.22789431696256</v>
      </c>
      <c r="K31" s="30">
        <f t="shared" si="8"/>
        <v>0.40806973579240641</v>
      </c>
      <c r="L31" s="20">
        <f t="shared" si="9"/>
        <v>335868.08406555286</v>
      </c>
      <c r="N31" s="7" t="s">
        <v>44</v>
      </c>
      <c r="O31" s="31">
        <f t="shared" si="11"/>
        <v>27561483721.296051</v>
      </c>
      <c r="P31" s="32">
        <f t="shared" si="12"/>
        <v>335868084065.55286</v>
      </c>
      <c r="Q31" s="21">
        <f t="shared" si="10"/>
        <v>12.186139449598507</v>
      </c>
    </row>
    <row r="32" spans="2:18" x14ac:dyDescent="0.25">
      <c r="B32" s="7" t="s">
        <v>45</v>
      </c>
      <c r="C32" s="22">
        <v>27858522424.571663</v>
      </c>
      <c r="D32" s="20">
        <f t="shared" si="1"/>
        <v>302853.22974531399</v>
      </c>
      <c r="E32" s="30">
        <f t="shared" si="2"/>
        <v>1204.4594257734302</v>
      </c>
      <c r="F32" s="30">
        <f t="shared" si="3"/>
        <v>19.756943150038481</v>
      </c>
      <c r="G32" s="30">
        <f t="shared" si="4"/>
        <v>5898.5186898548609</v>
      </c>
      <c r="H32" s="30">
        <f t="shared" si="5"/>
        <v>136.1562829135182</v>
      </c>
      <c r="I32" s="30">
        <f t="shared" si="6"/>
        <v>523.6780112058392</v>
      </c>
      <c r="J32" s="30">
        <f t="shared" si="7"/>
        <v>164.98705222575308</v>
      </c>
      <c r="K32" s="30">
        <f t="shared" si="8"/>
        <v>0.41246763056438274</v>
      </c>
      <c r="L32" s="20">
        <f t="shared" si="9"/>
        <v>339487.83912559738</v>
      </c>
      <c r="N32" s="7" t="s">
        <v>45</v>
      </c>
      <c r="O32" s="31">
        <f t="shared" si="11"/>
        <v>27858522424.571663</v>
      </c>
      <c r="P32" s="32">
        <f t="shared" si="12"/>
        <v>339487839125.59741</v>
      </c>
      <c r="Q32" s="21">
        <f t="shared" si="10"/>
        <v>12.186139449598508</v>
      </c>
    </row>
    <row r="33" spans="2:17" x14ac:dyDescent="0.25">
      <c r="B33" s="7" t="s">
        <v>46</v>
      </c>
      <c r="C33" s="22">
        <v>28155560639.483971</v>
      </c>
      <c r="D33" s="20">
        <f t="shared" si="1"/>
        <v>306082.36664543289</v>
      </c>
      <c r="E33" s="30">
        <f t="shared" si="2"/>
        <v>1217.3018325713758</v>
      </c>
      <c r="F33" s="30">
        <f t="shared" si="3"/>
        <v>19.967599229925732</v>
      </c>
      <c r="G33" s="30">
        <f t="shared" si="4"/>
        <v>5961.4109508139709</v>
      </c>
      <c r="H33" s="30">
        <f t="shared" si="5"/>
        <v>137.60803324719902</v>
      </c>
      <c r="I33" s="30">
        <f t="shared" si="6"/>
        <v>529.26166633538082</v>
      </c>
      <c r="J33" s="30">
        <f t="shared" si="7"/>
        <v>166.74620724230039</v>
      </c>
      <c r="K33" s="30">
        <f t="shared" si="8"/>
        <v>0.41686551810575107</v>
      </c>
      <c r="L33" s="20">
        <f t="shared" si="9"/>
        <v>343107.58823437861</v>
      </c>
      <c r="N33" s="7" t="s">
        <v>46</v>
      </c>
      <c r="O33" s="31">
        <f t="shared" si="11"/>
        <v>28155560639.483971</v>
      </c>
      <c r="P33" s="32">
        <f t="shared" si="12"/>
        <v>343107588234.3786</v>
      </c>
      <c r="Q33" s="21">
        <f t="shared" si="10"/>
        <v>12.186139449598508</v>
      </c>
    </row>
    <row r="34" spans="2:17" x14ac:dyDescent="0.25">
      <c r="B34" s="7" t="s">
        <v>47</v>
      </c>
      <c r="C34" s="22">
        <v>28452598213.199623</v>
      </c>
      <c r="D34" s="20">
        <f t="shared" si="1"/>
        <v>309311.49657502858</v>
      </c>
      <c r="E34" s="30">
        <f t="shared" si="2"/>
        <v>1230.1442116472715</v>
      </c>
      <c r="F34" s="30">
        <f t="shared" si="3"/>
        <v>20.178254855083704</v>
      </c>
      <c r="G34" s="30">
        <f t="shared" si="4"/>
        <v>6024.3030760117363</v>
      </c>
      <c r="H34" s="30">
        <f t="shared" si="5"/>
        <v>139.05978044708286</v>
      </c>
      <c r="I34" s="30">
        <f t="shared" si="6"/>
        <v>534.84530941185722</v>
      </c>
      <c r="J34" s="30">
        <f t="shared" si="7"/>
        <v>168.5053584614767</v>
      </c>
      <c r="K34" s="30">
        <f t="shared" si="8"/>
        <v>0.42126339615369179</v>
      </c>
      <c r="L34" s="20">
        <f t="shared" si="9"/>
        <v>346727.32952944795</v>
      </c>
      <c r="N34" s="7" t="s">
        <v>47</v>
      </c>
      <c r="O34" s="31">
        <f t="shared" si="11"/>
        <v>28452598213.199623</v>
      </c>
      <c r="P34" s="32">
        <f t="shared" si="12"/>
        <v>346727329529.44794</v>
      </c>
      <c r="Q34" s="21">
        <f t="shared" si="10"/>
        <v>12.186139449598508</v>
      </c>
    </row>
    <row r="35" spans="2:17" x14ac:dyDescent="0.25">
      <c r="B35" s="7" t="s">
        <v>48</v>
      </c>
      <c r="C35" s="22">
        <v>28749636911.369629</v>
      </c>
      <c r="D35" s="20">
        <f t="shared" si="1"/>
        <v>312540.63872869802</v>
      </c>
      <c r="E35" s="30">
        <f t="shared" si="2"/>
        <v>1242.9866393387981</v>
      </c>
      <c r="F35" s="30">
        <f t="shared" si="3"/>
        <v>20.388911277691747</v>
      </c>
      <c r="G35" s="30">
        <f t="shared" si="4"/>
        <v>6087.1954392915841</v>
      </c>
      <c r="H35" s="30">
        <f t="shared" si="5"/>
        <v>140.51153314264673</v>
      </c>
      <c r="I35" s="30">
        <f t="shared" si="6"/>
        <v>540.42897362556437</v>
      </c>
      <c r="J35" s="30">
        <f t="shared" si="7"/>
        <v>170.26451634003018</v>
      </c>
      <c r="K35" s="30">
        <f t="shared" si="8"/>
        <v>0.42566129085007554</v>
      </c>
      <c r="L35" s="20">
        <f t="shared" si="9"/>
        <v>350347.08452727483</v>
      </c>
      <c r="N35" s="7" t="s">
        <v>48</v>
      </c>
      <c r="O35" s="31">
        <f t="shared" si="11"/>
        <v>28749636911.369629</v>
      </c>
      <c r="P35" s="32">
        <f t="shared" si="12"/>
        <v>350347084527.27484</v>
      </c>
      <c r="Q35" s="21">
        <f t="shared" si="10"/>
        <v>12.186139449598508</v>
      </c>
    </row>
    <row r="36" spans="2:17" x14ac:dyDescent="0.25">
      <c r="B36" s="7" t="s">
        <v>49</v>
      </c>
      <c r="C36" s="22">
        <v>29046675408.635262</v>
      </c>
      <c r="D36" s="20">
        <f t="shared" si="1"/>
        <v>315769.7786983127</v>
      </c>
      <c r="E36" s="30">
        <f t="shared" si="2"/>
        <v>1255.8290583442513</v>
      </c>
      <c r="F36" s="30">
        <f t="shared" si="3"/>
        <v>20.599567557820727</v>
      </c>
      <c r="G36" s="30">
        <f t="shared" si="4"/>
        <v>6150.0877600337053</v>
      </c>
      <c r="H36" s="30">
        <f t="shared" si="5"/>
        <v>141.96328485630667</v>
      </c>
      <c r="I36" s="30">
        <f t="shared" si="6"/>
        <v>546.01263406271801</v>
      </c>
      <c r="J36" s="30">
        <f t="shared" si="7"/>
        <v>172.02367302876394</v>
      </c>
      <c r="K36" s="30">
        <f t="shared" si="8"/>
        <v>0.43005918257190989</v>
      </c>
      <c r="L36" s="20">
        <f t="shared" si="9"/>
        <v>353966.83707685297</v>
      </c>
      <c r="N36" s="7" t="s">
        <v>49</v>
      </c>
      <c r="O36" s="31">
        <f t="shared" si="11"/>
        <v>29046675408.635262</v>
      </c>
      <c r="P36" s="32">
        <f t="shared" si="12"/>
        <v>353966837076.85297</v>
      </c>
      <c r="Q36" s="21">
        <f t="shared" si="10"/>
        <v>12.186139449598507</v>
      </c>
    </row>
    <row r="37" spans="2:17" x14ac:dyDescent="0.25">
      <c r="B37" s="7" t="s">
        <v>50</v>
      </c>
      <c r="C37" s="22">
        <v>29183122132.004379</v>
      </c>
      <c r="D37" s="20">
        <f t="shared" si="1"/>
        <v>317253.10686018446</v>
      </c>
      <c r="E37" s="30">
        <f t="shared" si="2"/>
        <v>1261.728313860146</v>
      </c>
      <c r="F37" s="30">
        <f t="shared" si="3"/>
        <v>20.696334002053781</v>
      </c>
      <c r="G37" s="30">
        <f t="shared" si="4"/>
        <v>6178.9777900107547</v>
      </c>
      <c r="H37" s="30">
        <f t="shared" si="5"/>
        <v>142.63015721897304</v>
      </c>
      <c r="I37" s="30">
        <f t="shared" si="6"/>
        <v>548.57752776528093</v>
      </c>
      <c r="J37" s="30">
        <f t="shared" si="7"/>
        <v>172.83175402930823</v>
      </c>
      <c r="K37" s="30">
        <f t="shared" si="8"/>
        <v>0.43207938507327059</v>
      </c>
      <c r="L37" s="20">
        <f t="shared" si="9"/>
        <v>355629.59587526985</v>
      </c>
      <c r="N37" s="7" t="s">
        <v>50</v>
      </c>
      <c r="O37" s="31">
        <f t="shared" si="11"/>
        <v>29183122132.004379</v>
      </c>
      <c r="P37" s="32">
        <f t="shared" si="12"/>
        <v>355629595875.26984</v>
      </c>
      <c r="Q37" s="21">
        <f t="shared" si="10"/>
        <v>12.186139449598507</v>
      </c>
    </row>
    <row r="38" spans="2:17" x14ac:dyDescent="0.25">
      <c r="B38" s="7" t="s">
        <v>51</v>
      </c>
      <c r="C38" s="22">
        <v>29319568606.697342</v>
      </c>
      <c r="D38" s="20">
        <f t="shared" si="1"/>
        <v>318736.43231866887</v>
      </c>
      <c r="E38" s="30">
        <f t="shared" si="2"/>
        <v>1267.6275586245613</v>
      </c>
      <c r="F38" s="30">
        <f t="shared" si="3"/>
        <v>20.793100269928576</v>
      </c>
      <c r="G38" s="30">
        <f t="shared" si="4"/>
        <v>6207.8677673353013</v>
      </c>
      <c r="H38" s="30">
        <f t="shared" si="5"/>
        <v>143.29702836625475</v>
      </c>
      <c r="I38" s="30">
        <f t="shared" si="6"/>
        <v>551.14241679328757</v>
      </c>
      <c r="J38" s="30">
        <f t="shared" si="7"/>
        <v>173.63983355711304</v>
      </c>
      <c r="K38" s="30">
        <f t="shared" si="8"/>
        <v>0.43409958389278264</v>
      </c>
      <c r="L38" s="20">
        <f t="shared" si="9"/>
        <v>357292.35164328443</v>
      </c>
      <c r="N38" s="7" t="s">
        <v>51</v>
      </c>
      <c r="O38" s="31">
        <f t="shared" si="11"/>
        <v>29319568606.697342</v>
      </c>
      <c r="P38" s="32">
        <f t="shared" si="12"/>
        <v>357292351643.28442</v>
      </c>
      <c r="Q38" s="21">
        <f t="shared" si="10"/>
        <v>12.186139449598507</v>
      </c>
    </row>
    <row r="39" spans="2:17" x14ac:dyDescent="0.25">
      <c r="B39" s="7" t="s">
        <v>52</v>
      </c>
      <c r="C39" s="22">
        <v>29456015720.222576</v>
      </c>
      <c r="D39" s="20">
        <f t="shared" si="1"/>
        <v>320219.76472197304</v>
      </c>
      <c r="E39" s="30">
        <f t="shared" si="2"/>
        <v>1273.5268310088027</v>
      </c>
      <c r="F39" s="30">
        <f t="shared" si="3"/>
        <v>20.889866990855854</v>
      </c>
      <c r="G39" s="30">
        <f t="shared" si="4"/>
        <v>6236.7578799205785</v>
      </c>
      <c r="H39" s="30">
        <f t="shared" si="5"/>
        <v>143.96390263577769</v>
      </c>
      <c r="I39" s="30">
        <f t="shared" si="6"/>
        <v>553.70731782991425</v>
      </c>
      <c r="J39" s="30">
        <f t="shared" si="7"/>
        <v>174.44791686828626</v>
      </c>
      <c r="K39" s="30">
        <f t="shared" si="8"/>
        <v>0.43611979217071567</v>
      </c>
      <c r="L39" s="20">
        <f t="shared" si="9"/>
        <v>358955.11519619811</v>
      </c>
      <c r="N39" s="7" t="s">
        <v>52</v>
      </c>
      <c r="O39" s="31">
        <f t="shared" si="11"/>
        <v>29456015720.222576</v>
      </c>
      <c r="P39" s="32">
        <f t="shared" si="12"/>
        <v>358955115196.19812</v>
      </c>
      <c r="Q39" s="21">
        <f t="shared" si="10"/>
        <v>12.186139449598507</v>
      </c>
    </row>
    <row r="40" spans="2:17" x14ac:dyDescent="0.25">
      <c r="B40" s="7" t="s">
        <v>53</v>
      </c>
      <c r="C40" s="22">
        <v>29592462348.629745</v>
      </c>
      <c r="D40" s="20">
        <f t="shared" si="1"/>
        <v>321703.09185150242</v>
      </c>
      <c r="E40" s="30">
        <f t="shared" si="2"/>
        <v>1279.4260824190305</v>
      </c>
      <c r="F40" s="30">
        <f t="shared" si="3"/>
        <v>20.986633367742993</v>
      </c>
      <c r="G40" s="30">
        <f t="shared" si="4"/>
        <v>6265.6478897912202</v>
      </c>
      <c r="H40" s="30">
        <f t="shared" si="5"/>
        <v>144.63077453432518</v>
      </c>
      <c r="I40" s="30">
        <f t="shared" si="6"/>
        <v>556.27220974740464</v>
      </c>
      <c r="J40" s="30">
        <f t="shared" si="7"/>
        <v>175.2559973064356</v>
      </c>
      <c r="K40" s="30">
        <f t="shared" si="8"/>
        <v>0.43813999326608905</v>
      </c>
      <c r="L40" s="20">
        <f t="shared" si="9"/>
        <v>360617.87283739541</v>
      </c>
      <c r="N40" s="7" t="s">
        <v>53</v>
      </c>
      <c r="O40" s="31">
        <f t="shared" si="11"/>
        <v>29592462348.629745</v>
      </c>
      <c r="P40" s="32">
        <f t="shared" si="12"/>
        <v>360617872837.39539</v>
      </c>
      <c r="Q40" s="21">
        <f t="shared" si="10"/>
        <v>12.186139449598505</v>
      </c>
    </row>
    <row r="41" spans="2:17" x14ac:dyDescent="0.25">
      <c r="B41" s="7" t="s">
        <v>54</v>
      </c>
      <c r="C41" s="22">
        <v>29728909068.630806</v>
      </c>
      <c r="D41" s="20">
        <f t="shared" si="1"/>
        <v>323186.41997675964</v>
      </c>
      <c r="E41" s="30">
        <f t="shared" si="2"/>
        <v>1285.3253377893079</v>
      </c>
      <c r="F41" s="30">
        <f t="shared" si="3"/>
        <v>21.083399809587462</v>
      </c>
      <c r="G41" s="30">
        <f t="shared" si="4"/>
        <v>6294.5379190551475</v>
      </c>
      <c r="H41" s="30">
        <f t="shared" si="5"/>
        <v>145.29764688053046</v>
      </c>
      <c r="I41" s="30">
        <f t="shared" si="6"/>
        <v>558.8371033866556</v>
      </c>
      <c r="J41" s="30">
        <f t="shared" si="7"/>
        <v>176.0640782870332</v>
      </c>
      <c r="K41" s="30">
        <f t="shared" si="8"/>
        <v>0.44016019571758302</v>
      </c>
      <c r="L41" s="20">
        <f t="shared" si="9"/>
        <v>362280.63159476867</v>
      </c>
      <c r="N41" s="7" t="s">
        <v>54</v>
      </c>
      <c r="O41" s="31">
        <f t="shared" si="11"/>
        <v>29728909068.630806</v>
      </c>
      <c r="P41" s="32">
        <f t="shared" si="12"/>
        <v>362280631594.76868</v>
      </c>
      <c r="Q41" s="21">
        <f t="shared" si="10"/>
        <v>12.186139449598507</v>
      </c>
    </row>
    <row r="42" spans="2:17" x14ac:dyDescent="0.25">
      <c r="B42" s="7" t="s">
        <v>55</v>
      </c>
      <c r="C42" s="22">
        <v>29049830184.746258</v>
      </c>
      <c r="D42" s="20">
        <f t="shared" si="1"/>
        <v>315804.07463546895</v>
      </c>
      <c r="E42" s="30">
        <f t="shared" si="2"/>
        <v>1255.9654546600782</v>
      </c>
      <c r="F42" s="30">
        <f t="shared" si="3"/>
        <v>20.601804888692985</v>
      </c>
      <c r="G42" s="30">
        <f t="shared" si="4"/>
        <v>6150.7557246001461</v>
      </c>
      <c r="H42" s="30">
        <f t="shared" si="5"/>
        <v>141.97870357026972</v>
      </c>
      <c r="I42" s="30">
        <f t="shared" si="6"/>
        <v>546.07193680872967</v>
      </c>
      <c r="J42" s="30">
        <f t="shared" si="7"/>
        <v>172.04235661876388</v>
      </c>
      <c r="K42" s="30">
        <f t="shared" si="8"/>
        <v>0.43010589154690976</v>
      </c>
      <c r="L42" s="20">
        <f t="shared" si="9"/>
        <v>354005.28161847388</v>
      </c>
      <c r="N42" s="7" t="s">
        <v>55</v>
      </c>
      <c r="O42" s="31">
        <f t="shared" si="11"/>
        <v>29049830184.746258</v>
      </c>
      <c r="P42" s="32">
        <f t="shared" si="12"/>
        <v>354005281618.47388</v>
      </c>
      <c r="Q42" s="21">
        <f t="shared" si="10"/>
        <v>12.186139449598508</v>
      </c>
    </row>
    <row r="43" spans="2:17" x14ac:dyDescent="0.25">
      <c r="B43" s="7" t="s">
        <v>56</v>
      </c>
      <c r="C43" s="22">
        <v>28370751613.575092</v>
      </c>
      <c r="D43" s="20">
        <f t="shared" si="1"/>
        <v>308421.73269372177</v>
      </c>
      <c r="E43" s="30">
        <f t="shared" si="2"/>
        <v>1226.6055850509692</v>
      </c>
      <c r="F43" s="30">
        <f t="shared" si="3"/>
        <v>20.120210189571235</v>
      </c>
      <c r="G43" s="30">
        <f t="shared" si="4"/>
        <v>6006.973596356328</v>
      </c>
      <c r="H43" s="30">
        <f t="shared" si="5"/>
        <v>138.65976178837045</v>
      </c>
      <c r="I43" s="30">
        <f t="shared" si="6"/>
        <v>533.3067761091171</v>
      </c>
      <c r="J43" s="30">
        <f t="shared" si="7"/>
        <v>168.02063680248295</v>
      </c>
      <c r="K43" s="30">
        <f t="shared" si="8"/>
        <v>0.4200515920062074</v>
      </c>
      <c r="L43" s="20">
        <f t="shared" si="9"/>
        <v>345729.93545294792</v>
      </c>
      <c r="N43" s="7" t="s">
        <v>56</v>
      </c>
      <c r="O43" s="31">
        <f t="shared" si="11"/>
        <v>28370751613.575092</v>
      </c>
      <c r="P43" s="32">
        <f t="shared" si="12"/>
        <v>345729935452.94794</v>
      </c>
      <c r="Q43" s="21">
        <f t="shared" si="10"/>
        <v>12.186139449598507</v>
      </c>
    </row>
    <row r="44" spans="2:17" x14ac:dyDescent="0.25">
      <c r="B44" s="7" t="s">
        <v>57</v>
      </c>
      <c r="C44" s="22">
        <v>27691673466.606232</v>
      </c>
      <c r="D44" s="20">
        <f t="shared" si="1"/>
        <v>301039.395363527</v>
      </c>
      <c r="E44" s="30">
        <f t="shared" si="2"/>
        <v>1197.2457337821893</v>
      </c>
      <c r="F44" s="30">
        <f t="shared" si="3"/>
        <v>19.638615791288874</v>
      </c>
      <c r="G44" s="30">
        <f t="shared" si="4"/>
        <v>5863.1915579293773</v>
      </c>
      <c r="H44" s="30">
        <f t="shared" si="5"/>
        <v>135.34082207972574</v>
      </c>
      <c r="I44" s="30">
        <f t="shared" si="6"/>
        <v>520.54162338356059</v>
      </c>
      <c r="J44" s="30">
        <f t="shared" si="7"/>
        <v>163.99891949846329</v>
      </c>
      <c r="K44" s="30">
        <f t="shared" si="8"/>
        <v>0.40999729874615831</v>
      </c>
      <c r="L44" s="20">
        <f t="shared" si="9"/>
        <v>337454.59445681045</v>
      </c>
      <c r="N44" s="7" t="s">
        <v>57</v>
      </c>
      <c r="O44" s="31">
        <f t="shared" si="11"/>
        <v>27691673466.606232</v>
      </c>
      <c r="P44" s="32">
        <f t="shared" si="12"/>
        <v>337454594456.81042</v>
      </c>
      <c r="Q44" s="21">
        <f t="shared" si="10"/>
        <v>12.186139449598507</v>
      </c>
    </row>
    <row r="45" spans="2:17" x14ac:dyDescent="0.25">
      <c r="B45" s="7" t="s">
        <v>58</v>
      </c>
      <c r="C45" s="22">
        <v>27012594734.083336</v>
      </c>
      <c r="D45" s="20">
        <f t="shared" si="1"/>
        <v>293657.0516677064</v>
      </c>
      <c r="E45" s="30">
        <f t="shared" si="2"/>
        <v>1167.8858571970602</v>
      </c>
      <c r="F45" s="30">
        <f t="shared" si="3"/>
        <v>19.157020977738338</v>
      </c>
      <c r="G45" s="30">
        <f t="shared" si="4"/>
        <v>5719.4093955223616</v>
      </c>
      <c r="H45" s="30">
        <f t="shared" si="5"/>
        <v>132.02187950923289</v>
      </c>
      <c r="I45" s="30">
        <f t="shared" si="6"/>
        <v>507.77645965089573</v>
      </c>
      <c r="J45" s="30">
        <f t="shared" si="7"/>
        <v>159.97719872660596</v>
      </c>
      <c r="K45" s="30">
        <f t="shared" si="8"/>
        <v>0.39994299681651496</v>
      </c>
      <c r="L45" s="20">
        <f>C45*$O$8</f>
        <v>329179.24632502982</v>
      </c>
      <c r="N45" s="7" t="s">
        <v>58</v>
      </c>
      <c r="O45" s="31">
        <f t="shared" si="11"/>
        <v>27012594734.083336</v>
      </c>
      <c r="P45" s="32">
        <f t="shared" si="12"/>
        <v>329179246325.02985</v>
      </c>
      <c r="Q45" s="21">
        <f t="shared" si="10"/>
        <v>12.186139449598507</v>
      </c>
    </row>
    <row r="46" spans="2:17" x14ac:dyDescent="0.25">
      <c r="B46" s="7" t="s">
        <v>59</v>
      </c>
      <c r="C46" s="22">
        <v>26333515883.980663</v>
      </c>
      <c r="D46" s="20">
        <f t="shared" si="1"/>
        <v>286274.70669366245</v>
      </c>
      <c r="E46" s="30">
        <f t="shared" si="2"/>
        <v>1138.5259755283853</v>
      </c>
      <c r="F46" s="30">
        <f t="shared" si="3"/>
        <v>18.675426080801579</v>
      </c>
      <c r="G46" s="30">
        <f t="shared" si="4"/>
        <v>5575.6272082200376</v>
      </c>
      <c r="H46" s="30">
        <f t="shared" si="5"/>
        <v>128.70293636407834</v>
      </c>
      <c r="I46" s="30">
        <f t="shared" si="6"/>
        <v>495.01129370799362</v>
      </c>
      <c r="J46" s="30">
        <f t="shared" si="7"/>
        <v>155.9554772584037</v>
      </c>
      <c r="K46" s="30">
        <f t="shared" si="8"/>
        <v>0.38988869314600932</v>
      </c>
      <c r="L46" s="20">
        <f t="shared" si="9"/>
        <v>320903.89676040568</v>
      </c>
      <c r="N46" s="7" t="s">
        <v>59</v>
      </c>
      <c r="O46" s="31">
        <f t="shared" si="11"/>
        <v>26333515883.980663</v>
      </c>
      <c r="P46" s="32">
        <f t="shared" si="12"/>
        <v>320903896760.4057</v>
      </c>
      <c r="Q46" s="21">
        <f t="shared" si="10"/>
        <v>12.186139449598508</v>
      </c>
    </row>
    <row r="47" spans="2:17" x14ac:dyDescent="0.25">
      <c r="B47" s="7" t="s">
        <v>60</v>
      </c>
      <c r="C47" s="22">
        <v>25897987427.98737</v>
      </c>
      <c r="D47" s="20">
        <f t="shared" si="1"/>
        <v>281540.02631351352</v>
      </c>
      <c r="E47" s="30">
        <f t="shared" si="2"/>
        <v>1119.6959620043735</v>
      </c>
      <c r="F47" s="30">
        <f t="shared" si="3"/>
        <v>18.366554317463045</v>
      </c>
      <c r="G47" s="30">
        <f t="shared" si="4"/>
        <v>5483.4122408040266</v>
      </c>
      <c r="H47" s="30">
        <f t="shared" si="5"/>
        <v>126.57432613962483</v>
      </c>
      <c r="I47" s="30">
        <f t="shared" si="6"/>
        <v>486.82433130624935</v>
      </c>
      <c r="J47" s="30">
        <f t="shared" si="7"/>
        <v>153.37613887786603</v>
      </c>
      <c r="K47" s="30">
        <f t="shared" si="8"/>
        <v>0.38344034719466513</v>
      </c>
      <c r="L47" s="20">
        <f t="shared" si="9"/>
        <v>315596.48626140307</v>
      </c>
      <c r="N47" s="7" t="s">
        <v>60</v>
      </c>
      <c r="O47" s="31">
        <f t="shared" si="11"/>
        <v>25897987427.98737</v>
      </c>
      <c r="P47" s="32">
        <f t="shared" si="12"/>
        <v>315596486261.40308</v>
      </c>
      <c r="Q47" s="21">
        <f t="shared" si="10"/>
        <v>12.186139449598508</v>
      </c>
    </row>
    <row r="48" spans="2:17" x14ac:dyDescent="0.25">
      <c r="B48" s="7" t="s">
        <v>61</v>
      </c>
      <c r="C48" s="22">
        <v>25462459014.979328</v>
      </c>
      <c r="D48" s="20">
        <f t="shared" si="1"/>
        <v>276805.34640066221</v>
      </c>
      <c r="E48" s="30">
        <f t="shared" si="2"/>
        <v>1100.8659503388233</v>
      </c>
      <c r="F48" s="30">
        <f t="shared" si="3"/>
        <v>18.057682584609157</v>
      </c>
      <c r="G48" s="30">
        <f t="shared" si="4"/>
        <v>5391.1972824893355</v>
      </c>
      <c r="H48" s="30">
        <f t="shared" si="5"/>
        <v>124.44571612525829</v>
      </c>
      <c r="I48" s="30">
        <f t="shared" si="6"/>
        <v>478.63736971253184</v>
      </c>
      <c r="J48" s="30">
        <f t="shared" si="7"/>
        <v>150.79680075190072</v>
      </c>
      <c r="K48" s="30">
        <f t="shared" si="8"/>
        <v>0.3769920018797519</v>
      </c>
      <c r="L48" s="20">
        <f t="shared" si="9"/>
        <v>310289.07628622471</v>
      </c>
      <c r="N48" s="7" t="s">
        <v>61</v>
      </c>
      <c r="O48" s="31">
        <f t="shared" si="11"/>
        <v>25462459014.979328</v>
      </c>
      <c r="P48" s="32">
        <f t="shared" si="12"/>
        <v>310289076286.22473</v>
      </c>
      <c r="Q48" s="21">
        <f t="shared" si="10"/>
        <v>12.186139449598507</v>
      </c>
    </row>
    <row r="49" spans="2:17" x14ac:dyDescent="0.25">
      <c r="B49" s="7" t="s">
        <v>62</v>
      </c>
      <c r="C49" s="22">
        <v>25026930538.825268</v>
      </c>
      <c r="D49" s="20">
        <f t="shared" si="1"/>
        <v>272070.66580134322</v>
      </c>
      <c r="E49" s="30">
        <f t="shared" si="2"/>
        <v>1082.0359359431634</v>
      </c>
      <c r="F49" s="30">
        <f t="shared" si="3"/>
        <v>17.748810806972841</v>
      </c>
      <c r="G49" s="30">
        <f t="shared" si="4"/>
        <v>5298.9823108046612</v>
      </c>
      <c r="H49" s="30">
        <f t="shared" si="5"/>
        <v>122.31710580227065</v>
      </c>
      <c r="I49" s="30">
        <f t="shared" si="6"/>
        <v>470.45040693181016</v>
      </c>
      <c r="J49" s="30">
        <f t="shared" si="7"/>
        <v>148.21746225196458</v>
      </c>
      <c r="K49" s="30">
        <f t="shared" si="8"/>
        <v>0.37054365562991148</v>
      </c>
      <c r="L49" s="20">
        <f t="shared" si="9"/>
        <v>304981.66554154019</v>
      </c>
      <c r="N49" s="7" t="s">
        <v>62</v>
      </c>
      <c r="O49" s="31">
        <f t="shared" si="11"/>
        <v>25026930538.825268</v>
      </c>
      <c r="P49" s="32">
        <f t="shared" si="12"/>
        <v>304981665541.54016</v>
      </c>
      <c r="Q49" s="21">
        <f t="shared" si="10"/>
        <v>12.186139449598505</v>
      </c>
    </row>
    <row r="50" spans="2:17" x14ac:dyDescent="0.25">
      <c r="B50" s="7" t="s">
        <v>63</v>
      </c>
      <c r="C50" s="22">
        <v>24591402218.174561</v>
      </c>
      <c r="D50" s="20">
        <f t="shared" si="1"/>
        <v>267335.98689251929</v>
      </c>
      <c r="E50" s="30">
        <f t="shared" si="2"/>
        <v>1063.2059282706698</v>
      </c>
      <c r="F50" s="30">
        <f t="shared" si="3"/>
        <v>17.43993913961771</v>
      </c>
      <c r="G50" s="30">
        <f t="shared" si="4"/>
        <v>5206.7673720449011</v>
      </c>
      <c r="H50" s="30">
        <f t="shared" si="5"/>
        <v>120.18849623929312</v>
      </c>
      <c r="I50" s="30">
        <f t="shared" si="6"/>
        <v>462.26344707420429</v>
      </c>
      <c r="J50" s="30">
        <f t="shared" si="7"/>
        <v>145.63812467296884</v>
      </c>
      <c r="K50" s="30">
        <f t="shared" si="8"/>
        <v>0.36409531168242215</v>
      </c>
      <c r="L50" s="20">
        <f t="shared" si="9"/>
        <v>299674.25669184123</v>
      </c>
      <c r="N50" s="7" t="s">
        <v>63</v>
      </c>
      <c r="O50" s="31">
        <f t="shared" si="11"/>
        <v>24591402218.174561</v>
      </c>
      <c r="P50" s="32">
        <f t="shared" si="12"/>
        <v>299674256691.84125</v>
      </c>
      <c r="Q50" s="21">
        <f t="shared" si="10"/>
        <v>12.186139449598507</v>
      </c>
    </row>
    <row r="51" spans="2:17" x14ac:dyDescent="0.25">
      <c r="B51" s="35"/>
      <c r="C51" s="35"/>
      <c r="D51" s="35"/>
      <c r="E51" s="35"/>
      <c r="F51" s="35"/>
    </row>
    <row r="52" spans="2:17" x14ac:dyDescent="0.25"/>
    <row r="53" spans="2:17" x14ac:dyDescent="0.25"/>
    <row r="54" spans="2:17" x14ac:dyDescent="0.25"/>
    <row r="55" spans="2:17" x14ac:dyDescent="0.25"/>
    <row r="56" spans="2:17" x14ac:dyDescent="0.25"/>
    <row r="57" spans="2:17" ht="44.25" x14ac:dyDescent="0.25">
      <c r="B57" s="34" t="s">
        <v>72</v>
      </c>
      <c r="C57" s="34"/>
      <c r="D57" s="34"/>
      <c r="E57" s="34"/>
      <c r="F57" s="34"/>
      <c r="G57" s="34"/>
      <c r="H57" s="34"/>
      <c r="I57" s="34"/>
      <c r="J57" s="34"/>
    </row>
    <row r="58" spans="2:17" x14ac:dyDescent="0.25"/>
    <row r="59" spans="2:17" x14ac:dyDescent="0.25"/>
    <row r="60" spans="2:17" x14ac:dyDescent="0.25"/>
    <row r="61" spans="2:17" x14ac:dyDescent="0.25"/>
    <row r="62" spans="2:17" x14ac:dyDescent="0.25"/>
    <row r="63" spans="2:17" x14ac:dyDescent="0.25"/>
    <row r="64" spans="2:17" x14ac:dyDescent="0.25">
      <c r="K64" s="24" t="s">
        <v>77</v>
      </c>
    </row>
    <row r="65" spans="2:11" x14ac:dyDescent="0.25">
      <c r="K65" s="24"/>
    </row>
    <row r="66" spans="2:11" x14ac:dyDescent="0.25">
      <c r="K66" s="24"/>
    </row>
    <row r="67" spans="2:11" x14ac:dyDescent="0.25">
      <c r="K67" s="24"/>
    </row>
    <row r="68" spans="2:11" x14ac:dyDescent="0.25">
      <c r="K68" s="24" t="s">
        <v>76</v>
      </c>
    </row>
    <row r="69" spans="2:11" x14ac:dyDescent="0.25">
      <c r="K69" s="24"/>
    </row>
    <row r="70" spans="2:11" x14ac:dyDescent="0.25">
      <c r="K70" s="24"/>
    </row>
    <row r="71" spans="2:11" x14ac:dyDescent="0.25">
      <c r="K71" s="24"/>
    </row>
    <row r="72" spans="2:11" x14ac:dyDescent="0.25">
      <c r="K72" s="24"/>
    </row>
    <row r="73" spans="2:11" x14ac:dyDescent="0.25">
      <c r="K73" s="24" t="s">
        <v>78</v>
      </c>
    </row>
    <row r="74" spans="2:11" x14ac:dyDescent="0.25">
      <c r="K74" s="24"/>
    </row>
    <row r="75" spans="2:11" x14ac:dyDescent="0.25"/>
    <row r="76" spans="2:11" x14ac:dyDescent="0.25"/>
    <row r="77" spans="2:11" x14ac:dyDescent="0.25">
      <c r="B77" s="23" t="s">
        <v>73</v>
      </c>
      <c r="C77" s="23"/>
      <c r="D77" s="23" t="s">
        <v>74</v>
      </c>
      <c r="E77" s="23"/>
      <c r="F77" s="23" t="s">
        <v>75</v>
      </c>
    </row>
    <row r="78" spans="2:11" x14ac:dyDescent="0.25"/>
    <row r="79" spans="2:11" x14ac:dyDescent="0.25"/>
    <row r="80" spans="2:11" x14ac:dyDescent="0.25"/>
    <row r="81" x14ac:dyDescent="0.25"/>
    <row r="82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</sheetData>
  <mergeCells count="5">
    <mergeCell ref="B57:J57"/>
    <mergeCell ref="B51:F51"/>
    <mergeCell ref="D5:O5"/>
    <mergeCell ref="N19:Q19"/>
    <mergeCell ref="B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SimuladorFerrovias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Cicero Rodrigues de Melo Filho</dc:creator>
  <cp:lastModifiedBy>Jhonatan Vinicius Paulino de Morais</cp:lastModifiedBy>
  <dcterms:created xsi:type="dcterms:W3CDTF">2020-02-21T17:53:08Z</dcterms:created>
  <dcterms:modified xsi:type="dcterms:W3CDTF">2020-07-01T16:38:18Z</dcterms:modified>
</cp:coreProperties>
</file>