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A7BCB29A-472E-48FC-824B-ED81DDBD1B69}" xr6:coauthVersionLast="47" xr6:coauthVersionMax="47" xr10:uidLastSave="{00000000-0000-0000-0000-000000000000}"/>
  <bookViews>
    <workbookView xWindow="-110" yWindow="-110" windowWidth="19420" windowHeight="10420" firstSheet="10" activeTab="14" xr2:uid="{2A38CB23-C1B6-4477-8BD8-7BACDCC3FF66}"/>
  </bookViews>
  <sheets>
    <sheet name="Graphs" sheetId="1" r:id="rId1"/>
    <sheet name="Financial ratios" sheetId="2" r:id="rId2"/>
    <sheet name="Rf rate" sheetId="3" r:id="rId3"/>
    <sheet name="Rm" sheetId="7" r:id="rId4"/>
    <sheet name="Ri" sheetId="8" r:id="rId5"/>
    <sheet name="Beta" sheetId="6" r:id="rId6"/>
    <sheet name="MRP" sheetId="9" r:id="rId7"/>
    <sheet name="CAPM" sheetId="10" r:id="rId8"/>
    <sheet name="NWC" sheetId="12" r:id="rId9"/>
    <sheet name="Assumptions" sheetId="13" r:id="rId10"/>
    <sheet name="DCF" sheetId="14" r:id="rId11"/>
    <sheet name="WACC" sheetId="15" r:id="rId12"/>
    <sheet name="MVdebt" sheetId="16" r:id="rId13"/>
    <sheet name="MV equity" sheetId="17" r:id="rId14"/>
    <sheet name="Comparable Values Valuatio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4" l="1"/>
  <c r="B19" i="17"/>
  <c r="B29" i="19"/>
  <c r="C21" i="19"/>
  <c r="E15" i="19"/>
  <c r="E10" i="19"/>
  <c r="F14" i="19" s="1"/>
  <c r="E11" i="19"/>
  <c r="E12" i="19"/>
  <c r="E13" i="19"/>
  <c r="K14" i="19"/>
  <c r="E9" i="19"/>
  <c r="C79" i="2"/>
  <c r="D79" i="2"/>
  <c r="E79" i="2"/>
  <c r="F79" i="2"/>
  <c r="F51" i="2"/>
  <c r="F52" i="2" s="1"/>
  <c r="E51" i="2"/>
  <c r="E52" i="2"/>
  <c r="C44" i="2"/>
  <c r="D44" i="2"/>
  <c r="E44" i="2"/>
  <c r="F44" i="2"/>
  <c r="E72" i="2"/>
  <c r="C72" i="2"/>
  <c r="D72" i="2"/>
  <c r="F72" i="2"/>
  <c r="C73" i="2"/>
  <c r="D73" i="2"/>
  <c r="F67" i="2"/>
  <c r="E67" i="2"/>
  <c r="C40" i="2"/>
  <c r="B73" i="2"/>
  <c r="D40" i="2"/>
  <c r="E40" i="2"/>
  <c r="F40" i="2"/>
  <c r="F42" i="2"/>
  <c r="E42" i="2"/>
  <c r="C63" i="2"/>
  <c r="D63" i="2"/>
  <c r="E63" i="2"/>
  <c r="F62" i="2"/>
  <c r="E64" i="2"/>
  <c r="E62" i="2"/>
  <c r="F34" i="2"/>
  <c r="E34" i="2"/>
  <c r="H4" i="9"/>
  <c r="H5" i="9"/>
  <c r="H6" i="9"/>
  <c r="H7" i="9"/>
  <c r="H8" i="9"/>
  <c r="H9" i="9"/>
  <c r="H10" i="9"/>
  <c r="H11" i="9"/>
  <c r="H12" i="9"/>
  <c r="H13" i="9"/>
  <c r="J2" i="9"/>
  <c r="B44" i="2"/>
  <c r="B45" i="2"/>
  <c r="C24" i="2"/>
  <c r="D24" i="2"/>
  <c r="E24" i="2"/>
  <c r="F24" i="2"/>
  <c r="C28" i="2"/>
  <c r="D28" i="2"/>
  <c r="E28" i="2"/>
  <c r="F28" i="2"/>
  <c r="E13" i="2"/>
  <c r="C17" i="2"/>
  <c r="D17" i="2"/>
  <c r="E17" i="2"/>
  <c r="F17" i="2"/>
  <c r="F13" i="2"/>
  <c r="E5" i="2"/>
  <c r="F7" i="2"/>
  <c r="F9" i="2"/>
  <c r="E9" i="2"/>
  <c r="E7" i="2" s="1"/>
  <c r="F3" i="2"/>
  <c r="F5" i="2"/>
  <c r="E3" i="2"/>
  <c r="C13" i="13"/>
  <c r="B57" i="14"/>
  <c r="E12" i="13"/>
  <c r="F25" i="15"/>
  <c r="F18" i="15"/>
  <c r="F17" i="15"/>
  <c r="F16" i="15"/>
  <c r="F14" i="15"/>
  <c r="F12" i="15"/>
  <c r="F8" i="15"/>
  <c r="D19" i="17"/>
  <c r="D17" i="17"/>
  <c r="D18" i="17"/>
  <c r="D16" i="17"/>
  <c r="D25" i="12"/>
  <c r="E25" i="12"/>
  <c r="F25" i="12"/>
  <c r="C25" i="12"/>
  <c r="D82" i="13"/>
  <c r="E82" i="13"/>
  <c r="F82" i="13"/>
  <c r="G82" i="13"/>
  <c r="C82" i="13"/>
  <c r="D77" i="13"/>
  <c r="E77" i="13"/>
  <c r="F77" i="13"/>
  <c r="G77" i="13"/>
  <c r="C77" i="13"/>
  <c r="D72" i="13"/>
  <c r="E72" i="13"/>
  <c r="F72" i="13"/>
  <c r="G72" i="13"/>
  <c r="C72" i="13"/>
  <c r="D67" i="13"/>
  <c r="E67" i="13"/>
  <c r="F67" i="13"/>
  <c r="G67" i="13"/>
  <c r="C67" i="13"/>
  <c r="D62" i="13"/>
  <c r="E62" i="13"/>
  <c r="F62" i="13"/>
  <c r="G62" i="13"/>
  <c r="C62" i="13"/>
  <c r="C55" i="13"/>
  <c r="C84" i="13"/>
  <c r="C85" i="13"/>
  <c r="C83" i="13"/>
  <c r="C80" i="13"/>
  <c r="C78" i="13"/>
  <c r="C79" i="13"/>
  <c r="C74" i="13"/>
  <c r="C73" i="13"/>
  <c r="C68" i="13"/>
  <c r="C37" i="12"/>
  <c r="D37" i="12"/>
  <c r="E37" i="12"/>
  <c r="F37" i="12"/>
  <c r="B37" i="12"/>
  <c r="C36" i="12"/>
  <c r="D36" i="12"/>
  <c r="E36" i="12"/>
  <c r="F36" i="12"/>
  <c r="B36" i="12"/>
  <c r="C35" i="12"/>
  <c r="D35" i="12"/>
  <c r="E35" i="12"/>
  <c r="F35" i="12"/>
  <c r="B35" i="12"/>
  <c r="C34" i="12"/>
  <c r="D34" i="12"/>
  <c r="E34" i="12"/>
  <c r="F34" i="12"/>
  <c r="B34" i="12"/>
  <c r="C63" i="13"/>
  <c r="D55" i="13"/>
  <c r="E55" i="13"/>
  <c r="F55" i="13"/>
  <c r="G55" i="13"/>
  <c r="D50" i="13"/>
  <c r="E50" i="13"/>
  <c r="F50" i="13"/>
  <c r="G50" i="13"/>
  <c r="C50" i="13"/>
  <c r="C45" i="13"/>
  <c r="C58" i="13"/>
  <c r="C57" i="13"/>
  <c r="C56" i="13"/>
  <c r="C33" i="12"/>
  <c r="D33" i="12"/>
  <c r="E33" i="12"/>
  <c r="F33" i="12"/>
  <c r="B33" i="12"/>
  <c r="C51" i="13"/>
  <c r="D45" i="13"/>
  <c r="E45" i="13"/>
  <c r="F45" i="13"/>
  <c r="G45" i="13"/>
  <c r="C46" i="13"/>
  <c r="C22" i="14"/>
  <c r="D22" i="14"/>
  <c r="E22" i="14"/>
  <c r="F22" i="14"/>
  <c r="C12" i="14"/>
  <c r="F18" i="14"/>
  <c r="F19" i="14" s="1"/>
  <c r="E18" i="14"/>
  <c r="E19" i="14" s="1"/>
  <c r="D18" i="14"/>
  <c r="D19" i="14" s="1"/>
  <c r="C18" i="14"/>
  <c r="C19" i="14" s="1"/>
  <c r="D38" i="13"/>
  <c r="E38" i="13"/>
  <c r="F38" i="13"/>
  <c r="G38" i="13"/>
  <c r="C38" i="13"/>
  <c r="D12" i="14"/>
  <c r="E12" i="14"/>
  <c r="F12" i="14"/>
  <c r="C14" i="14"/>
  <c r="C15" i="14" s="1"/>
  <c r="D14" i="14"/>
  <c r="D15" i="14" s="1"/>
  <c r="E14" i="14"/>
  <c r="E15" i="14" s="1"/>
  <c r="F14" i="14"/>
  <c r="F15" i="14" s="1"/>
  <c r="D27" i="13"/>
  <c r="E27" i="13"/>
  <c r="F27" i="13"/>
  <c r="G27" i="13"/>
  <c r="C27" i="13"/>
  <c r="D17" i="13"/>
  <c r="E17" i="13"/>
  <c r="F17" i="13"/>
  <c r="G17" i="13"/>
  <c r="C17" i="13"/>
  <c r="D12" i="13"/>
  <c r="F12" i="13"/>
  <c r="G12" i="13"/>
  <c r="G29" i="13" l="1"/>
  <c r="F29" i="13"/>
  <c r="E29" i="13"/>
  <c r="D29" i="13"/>
  <c r="C29" i="13"/>
  <c r="D20" i="13"/>
  <c r="E20" i="13"/>
  <c r="F20" i="13"/>
  <c r="G20" i="13"/>
  <c r="C20" i="13"/>
  <c r="D19" i="13"/>
  <c r="E19" i="13"/>
  <c r="F19" i="13"/>
  <c r="G19" i="13"/>
  <c r="C19" i="13"/>
  <c r="C12" i="13"/>
  <c r="G5" i="12" s="1"/>
  <c r="G16" i="12" s="1"/>
  <c r="C42" i="14"/>
  <c r="D42" i="14"/>
  <c r="E42" i="14"/>
  <c r="F42" i="14"/>
  <c r="B42" i="14"/>
  <c r="D46" i="14"/>
  <c r="E46" i="14"/>
  <c r="F46" i="14"/>
  <c r="B46" i="14"/>
  <c r="B44" i="14"/>
  <c r="C44" i="14"/>
  <c r="D44" i="14"/>
  <c r="E44" i="14"/>
  <c r="F44" i="14"/>
  <c r="G33" i="13" s="1"/>
  <c r="G32" i="13" s="1"/>
  <c r="C41" i="14"/>
  <c r="D41" i="14"/>
  <c r="E41" i="14"/>
  <c r="F41" i="14"/>
  <c r="B41" i="14"/>
  <c r="C40" i="14"/>
  <c r="D40" i="14"/>
  <c r="E40" i="14"/>
  <c r="F40" i="14"/>
  <c r="B40" i="14"/>
  <c r="C24" i="14"/>
  <c r="D24" i="14"/>
  <c r="E24" i="14"/>
  <c r="F24" i="14"/>
  <c r="B24" i="14"/>
  <c r="B22" i="14"/>
  <c r="B18" i="14"/>
  <c r="B19" i="14" s="1"/>
  <c r="B14" i="14"/>
  <c r="B15" i="14" s="1"/>
  <c r="B28" i="12"/>
  <c r="C28" i="12"/>
  <c r="D28" i="12"/>
  <c r="E28" i="12"/>
  <c r="F28" i="12"/>
  <c r="B29" i="12"/>
  <c r="C29" i="12"/>
  <c r="D29" i="12"/>
  <c r="E29" i="12"/>
  <c r="F29" i="12"/>
  <c r="B30" i="12"/>
  <c r="C30" i="12"/>
  <c r="D30" i="12"/>
  <c r="E30" i="12"/>
  <c r="F30" i="12"/>
  <c r="B31" i="12"/>
  <c r="C31" i="12"/>
  <c r="D31" i="12"/>
  <c r="E31" i="12"/>
  <c r="F31" i="12"/>
  <c r="E12" i="12"/>
  <c r="E22" i="12" s="1"/>
  <c r="C23" i="12"/>
  <c r="C12" i="12"/>
  <c r="B22" i="12"/>
  <c r="B23" i="12" s="1"/>
  <c r="F12" i="12"/>
  <c r="F22" i="12" s="1"/>
  <c r="D12" i="12"/>
  <c r="D22" i="12" s="1"/>
  <c r="B81" i="2"/>
  <c r="C80" i="2"/>
  <c r="D80" i="2"/>
  <c r="B72" i="2"/>
  <c r="B80" i="2" s="1"/>
  <c r="B79" i="2" s="1"/>
  <c r="C70" i="2"/>
  <c r="D70" i="2"/>
  <c r="F24" i="13" l="1"/>
  <c r="F33" i="13"/>
  <c r="F32" i="13" s="1"/>
  <c r="E33" i="13"/>
  <c r="E32" i="13" s="1"/>
  <c r="D33" i="13"/>
  <c r="D32" i="13" s="1"/>
  <c r="D23" i="13"/>
  <c r="D22" i="13" s="1"/>
  <c r="C33" i="13"/>
  <c r="C32" i="13" s="1"/>
  <c r="G24" i="13"/>
  <c r="E24" i="13"/>
  <c r="F23" i="13"/>
  <c r="F22" i="13" s="1"/>
  <c r="G23" i="13"/>
  <c r="G22" i="13" s="1"/>
  <c r="D25" i="13"/>
  <c r="E23" i="13"/>
  <c r="E22" i="13" s="1"/>
  <c r="C25" i="13"/>
  <c r="C23" i="13"/>
  <c r="C22" i="13" s="1"/>
  <c r="E25" i="13"/>
  <c r="C24" i="13"/>
  <c r="G25" i="13"/>
  <c r="D24" i="13"/>
  <c r="F25" i="13"/>
  <c r="G11" i="14"/>
  <c r="H11" i="14" s="1"/>
  <c r="H12" i="14" s="1"/>
  <c r="G9" i="12"/>
  <c r="G11" i="12"/>
  <c r="G17" i="12"/>
  <c r="G18" i="12"/>
  <c r="G19" i="12"/>
  <c r="D32" i="12"/>
  <c r="C32" i="12"/>
  <c r="F32" i="12"/>
  <c r="E32" i="12"/>
  <c r="B32" i="12"/>
  <c r="E23" i="12"/>
  <c r="D23" i="12"/>
  <c r="F23" i="12"/>
  <c r="H5" i="12" l="1"/>
  <c r="H11" i="12" s="1"/>
  <c r="G6" i="12"/>
  <c r="G10" i="12" s="1"/>
  <c r="G12" i="12" s="1"/>
  <c r="G13" i="14"/>
  <c r="G14" i="14" s="1"/>
  <c r="G15" i="14" s="1"/>
  <c r="G17" i="14"/>
  <c r="G12" i="14"/>
  <c r="G26" i="14"/>
  <c r="G16" i="14"/>
  <c r="G27" i="14"/>
  <c r="H27" i="14"/>
  <c r="H17" i="14"/>
  <c r="I5" i="12"/>
  <c r="H6" i="12"/>
  <c r="I11" i="14"/>
  <c r="I27" i="14" s="1"/>
  <c r="H26" i="14"/>
  <c r="H16" i="14"/>
  <c r="H13" i="14"/>
  <c r="H14" i="14" s="1"/>
  <c r="H15" i="14" s="1"/>
  <c r="C5" i="10"/>
  <c r="M9" i="6"/>
  <c r="G15" i="12" l="1"/>
  <c r="G20" i="12" s="1"/>
  <c r="G22" i="12" s="1"/>
  <c r="G21" i="14"/>
  <c r="H16" i="12"/>
  <c r="H18" i="12"/>
  <c r="H17" i="12"/>
  <c r="H9" i="12"/>
  <c r="H19" i="12"/>
  <c r="I26" i="14"/>
  <c r="I16" i="14"/>
  <c r="I13" i="14"/>
  <c r="I14" i="14" s="1"/>
  <c r="I15" i="14" s="1"/>
  <c r="I18" i="12"/>
  <c r="I17" i="12"/>
  <c r="I16" i="12"/>
  <c r="I19" i="12"/>
  <c r="H10" i="12"/>
  <c r="H15" i="12"/>
  <c r="I17" i="14"/>
  <c r="I12" i="14"/>
  <c r="I6" i="12"/>
  <c r="J5" i="12"/>
  <c r="J11" i="14"/>
  <c r="J17" i="14" s="1"/>
  <c r="I11" i="12"/>
  <c r="I9" i="12"/>
  <c r="H21" i="14"/>
  <c r="H23" i="14" s="1"/>
  <c r="M7" i="6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5" i="8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5" i="7"/>
  <c r="H12" i="12" l="1"/>
  <c r="G22" i="14"/>
  <c r="G23" i="14"/>
  <c r="G18" i="14"/>
  <c r="G19" i="14" s="1"/>
  <c r="G24" i="14"/>
  <c r="H20" i="12"/>
  <c r="H18" i="14"/>
  <c r="H19" i="14" s="1"/>
  <c r="H24" i="14"/>
  <c r="I21" i="14"/>
  <c r="G28" i="14"/>
  <c r="G25" i="12"/>
  <c r="J16" i="14"/>
  <c r="K11" i="14"/>
  <c r="K6" i="12" s="1"/>
  <c r="J13" i="14"/>
  <c r="J14" i="14" s="1"/>
  <c r="J15" i="14" s="1"/>
  <c r="J19" i="12"/>
  <c r="J18" i="12"/>
  <c r="J17" i="12"/>
  <c r="J16" i="12"/>
  <c r="J26" i="14"/>
  <c r="I10" i="12"/>
  <c r="I12" i="12" s="1"/>
  <c r="I15" i="12"/>
  <c r="I20" i="12" s="1"/>
  <c r="J12" i="14"/>
  <c r="J6" i="12"/>
  <c r="K5" i="12"/>
  <c r="J11" i="12"/>
  <c r="J9" i="12"/>
  <c r="J27" i="14"/>
  <c r="H22" i="14"/>
  <c r="C34" i="2"/>
  <c r="D34" i="2"/>
  <c r="C13" i="2"/>
  <c r="D13" i="2"/>
  <c r="D7" i="2"/>
  <c r="C7" i="2"/>
  <c r="D9" i="2"/>
  <c r="C9" i="2"/>
  <c r="D3" i="2"/>
  <c r="D5" i="2"/>
  <c r="C3" i="2"/>
  <c r="C5" i="2"/>
  <c r="C52" i="2"/>
  <c r="D52" i="2"/>
  <c r="D51" i="2"/>
  <c r="B51" i="2"/>
  <c r="B70" i="2"/>
  <c r="C67" i="2"/>
  <c r="D67" i="2"/>
  <c r="B67" i="2"/>
  <c r="B40" i="2"/>
  <c r="B52" i="2" s="1"/>
  <c r="D41" i="2"/>
  <c r="C41" i="2"/>
  <c r="B41" i="2"/>
  <c r="C64" i="2"/>
  <c r="D64" i="2"/>
  <c r="B64" i="2"/>
  <c r="D62" i="2"/>
  <c r="D57" i="2"/>
  <c r="C57" i="2"/>
  <c r="C62" i="2" s="1"/>
  <c r="B57" i="2"/>
  <c r="B62" i="2" s="1"/>
  <c r="H22" i="12" l="1"/>
  <c r="H25" i="12" s="1"/>
  <c r="I24" i="14"/>
  <c r="I23" i="14"/>
  <c r="G30" i="14"/>
  <c r="K27" i="14"/>
  <c r="K16" i="14"/>
  <c r="I18" i="14"/>
  <c r="I19" i="14" s="1"/>
  <c r="I22" i="14"/>
  <c r="K12" i="14"/>
  <c r="K13" i="14"/>
  <c r="K14" i="14" s="1"/>
  <c r="K15" i="14" s="1"/>
  <c r="I22" i="12"/>
  <c r="J21" i="14"/>
  <c r="J23" i="14" s="1"/>
  <c r="K26" i="14"/>
  <c r="K17" i="14"/>
  <c r="J10" i="12"/>
  <c r="J12" i="12" s="1"/>
  <c r="J15" i="12"/>
  <c r="J20" i="12" s="1"/>
  <c r="K10" i="12"/>
  <c r="K15" i="12"/>
  <c r="K17" i="12"/>
  <c r="K16" i="12"/>
  <c r="K18" i="12"/>
  <c r="K19" i="12"/>
  <c r="K9" i="12"/>
  <c r="K11" i="12"/>
  <c r="B63" i="2"/>
  <c r="H28" i="14" l="1"/>
  <c r="H30" i="14" s="1"/>
  <c r="K36" i="14" s="1"/>
  <c r="K35" i="14" s="1"/>
  <c r="J36" i="14"/>
  <c r="J35" i="14" s="1"/>
  <c r="J22" i="14"/>
  <c r="J24" i="14"/>
  <c r="K21" i="14"/>
  <c r="J18" i="14"/>
  <c r="J19" i="14" s="1"/>
  <c r="J22" i="12"/>
  <c r="K12" i="12"/>
  <c r="I25" i="12"/>
  <c r="I28" i="14"/>
  <c r="I30" i="14" s="1"/>
  <c r="K20" i="12"/>
  <c r="B36" i="2"/>
  <c r="B34" i="2" s="1"/>
  <c r="B30" i="2"/>
  <c r="B28" i="2" s="1"/>
  <c r="B25" i="2"/>
  <c r="B24" i="2" s="1"/>
  <c r="B17" i="2"/>
  <c r="B13" i="2"/>
  <c r="B9" i="2"/>
  <c r="B7" i="2" s="1"/>
  <c r="B5" i="2"/>
  <c r="B3" i="2" s="1"/>
  <c r="L36" i="14" l="1"/>
  <c r="L35" i="14" s="1"/>
  <c r="K24" i="14"/>
  <c r="K23" i="14"/>
  <c r="K18" i="14"/>
  <c r="K19" i="14" s="1"/>
  <c r="K22" i="14"/>
  <c r="K22" i="12"/>
  <c r="K25" i="12" s="1"/>
  <c r="J25" i="12"/>
  <c r="J28" i="14"/>
  <c r="J30" i="14" s="1"/>
  <c r="M36" i="14" l="1"/>
  <c r="M35" i="14" s="1"/>
  <c r="K28" i="14"/>
  <c r="K30" i="14" s="1"/>
  <c r="N36" i="14" l="1"/>
  <c r="N35" i="14" s="1"/>
  <c r="N44" i="14"/>
  <c r="N45" i="14" l="1"/>
  <c r="B56" i="14" s="1"/>
  <c r="B58" i="14" l="1"/>
</calcChain>
</file>

<file path=xl/sharedStrings.xml><?xml version="1.0" encoding="utf-8"?>
<sst xmlns="http://schemas.openxmlformats.org/spreadsheetml/2006/main" count="485" uniqueCount="340">
  <si>
    <t>Market share</t>
  </si>
  <si>
    <t>Under Armour</t>
  </si>
  <si>
    <t xml:space="preserve">Adidas </t>
  </si>
  <si>
    <t xml:space="preserve">Nike </t>
  </si>
  <si>
    <t>Asics</t>
  </si>
  <si>
    <t>North America</t>
  </si>
  <si>
    <t>EMEA</t>
  </si>
  <si>
    <t>Asia-Pacific</t>
  </si>
  <si>
    <t>Latin America</t>
  </si>
  <si>
    <t>Asset turnover ratio</t>
  </si>
  <si>
    <t>Inventory turnover ratio</t>
  </si>
  <si>
    <t>Average total assets</t>
  </si>
  <si>
    <t>Net sales</t>
  </si>
  <si>
    <t>Average Inventory</t>
  </si>
  <si>
    <t>Cost of goods sold</t>
  </si>
  <si>
    <t>Quick Ratio</t>
  </si>
  <si>
    <t xml:space="preserve">Current assets </t>
  </si>
  <si>
    <t>Current liabilities</t>
  </si>
  <si>
    <t>Current assets</t>
  </si>
  <si>
    <t>Inventory</t>
  </si>
  <si>
    <t>Equity Ratio</t>
  </si>
  <si>
    <t>Total shareholder's equity</t>
  </si>
  <si>
    <t>Total assets</t>
  </si>
  <si>
    <t>Debt-to-Equity ratio</t>
  </si>
  <si>
    <t>Total liabilities</t>
  </si>
  <si>
    <t>Total Equity</t>
  </si>
  <si>
    <t>Return on Equity</t>
  </si>
  <si>
    <t>Net Income</t>
  </si>
  <si>
    <t>Year ended
 March 31, 2023</t>
  </si>
  <si>
    <t>Year ended
 March 31, 2022</t>
  </si>
  <si>
    <t>ROCE</t>
  </si>
  <si>
    <t>Capital Employed</t>
  </si>
  <si>
    <t>Fixed Assets</t>
  </si>
  <si>
    <t>Net Debt</t>
  </si>
  <si>
    <t>WCR</t>
  </si>
  <si>
    <t>Capital invested</t>
  </si>
  <si>
    <t>Equity</t>
  </si>
  <si>
    <t>EBIT</t>
  </si>
  <si>
    <t>Net EBIT or NOPAT</t>
  </si>
  <si>
    <t xml:space="preserve">Computation of WCR changes on the Balance Sheet </t>
  </si>
  <si>
    <t xml:space="preserve">   * cash</t>
  </si>
  <si>
    <t xml:space="preserve">   * operating CA</t>
  </si>
  <si>
    <t xml:space="preserve"> - Current Liabilities</t>
  </si>
  <si>
    <t xml:space="preserve">  * financial debt</t>
  </si>
  <si>
    <t xml:space="preserve">  * operating CL</t>
  </si>
  <si>
    <t>WCR = OCA-OCL</t>
  </si>
  <si>
    <t xml:space="preserve">    change in WCR</t>
  </si>
  <si>
    <t>net cash</t>
  </si>
  <si>
    <t>Financial Debt changes on the Balance Sheet</t>
  </si>
  <si>
    <t>Debt &amp; Finance Lease</t>
  </si>
  <si>
    <t xml:space="preserve"> - Long term part</t>
  </si>
  <si>
    <t xml:space="preserve"> - Short term part</t>
  </si>
  <si>
    <t>Change in Debt</t>
  </si>
  <si>
    <t>Gross Fin Debt</t>
  </si>
  <si>
    <t xml:space="preserve">Other LT liabilities </t>
  </si>
  <si>
    <t>Gross Cash</t>
  </si>
  <si>
    <t xml:space="preserve"> - Current Assets </t>
  </si>
  <si>
    <t>tax impact 20.5*</t>
  </si>
  <si>
    <t>NAME</t>
  </si>
  <si>
    <t>COUPON</t>
  </si>
  <si>
    <t>PRICE</t>
  </si>
  <si>
    <t>YIELD</t>
  </si>
  <si>
    <t>1 MONTH</t>
  </si>
  <si>
    <t>1 YEAR</t>
  </si>
  <si>
    <t>TIME (EDT)</t>
  </si>
  <si>
    <t>GB3:GOV</t>
  </si>
  <si>
    <t>3 Month</t>
  </si>
  <si>
    <t>GB6:GOV</t>
  </si>
  <si>
    <t>6 Month</t>
  </si>
  <si>
    <t>GB12:GOV</t>
  </si>
  <si>
    <t>12 Month</t>
  </si>
  <si>
    <t>GT2:GOV</t>
  </si>
  <si>
    <t>2 Year</t>
  </si>
  <si>
    <t>GT5:GOV</t>
  </si>
  <si>
    <t>5 Year</t>
  </si>
  <si>
    <t>GT10:GOV</t>
  </si>
  <si>
    <t>10 Year</t>
  </si>
  <si>
    <t>GT30:GOV</t>
  </si>
  <si>
    <t>30 Year</t>
  </si>
  <si>
    <t>source: https://www.bloomberg.com/markets/rates-bonds/government-bonds/us</t>
  </si>
  <si>
    <t>Date</t>
  </si>
  <si>
    <t>Open</t>
  </si>
  <si>
    <t>High</t>
  </si>
  <si>
    <t>Low</t>
  </si>
  <si>
    <t>Volume</t>
  </si>
  <si>
    <t>S&amp;P MID CAP 400 INDEX (^MID)</t>
  </si>
  <si>
    <t>Returns</t>
  </si>
  <si>
    <t>Close</t>
  </si>
  <si>
    <t>Adj Close</t>
  </si>
  <si>
    <t>Rm</t>
  </si>
  <si>
    <t>Ri</t>
  </si>
  <si>
    <t>Check 1:</t>
  </si>
  <si>
    <t xml:space="preserve">Check 2: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</si>
  <si>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</si>
  <si>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</si>
  <si>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</si>
  <si>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</si>
  <si>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</si>
  <si>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</si>
  <si>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</si>
  <si>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</si>
  <si>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</si>
  <si>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</si>
  <si>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</si>
  <si>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</si>
  <si>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</si>
  <si>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</si>
  <si>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</si>
  <si>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</si>
  <si>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</si>
  <si>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</si>
  <si>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</si>
  <si>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</si>
  <si>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</si>
  <si>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</si>
  <si>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</si>
  <si>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</si>
  <si>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</si>
  <si>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Check 4: </t>
  </si>
  <si>
    <t>Check 3:</t>
  </si>
  <si>
    <t>Beta</t>
  </si>
  <si>
    <t>MRP</t>
  </si>
  <si>
    <t>CAPM</t>
  </si>
  <si>
    <t>Rf</t>
  </si>
  <si>
    <t>U.S treasury yields 22/8/23</t>
  </si>
  <si>
    <t xml:space="preserve"> </t>
  </si>
  <si>
    <t>*Average of effective tax rate between 19% to 22% sources</t>
  </si>
  <si>
    <t>Change in WCR</t>
  </si>
  <si>
    <t xml:space="preserve">Net Debt </t>
  </si>
  <si>
    <t>Shareholder's equity</t>
  </si>
  <si>
    <t>Sales</t>
  </si>
  <si>
    <t>Current Assets</t>
  </si>
  <si>
    <t>Inventories</t>
  </si>
  <si>
    <t>Accounts receivables</t>
  </si>
  <si>
    <t xml:space="preserve">Prepaid expenses </t>
  </si>
  <si>
    <t>Total current assets</t>
  </si>
  <si>
    <t xml:space="preserve">Current Liabilities </t>
  </si>
  <si>
    <t>Accounts payable</t>
  </si>
  <si>
    <t>Customer refund liabilities</t>
  </si>
  <si>
    <t>Other current liabilities</t>
  </si>
  <si>
    <t>Total current liabilities</t>
  </si>
  <si>
    <t>Net working capital</t>
  </si>
  <si>
    <t>% of sales</t>
  </si>
  <si>
    <t>Increase/decrease in NWC</t>
  </si>
  <si>
    <t>Assumptions</t>
  </si>
  <si>
    <t>Days sales outstanding</t>
  </si>
  <si>
    <t>Days inventory held</t>
  </si>
  <si>
    <t>Days payable outstanding</t>
  </si>
  <si>
    <t>Cash conversion Cycle</t>
  </si>
  <si>
    <t>Prepaid expenses (%of sales)</t>
  </si>
  <si>
    <t>575954 </t>
  </si>
  <si>
    <t>Historical Period</t>
  </si>
  <si>
    <t>Projected period</t>
  </si>
  <si>
    <t>1,413,276 </t>
  </si>
  <si>
    <t>COGS</t>
  </si>
  <si>
    <t>% growth</t>
  </si>
  <si>
    <t>Gross profit</t>
  </si>
  <si>
    <t>SG&amp;A</t>
  </si>
  <si>
    <t>EBITDA</t>
  </si>
  <si>
    <t>Depreciation and amortization</t>
  </si>
  <si>
    <t>186,425 </t>
  </si>
  <si>
    <t>NOPAT</t>
  </si>
  <si>
    <t>Taxes (benefit)</t>
  </si>
  <si>
    <t>Plus: Depreciation &amp; amortization</t>
  </si>
  <si>
    <t>Less: Net CAPEX</t>
  </si>
  <si>
    <t>Less: Change in WCR</t>
  </si>
  <si>
    <t>% margin</t>
  </si>
  <si>
    <t>Depreciation and Amortization</t>
  </si>
  <si>
    <t>Net CAPEX</t>
  </si>
  <si>
    <t>Tax rate</t>
  </si>
  <si>
    <t>Income statement assumptions</t>
  </si>
  <si>
    <t>Sales % growth</t>
  </si>
  <si>
    <t xml:space="preserve">Best-case scenario </t>
  </si>
  <si>
    <t>Worst-case scenario</t>
  </si>
  <si>
    <t>COGS % of sales</t>
  </si>
  <si>
    <t>SG&amp;A % of sales</t>
  </si>
  <si>
    <t>Accrued expenses</t>
  </si>
  <si>
    <t>Operating lease liabilities</t>
  </si>
  <si>
    <t>Impairment &amp; restructuring charges</t>
  </si>
  <si>
    <t>Depreciation &amp; Amortization</t>
  </si>
  <si>
    <t>Base (average 5 years)</t>
  </si>
  <si>
    <t>Base  (average 5 years -1bps)</t>
  </si>
  <si>
    <t>Best-case scenario (average 5 years -2bps)</t>
  </si>
  <si>
    <t>Worst-case scenario (average 5 years +2bps)</t>
  </si>
  <si>
    <t>Base (average 5 years -1bps)</t>
  </si>
  <si>
    <t>Base (average 5 years -100bps)</t>
  </si>
  <si>
    <t>Worst-case scenario (average+100bps)</t>
  </si>
  <si>
    <t>Best-case scenario (average -200bps)</t>
  </si>
  <si>
    <t>Scenarios</t>
  </si>
  <si>
    <t>Cashflow statement assumptions</t>
  </si>
  <si>
    <t>CAPEX % of sales</t>
  </si>
  <si>
    <t>Best-case scenario (average -20bps)</t>
  </si>
  <si>
    <t>Worst-case scenario (average +20bps)</t>
  </si>
  <si>
    <t>Balance sheet assumptions</t>
  </si>
  <si>
    <t>Days of sale outstanding</t>
  </si>
  <si>
    <t>Base ( weighted average minus 1 day)</t>
  </si>
  <si>
    <t>Best-case scenario ( weighted average minus 2 days)</t>
  </si>
  <si>
    <t>Worst-case scenario (weighted average + a day)</t>
  </si>
  <si>
    <t>Prepaid expenses as % of sales</t>
  </si>
  <si>
    <t>Base (average 5 years + 2days)</t>
  </si>
  <si>
    <t>Best-case scenario (average + 4 days)</t>
  </si>
  <si>
    <t>Worst-case scenario (average)</t>
  </si>
  <si>
    <t>Accrued Expenses as % of sales</t>
  </si>
  <si>
    <t>Customer refund liabilities as % of sales</t>
  </si>
  <si>
    <t>Other liabilities as % of sales</t>
  </si>
  <si>
    <t>Accrued expenses (% of sales)</t>
  </si>
  <si>
    <t>Operating lease liabilities as % of sales</t>
  </si>
  <si>
    <t>Base (average 5 years -50bps)</t>
  </si>
  <si>
    <t>Best-case scenario (average -100bps)</t>
  </si>
  <si>
    <t>Best-case scenario (average -70bps)</t>
  </si>
  <si>
    <t>Base (average 5 years -10bps)</t>
  </si>
  <si>
    <t>Unlevered free cash flows</t>
  </si>
  <si>
    <t>Non-current portion of long-term debt $ 674,478</t>
  </si>
  <si>
    <t>source</t>
  </si>
  <si>
    <t>Market Value of equity</t>
  </si>
  <si>
    <t xml:space="preserve">Outstanding Class A common stock: </t>
  </si>
  <si>
    <t xml:space="preserve">Outstanding Class B common stock: </t>
  </si>
  <si>
    <t xml:space="preserve">Outstanding Class C common stock: </t>
  </si>
  <si>
    <t>Market value of shares 24/8/2023</t>
  </si>
  <si>
    <t>Total market value of equity</t>
  </si>
  <si>
    <t xml:space="preserve">Type of cost </t>
  </si>
  <si>
    <t>Input data year 2023</t>
  </si>
  <si>
    <t>Cost of equity</t>
  </si>
  <si>
    <t>Cost of debt</t>
  </si>
  <si>
    <t>Pre tax cost of debt</t>
  </si>
  <si>
    <t>Tax</t>
  </si>
  <si>
    <t>Post tax cost of debt</t>
  </si>
  <si>
    <t>Market value of equity</t>
  </si>
  <si>
    <t>Market value of debt</t>
  </si>
  <si>
    <t>Total market value of equity and debt</t>
  </si>
  <si>
    <t>WACC</t>
  </si>
  <si>
    <t>Percentage financing on equity</t>
  </si>
  <si>
    <t>Percentage financing on debt</t>
  </si>
  <si>
    <t>Type of cost</t>
  </si>
  <si>
    <t>Formula</t>
  </si>
  <si>
    <t>CAPM: Rf+Beta(MRP-Rf)</t>
  </si>
  <si>
    <t>Discount Period</t>
  </si>
  <si>
    <t>Discount Factor</t>
  </si>
  <si>
    <t>Present Value of FCFF</t>
  </si>
  <si>
    <t>Total value of operating assets</t>
  </si>
  <si>
    <t>Terminal value</t>
  </si>
  <si>
    <t>FCFF year 5</t>
  </si>
  <si>
    <t>Perpetual growth rate</t>
  </si>
  <si>
    <t>Cash &amp; equivalents</t>
  </si>
  <si>
    <t>401k deferred</t>
  </si>
  <si>
    <t>Enterprise Value</t>
  </si>
  <si>
    <t>Market cap</t>
  </si>
  <si>
    <t>TV total</t>
  </si>
  <si>
    <t>Difference</t>
  </si>
  <si>
    <t>* There are three scenarios: -base-case which follows the average historical returns plus a boost from the acquisition.</t>
  </si>
  <si>
    <t>Best-case scenario which has a significant increase in returns</t>
  </si>
  <si>
    <t xml:space="preserve">Worst case scenario which shows a slight decline in performance from average returns. </t>
  </si>
  <si>
    <t>1- Base-case scenario</t>
  </si>
  <si>
    <t>2- Best-case scenario</t>
  </si>
  <si>
    <t>3- Worst case scenario</t>
  </si>
  <si>
    <t xml:space="preserve">Interest rate of 3.26% </t>
  </si>
  <si>
    <t>The company currently holds a BB rating by Standard's and poor.</t>
  </si>
  <si>
    <t>Base (company's expectations for next years +100bps boost)</t>
  </si>
  <si>
    <t>Best-case scenario + (expectations + 300bps boost)</t>
  </si>
  <si>
    <t>Worst-case scenario - (100bps below expectations)</t>
  </si>
  <si>
    <t>Activity Efficiency (in thousands of $)</t>
  </si>
  <si>
    <t>Liquidity (in thousands of $)</t>
  </si>
  <si>
    <t>Leverage (in thousands of $)</t>
  </si>
  <si>
    <t>Profitability (in thousands of $)</t>
  </si>
  <si>
    <t>Current Ratio</t>
  </si>
  <si>
    <t>Assets financed by Equity</t>
  </si>
  <si>
    <t>Apparel</t>
  </si>
  <si>
    <t>Footwear</t>
  </si>
  <si>
    <t>Accessories</t>
  </si>
  <si>
    <t>In thousands of $</t>
  </si>
  <si>
    <t>Under Armour's historical market returns (past 5 years)</t>
  </si>
  <si>
    <t>source: https://finance.yahoo.com/quote/UA/history?p=UA</t>
  </si>
  <si>
    <t>Under Armour's DCF</t>
  </si>
  <si>
    <t>Year ended
 Dec 31, 2021</t>
  </si>
  <si>
    <t>Year ended
 Dec 31, 2020</t>
  </si>
  <si>
    <t>Year ended
 Dec 31, 2019</t>
  </si>
  <si>
    <t>3,222,975 </t>
  </si>
  <si>
    <t>Check 1</t>
  </si>
  <si>
    <t>1,003,556 </t>
  </si>
  <si>
    <t>592,687 </t>
  </si>
  <si>
    <t>EBIT per year</t>
  </si>
  <si>
    <t>*Non-controlling interest 1</t>
  </si>
  <si>
    <t>Non-operating assets in thousands of $</t>
  </si>
  <si>
    <t>**Non-controlling interest 2</t>
  </si>
  <si>
    <t>*Investment in Japanese licensee (29.5% control)</t>
  </si>
  <si>
    <t>**Investment in UA Sports Thailand (49.5% control)</t>
  </si>
  <si>
    <t>Comparable company</t>
  </si>
  <si>
    <t>Adidas</t>
  </si>
  <si>
    <t>Puma</t>
  </si>
  <si>
    <t>Skechers</t>
  </si>
  <si>
    <t xml:space="preserve">Lululemon </t>
  </si>
  <si>
    <t>Valuing Under Armour using the tangible book value of companies</t>
  </si>
  <si>
    <t>Goodwill</t>
  </si>
  <si>
    <t>2022 in millions of $</t>
  </si>
  <si>
    <t>Average</t>
  </si>
  <si>
    <t>Tangible book value= (total assets-total liabilities-goodwill)</t>
  </si>
  <si>
    <t>Market Value 2022 in millions of $</t>
  </si>
  <si>
    <t>Company</t>
  </si>
  <si>
    <t>Tangible book value of Under Armour (in millions of $):</t>
  </si>
  <si>
    <t xml:space="preserve">Where: </t>
  </si>
  <si>
    <r>
      <t>VI</t>
    </r>
    <r>
      <rPr>
        <sz val="8"/>
        <color theme="1"/>
        <rFont val="Bahnschrift Light SemiCondensed"/>
        <family val="2"/>
      </rPr>
      <t>TTBV</t>
    </r>
    <r>
      <rPr>
        <sz val="12"/>
        <color theme="1"/>
        <rFont val="Bahnschrift Light SemiCondensed"/>
        <family val="2"/>
      </rPr>
      <t>= Tangible value for target company T</t>
    </r>
  </si>
  <si>
    <r>
      <t>VI</t>
    </r>
    <r>
      <rPr>
        <sz val="8"/>
        <color theme="1"/>
        <rFont val="Bahnschrift Light SemiCondensed"/>
        <family val="2"/>
      </rPr>
      <t>CTBV</t>
    </r>
    <r>
      <rPr>
        <sz val="12"/>
        <color theme="1"/>
        <rFont val="Bahnschrift Light SemiCondensed"/>
        <family val="2"/>
      </rPr>
      <t>= Tangible book value for comparable company C</t>
    </r>
  </si>
  <si>
    <r>
      <t>MV</t>
    </r>
    <r>
      <rPr>
        <sz val="10"/>
        <color theme="1"/>
        <rFont val="Bahnschrift Light SemiCondensed"/>
        <family val="2"/>
      </rPr>
      <t>t</t>
    </r>
    <r>
      <rPr>
        <sz val="12"/>
        <color theme="1"/>
        <rFont val="Bahnschrift Light SemiCondensed"/>
        <family val="2"/>
      </rPr>
      <t>= Market value of target company</t>
    </r>
  </si>
  <si>
    <r>
      <t>MV</t>
    </r>
    <r>
      <rPr>
        <sz val="10"/>
        <color theme="1"/>
        <rFont val="Bahnschrift Light SemiCondensed"/>
        <family val="2"/>
      </rPr>
      <t>c</t>
    </r>
    <r>
      <rPr>
        <sz val="12"/>
        <color theme="1"/>
        <rFont val="Bahnschrift Light SemiCondensed"/>
        <family val="2"/>
      </rPr>
      <t>= Market value of comparable company C</t>
    </r>
  </si>
  <si>
    <t>MVc</t>
  </si>
  <si>
    <r>
      <t>VI</t>
    </r>
    <r>
      <rPr>
        <sz val="8"/>
        <color theme="1"/>
        <rFont val="Bahnschrift Light SemiCondensed"/>
        <family val="2"/>
      </rPr>
      <t>CTBV</t>
    </r>
  </si>
  <si>
    <r>
      <t>Under Armour's VI</t>
    </r>
    <r>
      <rPr>
        <sz val="8"/>
        <color theme="1"/>
        <rFont val="Bahnschrift Light SemiCondensed"/>
        <family val="2"/>
      </rPr>
      <t>TTBV</t>
    </r>
  </si>
  <si>
    <t>ASICS</t>
  </si>
  <si>
    <t>Premium of 20%=</t>
  </si>
  <si>
    <t>Revenues by region</t>
  </si>
  <si>
    <t>Total number of stocks outstanding</t>
  </si>
  <si>
    <t>Target stock price per share</t>
  </si>
  <si>
    <t>Total outstanding shares</t>
  </si>
  <si>
    <t>Target</t>
  </si>
  <si>
    <t>Analyst's expectations</t>
  </si>
  <si>
    <t>Median target</t>
  </si>
  <si>
    <t>High estimate</t>
  </si>
  <si>
    <t>Low estimate</t>
  </si>
  <si>
    <t>5 Competitors:</t>
  </si>
  <si>
    <t>ROA</t>
  </si>
  <si>
    <t>ROE</t>
  </si>
  <si>
    <t>Enterprise value</t>
  </si>
  <si>
    <t>Debt/ Capital</t>
  </si>
  <si>
    <t xml:space="preserve">1. Nike </t>
  </si>
  <si>
    <t>6.77B</t>
  </si>
  <si>
    <t>$161,841 Mil.</t>
  </si>
  <si>
    <t>2. Adidas</t>
  </si>
  <si>
    <t>$1.62B</t>
  </si>
  <si>
    <t> 7.01%</t>
  </si>
  <si>
    <t>$36.68B</t>
  </si>
  <si>
    <t>3.Puma</t>
  </si>
  <si>
    <t>726.65M</t>
  </si>
  <si>
    <t>9.97B</t>
  </si>
  <si>
    <t> 32.1%</t>
  </si>
  <si>
    <t>4.Lululemon Athletica Inc</t>
  </si>
  <si>
    <t>$0.486B</t>
  </si>
  <si>
    <t>47.96B</t>
  </si>
  <si>
    <t>5. Skechers</t>
  </si>
  <si>
    <t>700,386M</t>
  </si>
  <si>
    <t>$8.21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</si>
</sst>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000"/>
    <numFmt numFmtId="167" formatCode="[$$-409]#,##0_);\([$$-409]#,##0\)"/>
    <numFmt numFmtId="168" formatCode="&quot;$&quot;#,##0"/>
    <numFmt numFmtId="173" formatCode="#,##0.0"/>
    <numFmt numFmtId="176" formatCode="_(&quot;$&quot;* #,##0.0_);_(&quot;$&quot;* \(#,##0.0\);_(&quot;$&quot;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Bahnschrift"/>
      <family val="2"/>
    </font>
    <font>
      <sz val="10"/>
      <color theme="1"/>
      <name val="Bahnschrift"/>
      <family val="2"/>
    </font>
    <font>
      <sz val="10"/>
      <color theme="1"/>
      <name val="Bahnschrift Light SemiCondensed"/>
      <family val="2"/>
    </font>
    <font>
      <b/>
      <sz val="10"/>
      <color theme="1"/>
      <name val="Bahnschrift Light SemiCondensed"/>
      <family val="2"/>
    </font>
    <font>
      <sz val="10"/>
      <color rgb="FF000000"/>
      <name val="Bahnschrift Light SemiCondensed"/>
      <family val="2"/>
    </font>
    <font>
      <b/>
      <sz val="12"/>
      <color theme="1"/>
      <name val="Bahnschrift Light SemiCondensed"/>
      <family val="2"/>
    </font>
    <font>
      <sz val="12"/>
      <color theme="1"/>
      <name val="Bahnschrift Light SemiCondensed"/>
      <family val="2"/>
    </font>
    <font>
      <sz val="11"/>
      <color theme="1"/>
      <name val="Bahnschrift Light SemiCondensed"/>
      <family val="2"/>
    </font>
    <font>
      <sz val="8"/>
      <color theme="1"/>
      <name val="Bahnschrift Light SemiCondensed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sz val="14"/>
      <color theme="1"/>
      <name val="Bahnschrift Light SemiCondensed"/>
      <family val="2"/>
    </font>
    <font>
      <b/>
      <sz val="14"/>
      <color theme="1"/>
      <name val="Bahnschrift"/>
      <family val="2"/>
    </font>
    <font>
      <sz val="14"/>
      <color theme="1"/>
      <name val="Bahnschrift"/>
      <family val="2"/>
    </font>
    <font>
      <sz val="11"/>
      <color rgb="FF202124"/>
      <name val="Bahnschrift Light SemiCondensed"/>
      <family val="2"/>
    </font>
    <font>
      <sz val="12"/>
      <color theme="1"/>
      <name val="Bahnschrift Light Condensed"/>
      <family val="2"/>
    </font>
    <font>
      <sz val="12"/>
      <color theme="1"/>
      <name val="Bahnschrift"/>
      <family val="2"/>
    </font>
    <font>
      <sz val="12"/>
      <color rgb="FF000000"/>
      <name val="Bahnschrift"/>
      <family val="2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40C28"/>
      <name val="Arial"/>
      <family val="2"/>
    </font>
    <font>
      <sz val="12"/>
      <color rgb="FF444444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202124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6CEAD"/>
        <bgColor indexed="64"/>
      </patternFill>
    </fill>
    <fill>
      <patternFill patternType="solid">
        <fgColor rgb="FFF48D1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6">
    <xf numFmtId="0" fontId="0" fillId="0" borderId="0" xfId="0"/>
    <xf numFmtId="1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2" borderId="2" xfId="0" applyFill="1" applyBorder="1"/>
    <xf numFmtId="0" fontId="0" fillId="2" borderId="6" xfId="0" applyFill="1" applyBorder="1"/>
    <xf numFmtId="0" fontId="2" fillId="2" borderId="3" xfId="0" applyFont="1" applyFill="1" applyBorder="1"/>
    <xf numFmtId="0" fontId="0" fillId="2" borderId="0" xfId="0" applyFill="1"/>
    <xf numFmtId="0" fontId="0" fillId="2" borderId="7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3" fontId="0" fillId="2" borderId="7" xfId="0" applyNumberFormat="1" applyFill="1" applyBorder="1"/>
    <xf numFmtId="0" fontId="2" fillId="2" borderId="4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14" fontId="0" fillId="0" borderId="0" xfId="0" applyNumberFormat="1"/>
    <xf numFmtId="165" fontId="0" fillId="0" borderId="0" xfId="2" applyNumberFormat="1" applyFont="1"/>
    <xf numFmtId="10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166" fontId="0" fillId="0" borderId="0" xfId="0" applyNumberFormat="1"/>
    <xf numFmtId="0" fontId="0" fillId="0" borderId="12" xfId="0" applyBorder="1"/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Continuous"/>
    </xf>
    <xf numFmtId="166" fontId="0" fillId="0" borderId="0" xfId="2" applyNumberFormat="1" applyFont="1"/>
    <xf numFmtId="0" fontId="0" fillId="3" borderId="14" xfId="0" applyFill="1" applyBorder="1"/>
    <xf numFmtId="0" fontId="0" fillId="0" borderId="7" xfId="0" applyBorder="1"/>
    <xf numFmtId="0" fontId="5" fillId="0" borderId="0" xfId="3"/>
    <xf numFmtId="0" fontId="0" fillId="0" borderId="0" xfId="0" applyAlignment="1">
      <alignment horizontal="center"/>
    </xf>
    <xf numFmtId="0" fontId="6" fillId="0" borderId="0" xfId="0" applyFont="1"/>
    <xf numFmtId="0" fontId="6" fillId="2" borderId="3" xfId="0" applyFont="1" applyFill="1" applyBorder="1"/>
    <xf numFmtId="3" fontId="7" fillId="2" borderId="0" xfId="0" applyNumberFormat="1" applyFont="1" applyFill="1"/>
    <xf numFmtId="0" fontId="9" fillId="2" borderId="3" xfId="0" applyFont="1" applyFill="1" applyBorder="1"/>
    <xf numFmtId="0" fontId="6" fillId="2" borderId="15" xfId="0" applyFont="1" applyFill="1" applyBorder="1"/>
    <xf numFmtId="0" fontId="8" fillId="2" borderId="3" xfId="0" applyFont="1" applyFill="1" applyBorder="1"/>
    <xf numFmtId="3" fontId="7" fillId="2" borderId="15" xfId="0" applyNumberFormat="1" applyFont="1" applyFill="1" applyBorder="1"/>
    <xf numFmtId="0" fontId="0" fillId="2" borderId="0" xfId="0" applyFill="1" applyAlignment="1">
      <alignment horizontal="center"/>
    </xf>
    <xf numFmtId="0" fontId="6" fillId="2" borderId="4" xfId="0" applyFont="1" applyFill="1" applyBorder="1"/>
    <xf numFmtId="3" fontId="10" fillId="2" borderId="0" xfId="0" applyNumberFormat="1" applyFont="1" applyFill="1"/>
    <xf numFmtId="3" fontId="11" fillId="2" borderId="0" xfId="0" applyNumberFormat="1" applyFont="1" applyFill="1"/>
    <xf numFmtId="3" fontId="11" fillId="2" borderId="7" xfId="0" applyNumberFormat="1" applyFont="1" applyFill="1" applyBorder="1"/>
    <xf numFmtId="9" fontId="11" fillId="2" borderId="0" xfId="2" applyFont="1" applyFill="1" applyBorder="1"/>
    <xf numFmtId="9" fontId="11" fillId="2" borderId="7" xfId="2" applyFont="1" applyFill="1" applyBorder="1"/>
    <xf numFmtId="3" fontId="10" fillId="2" borderId="12" xfId="0" applyNumberFormat="1" applyFont="1" applyFill="1" applyBorder="1"/>
    <xf numFmtId="3" fontId="11" fillId="2" borderId="12" xfId="0" applyNumberFormat="1" applyFont="1" applyFill="1" applyBorder="1"/>
    <xf numFmtId="3" fontId="11" fillId="2" borderId="16" xfId="0" applyNumberFormat="1" applyFont="1" applyFill="1" applyBorder="1"/>
    <xf numFmtId="3" fontId="11" fillId="2" borderId="12" xfId="0" applyNumberFormat="1" applyFont="1" applyFill="1" applyBorder="1" applyAlignment="1">
      <alignment horizontal="right"/>
    </xf>
    <xf numFmtId="0" fontId="11" fillId="2" borderId="7" xfId="0" applyFont="1" applyFill="1" applyBorder="1"/>
    <xf numFmtId="3" fontId="11" fillId="2" borderId="0" xfId="0" applyNumberFormat="1" applyFont="1" applyFill="1" applyAlignment="1">
      <alignment horizontal="right"/>
    </xf>
    <xf numFmtId="3" fontId="11" fillId="2" borderId="5" xfId="0" applyNumberFormat="1" applyFont="1" applyFill="1" applyBorder="1"/>
    <xf numFmtId="3" fontId="11" fillId="2" borderId="8" xfId="0" applyNumberFormat="1" applyFont="1" applyFill="1" applyBorder="1"/>
    <xf numFmtId="0" fontId="2" fillId="0" borderId="0" xfId="0" applyFont="1" applyAlignment="1">
      <alignment horizontal="center"/>
    </xf>
    <xf numFmtId="165" fontId="11" fillId="2" borderId="0" xfId="2" applyNumberFormat="1" applyFont="1" applyFill="1"/>
    <xf numFmtId="165" fontId="11" fillId="2" borderId="3" xfId="2" applyNumberFormat="1" applyFont="1" applyFill="1" applyBorder="1"/>
    <xf numFmtId="165" fontId="11" fillId="2" borderId="0" xfId="2" applyNumberFormat="1" applyFont="1" applyFill="1" applyBorder="1"/>
    <xf numFmtId="165" fontId="11" fillId="2" borderId="7" xfId="2" applyNumberFormat="1" applyFont="1" applyFill="1" applyBorder="1"/>
    <xf numFmtId="3" fontId="11" fillId="2" borderId="0" xfId="2" applyNumberFormat="1" applyFont="1" applyFill="1" applyBorder="1"/>
    <xf numFmtId="3" fontId="11" fillId="2" borderId="7" xfId="2" applyNumberFormat="1" applyFont="1" applyFill="1" applyBorder="1"/>
    <xf numFmtId="3" fontId="11" fillId="2" borderId="3" xfId="0" applyNumberFormat="1" applyFont="1" applyFill="1" applyBorder="1"/>
    <xf numFmtId="3" fontId="11" fillId="2" borderId="4" xfId="0" applyNumberFormat="1" applyFont="1" applyFill="1" applyBorder="1"/>
    <xf numFmtId="3" fontId="11" fillId="2" borderId="15" xfId="0" applyNumberFormat="1" applyFont="1" applyFill="1" applyBorder="1"/>
    <xf numFmtId="165" fontId="0" fillId="2" borderId="2" xfId="2" applyNumberFormat="1" applyFont="1" applyFill="1" applyBorder="1"/>
    <xf numFmtId="165" fontId="0" fillId="2" borderId="6" xfId="2" applyNumberFormat="1" applyFont="1" applyFill="1" applyBorder="1"/>
    <xf numFmtId="165" fontId="0" fillId="2" borderId="0" xfId="0" applyNumberFormat="1" applyFill="1"/>
    <xf numFmtId="165" fontId="0" fillId="2" borderId="7" xfId="0" applyNumberFormat="1" applyFill="1" applyBorder="1"/>
    <xf numFmtId="165" fontId="0" fillId="2" borderId="5" xfId="0" applyNumberFormat="1" applyFill="1" applyBorder="1"/>
    <xf numFmtId="165" fontId="0" fillId="2" borderId="8" xfId="0" applyNumberFormat="1" applyFill="1" applyBorder="1"/>
    <xf numFmtId="3" fontId="10" fillId="2" borderId="0" xfId="0" applyNumberFormat="1" applyFont="1" applyFill="1" applyAlignment="1">
      <alignment horizontal="right"/>
    </xf>
    <xf numFmtId="3" fontId="11" fillId="2" borderId="7" xfId="0" applyNumberFormat="1" applyFont="1" applyFill="1" applyBorder="1" applyAlignment="1">
      <alignment horizontal="right"/>
    </xf>
    <xf numFmtId="9" fontId="11" fillId="2" borderId="0" xfId="0" applyNumberFormat="1" applyFont="1" applyFill="1"/>
    <xf numFmtId="0" fontId="11" fillId="2" borderId="0" xfId="0" applyFont="1" applyFill="1"/>
    <xf numFmtId="1" fontId="11" fillId="2" borderId="0" xfId="0" applyNumberFormat="1" applyFont="1" applyFill="1"/>
    <xf numFmtId="1" fontId="11" fillId="2" borderId="7" xfId="0" applyNumberFormat="1" applyFont="1" applyFill="1" applyBorder="1"/>
    <xf numFmtId="165" fontId="11" fillId="2" borderId="5" xfId="2" applyNumberFormat="1" applyFont="1" applyFill="1" applyBorder="1"/>
    <xf numFmtId="165" fontId="11" fillId="2" borderId="8" xfId="2" applyNumberFormat="1" applyFont="1" applyFill="1" applyBorder="1"/>
    <xf numFmtId="3" fontId="11" fillId="0" borderId="0" xfId="0" applyNumberFormat="1" applyFont="1"/>
    <xf numFmtId="0" fontId="8" fillId="2" borderId="1" xfId="0" applyFont="1" applyFill="1" applyBorder="1" applyAlignment="1">
      <alignment horizontal="center"/>
    </xf>
    <xf numFmtId="165" fontId="11" fillId="2" borderId="0" xfId="0" applyNumberFormat="1" applyFont="1" applyFill="1"/>
    <xf numFmtId="165" fontId="11" fillId="2" borderId="7" xfId="0" applyNumberFormat="1" applyFont="1" applyFill="1" applyBorder="1"/>
    <xf numFmtId="165" fontId="11" fillId="2" borderId="5" xfId="0" applyNumberFormat="1" applyFont="1" applyFill="1" applyBorder="1"/>
    <xf numFmtId="165" fontId="11" fillId="2" borderId="8" xfId="0" applyNumberFormat="1" applyFont="1" applyFill="1" applyBorder="1"/>
    <xf numFmtId="0" fontId="2" fillId="2" borderId="1" xfId="0" applyFont="1" applyFill="1" applyBorder="1"/>
    <xf numFmtId="0" fontId="0" fillId="6" borderId="20" xfId="0" applyFill="1" applyBorder="1"/>
    <xf numFmtId="3" fontId="6" fillId="2" borderId="5" xfId="0" applyNumberFormat="1" applyFont="1" applyFill="1" applyBorder="1"/>
    <xf numFmtId="3" fontId="6" fillId="2" borderId="8" xfId="0" applyNumberFormat="1" applyFont="1" applyFill="1" applyBorder="1"/>
    <xf numFmtId="0" fontId="12" fillId="2" borderId="1" xfId="0" applyFont="1" applyFill="1" applyBorder="1" applyAlignment="1">
      <alignment horizontal="center"/>
    </xf>
    <xf numFmtId="0" fontId="13" fillId="2" borderId="2" xfId="0" applyFont="1" applyFill="1" applyBorder="1"/>
    <xf numFmtId="0" fontId="13" fillId="0" borderId="2" xfId="0" applyFont="1" applyBorder="1"/>
    <xf numFmtId="0" fontId="13" fillId="0" borderId="6" xfId="0" applyFont="1" applyBorder="1"/>
    <xf numFmtId="0" fontId="14" fillId="2" borderId="3" xfId="0" applyFont="1" applyFill="1" applyBorder="1"/>
    <xf numFmtId="0" fontId="14" fillId="2" borderId="17" xfId="0" applyFont="1" applyFill="1" applyBorder="1" applyAlignment="1">
      <alignment horizontal="center" vertical="top" wrapText="1"/>
    </xf>
    <xf numFmtId="0" fontId="14" fillId="2" borderId="19" xfId="0" applyFont="1" applyFill="1" applyBorder="1" applyAlignment="1">
      <alignment horizontal="center" vertical="top" wrapText="1"/>
    </xf>
    <xf numFmtId="0" fontId="15" fillId="2" borderId="3" xfId="0" applyFont="1" applyFill="1" applyBorder="1"/>
    <xf numFmtId="2" fontId="14" fillId="7" borderId="0" xfId="0" applyNumberFormat="1" applyFont="1" applyFill="1"/>
    <xf numFmtId="2" fontId="14" fillId="7" borderId="7" xfId="0" applyNumberFormat="1" applyFont="1" applyFill="1" applyBorder="1"/>
    <xf numFmtId="164" fontId="14" fillId="2" borderId="0" xfId="1" applyNumberFormat="1" applyFont="1" applyFill="1" applyBorder="1" applyAlignment="1">
      <alignment horizontal="right"/>
    </xf>
    <xf numFmtId="164" fontId="14" fillId="0" borderId="0" xfId="1" applyNumberFormat="1" applyFont="1" applyBorder="1" applyAlignment="1">
      <alignment horizontal="right"/>
    </xf>
    <xf numFmtId="164" fontId="14" fillId="0" borderId="7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6" fillId="0" borderId="7" xfId="1" applyNumberFormat="1" applyFont="1" applyBorder="1"/>
    <xf numFmtId="0" fontId="14" fillId="2" borderId="0" xfId="0" applyFont="1" applyFill="1"/>
    <xf numFmtId="0" fontId="14" fillId="0" borderId="7" xfId="0" applyFont="1" applyBorder="1"/>
    <xf numFmtId="164" fontId="14" fillId="2" borderId="0" xfId="1" applyNumberFormat="1" applyFont="1" applyFill="1" applyBorder="1"/>
    <xf numFmtId="164" fontId="14" fillId="0" borderId="0" xfId="1" applyNumberFormat="1" applyFont="1" applyBorder="1"/>
    <xf numFmtId="0" fontId="14" fillId="2" borderId="4" xfId="0" applyFont="1" applyFill="1" applyBorder="1"/>
    <xf numFmtId="164" fontId="14" fillId="2" borderId="5" xfId="1" applyNumberFormat="1" applyFont="1" applyFill="1" applyBorder="1"/>
    <xf numFmtId="164" fontId="14" fillId="0" borderId="5" xfId="1" applyNumberFormat="1" applyFont="1" applyBorder="1"/>
    <xf numFmtId="164" fontId="16" fillId="0" borderId="5" xfId="1" applyNumberFormat="1" applyFont="1" applyBorder="1" applyAlignment="1">
      <alignment horizontal="right"/>
    </xf>
    <xf numFmtId="164" fontId="16" fillId="0" borderId="8" xfId="1" applyNumberFormat="1" applyFont="1" applyBorder="1"/>
    <xf numFmtId="0" fontId="15" fillId="2" borderId="1" xfId="0" applyFont="1" applyFill="1" applyBorder="1" applyAlignment="1">
      <alignment horizontal="center"/>
    </xf>
    <xf numFmtId="9" fontId="14" fillId="2" borderId="2" xfId="2" applyFont="1" applyFill="1" applyBorder="1"/>
    <xf numFmtId="0" fontId="14" fillId="2" borderId="2" xfId="0" applyFont="1" applyFill="1" applyBorder="1"/>
    <xf numFmtId="0" fontId="14" fillId="0" borderId="2" xfId="0" applyFont="1" applyBorder="1"/>
    <xf numFmtId="0" fontId="14" fillId="0" borderId="6" xfId="0" applyFont="1" applyBorder="1"/>
    <xf numFmtId="0" fontId="14" fillId="2" borderId="0" xfId="0" applyFont="1" applyFill="1" applyAlignment="1">
      <alignment horizontal="center" vertical="top" wrapText="1"/>
    </xf>
    <xf numFmtId="0" fontId="14" fillId="2" borderId="7" xfId="0" applyFont="1" applyFill="1" applyBorder="1" applyAlignment="1">
      <alignment horizontal="center" vertical="top" wrapText="1"/>
    </xf>
    <xf numFmtId="2" fontId="14" fillId="7" borderId="0" xfId="2" applyNumberFormat="1" applyFont="1" applyFill="1" applyBorder="1"/>
    <xf numFmtId="44" fontId="14" fillId="7" borderId="7" xfId="0" applyNumberFormat="1" applyFont="1" applyFill="1" applyBorder="1"/>
    <xf numFmtId="164" fontId="16" fillId="2" borderId="0" xfId="1" applyNumberFormat="1" applyFont="1" applyFill="1" applyBorder="1"/>
    <xf numFmtId="164" fontId="16" fillId="2" borderId="7" xfId="1" applyNumberFormat="1" applyFont="1" applyFill="1" applyBorder="1"/>
    <xf numFmtId="164" fontId="14" fillId="2" borderId="7" xfId="1" applyNumberFormat="1" applyFont="1" applyFill="1" applyBorder="1"/>
    <xf numFmtId="0" fontId="14" fillId="2" borderId="7" xfId="0" applyFont="1" applyFill="1" applyBorder="1"/>
    <xf numFmtId="167" fontId="14" fillId="2" borderId="0" xfId="1" applyNumberFormat="1" applyFont="1" applyFill="1" applyBorder="1" applyAlignment="1">
      <alignment horizontal="right"/>
    </xf>
    <xf numFmtId="164" fontId="14" fillId="2" borderId="7" xfId="1" applyNumberFormat="1" applyFont="1" applyFill="1" applyBorder="1" applyAlignment="1">
      <alignment horizontal="right"/>
    </xf>
    <xf numFmtId="164" fontId="14" fillId="2" borderId="8" xfId="1" applyNumberFormat="1" applyFont="1" applyFill="1" applyBorder="1"/>
    <xf numFmtId="0" fontId="14" fillId="2" borderId="18" xfId="0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 wrapText="1"/>
    </xf>
    <xf numFmtId="0" fontId="0" fillId="0" borderId="2" xfId="0" applyBorder="1"/>
    <xf numFmtId="0" fontId="0" fillId="0" borderId="6" xfId="0" applyBorder="1"/>
    <xf numFmtId="0" fontId="14" fillId="0" borderId="0" xfId="0" applyFont="1"/>
    <xf numFmtId="9" fontId="14" fillId="7" borderId="0" xfId="2" applyFont="1" applyFill="1" applyBorder="1"/>
    <xf numFmtId="9" fontId="14" fillId="7" borderId="7" xfId="2" applyFont="1" applyFill="1" applyBorder="1"/>
    <xf numFmtId="0" fontId="14" fillId="2" borderId="7" xfId="0" applyFont="1" applyFill="1" applyBorder="1" applyAlignment="1">
      <alignment horizontal="center" wrapText="1"/>
    </xf>
    <xf numFmtId="0" fontId="8" fillId="2" borderId="9" xfId="0" applyFont="1" applyFill="1" applyBorder="1"/>
    <xf numFmtId="0" fontId="6" fillId="2" borderId="2" xfId="0" applyFont="1" applyFill="1" applyBorder="1" applyAlignment="1">
      <alignment horizontal="center" wrapText="1"/>
    </xf>
    <xf numFmtId="0" fontId="6" fillId="2" borderId="10" xfId="0" applyFont="1" applyFill="1" applyBorder="1"/>
    <xf numFmtId="0" fontId="6" fillId="2" borderId="7" xfId="0" applyFont="1" applyFill="1" applyBorder="1"/>
    <xf numFmtId="0" fontId="8" fillId="2" borderId="10" xfId="0" applyFont="1" applyFill="1" applyBorder="1"/>
    <xf numFmtId="0" fontId="6" fillId="2" borderId="11" xfId="0" applyFont="1" applyFill="1" applyBorder="1"/>
    <xf numFmtId="3" fontId="14" fillId="2" borderId="0" xfId="1" applyNumberFormat="1" applyFont="1" applyFill="1" applyBorder="1"/>
    <xf numFmtId="9" fontId="14" fillId="7" borderId="5" xfId="2" applyFont="1" applyFill="1" applyBorder="1"/>
    <xf numFmtId="165" fontId="14" fillId="7" borderId="0" xfId="2" applyNumberFormat="1" applyFont="1" applyFill="1" applyBorder="1"/>
    <xf numFmtId="3" fontId="6" fillId="2" borderId="7" xfId="0" applyNumberFormat="1" applyFont="1" applyFill="1" applyBorder="1"/>
    <xf numFmtId="3" fontId="8" fillId="2" borderId="7" xfId="0" applyNumberFormat="1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 vertical="top" wrapText="1"/>
    </xf>
    <xf numFmtId="2" fontId="0" fillId="0" borderId="0" xfId="2" applyNumberFormat="1" applyFont="1"/>
    <xf numFmtId="0" fontId="5" fillId="2" borderId="0" xfId="3" applyFill="1" applyBorder="1"/>
    <xf numFmtId="0" fontId="6" fillId="2" borderId="1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3" fontId="6" fillId="2" borderId="3" xfId="0" applyNumberFormat="1" applyFont="1" applyFill="1" applyBorder="1"/>
    <xf numFmtId="3" fontId="6" fillId="2" borderId="0" xfId="0" applyNumberFormat="1" applyFont="1" applyFill="1"/>
    <xf numFmtId="3" fontId="8" fillId="2" borderId="3" xfId="0" applyNumberFormat="1" applyFont="1" applyFill="1" applyBorder="1"/>
    <xf numFmtId="3" fontId="8" fillId="2" borderId="0" xfId="0" applyNumberFormat="1" applyFont="1" applyFill="1"/>
    <xf numFmtId="3" fontId="6" fillId="2" borderId="4" xfId="0" applyNumberFormat="1" applyFont="1" applyFill="1" applyBorder="1"/>
    <xf numFmtId="3" fontId="6" fillId="2" borderId="7" xfId="0" applyNumberFormat="1" applyFont="1" applyFill="1" applyBorder="1" applyAlignment="1">
      <alignment horizontal="right"/>
    </xf>
    <xf numFmtId="0" fontId="2" fillId="2" borderId="0" xfId="0" applyFont="1" applyFill="1"/>
    <xf numFmtId="0" fontId="2" fillId="2" borderId="7" xfId="0" applyFont="1" applyFill="1" applyBorder="1"/>
    <xf numFmtId="0" fontId="6" fillId="2" borderId="0" xfId="0" applyFont="1" applyFill="1" applyAlignment="1">
      <alignment horizontal="right"/>
    </xf>
    <xf numFmtId="0" fontId="6" fillId="2" borderId="7" xfId="0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6" fillId="2" borderId="8" xfId="0" applyNumberFormat="1" applyFont="1" applyFill="1" applyBorder="1" applyAlignment="1">
      <alignment horizontal="right"/>
    </xf>
    <xf numFmtId="165" fontId="14" fillId="7" borderId="7" xfId="2" applyNumberFormat="1" applyFont="1" applyFill="1" applyBorder="1"/>
    <xf numFmtId="3" fontId="14" fillId="2" borderId="0" xfId="0" applyNumberFormat="1" applyFont="1" applyFill="1"/>
    <xf numFmtId="3" fontId="14" fillId="0" borderId="0" xfId="0" applyNumberFormat="1" applyFont="1"/>
    <xf numFmtId="3" fontId="14" fillId="2" borderId="7" xfId="0" applyNumberFormat="1" applyFont="1" applyFill="1" applyBorder="1"/>
    <xf numFmtId="3" fontId="16" fillId="2" borderId="0" xfId="0" applyNumberFormat="1" applyFont="1" applyFill="1"/>
    <xf numFmtId="3" fontId="16" fillId="2" borderId="7" xfId="0" applyNumberFormat="1" applyFont="1" applyFill="1" applyBorder="1"/>
    <xf numFmtId="3" fontId="14" fillId="2" borderId="7" xfId="1" applyNumberFormat="1" applyFont="1" applyFill="1" applyBorder="1"/>
    <xf numFmtId="9" fontId="14" fillId="7" borderId="8" xfId="2" applyFont="1" applyFill="1" applyBorder="1"/>
    <xf numFmtId="0" fontId="6" fillId="2" borderId="0" xfId="0" applyFont="1" applyFill="1"/>
    <xf numFmtId="3" fontId="0" fillId="2" borderId="0" xfId="0" applyNumberFormat="1" applyFill="1"/>
    <xf numFmtId="3" fontId="16" fillId="2" borderId="5" xfId="0" applyNumberFormat="1" applyFont="1" applyFill="1" applyBorder="1"/>
    <xf numFmtId="3" fontId="16" fillId="2" borderId="8" xfId="0" applyNumberFormat="1" applyFont="1" applyFill="1" applyBorder="1"/>
    <xf numFmtId="0" fontId="17" fillId="2" borderId="1" xfId="0" applyFont="1" applyFill="1" applyBorder="1" applyAlignment="1">
      <alignment horizontal="center"/>
    </xf>
    <xf numFmtId="0" fontId="18" fillId="2" borderId="3" xfId="0" applyFont="1" applyFill="1" applyBorder="1"/>
    <xf numFmtId="0" fontId="17" fillId="2" borderId="3" xfId="0" applyFont="1" applyFill="1" applyBorder="1"/>
    <xf numFmtId="0" fontId="17" fillId="2" borderId="4" xfId="0" applyFont="1" applyFill="1" applyBorder="1"/>
    <xf numFmtId="0" fontId="14" fillId="2" borderId="0" xfId="0" applyFont="1" applyFill="1" applyAlignment="1">
      <alignment horizontal="right" wrapText="1"/>
    </xf>
    <xf numFmtId="0" fontId="14" fillId="2" borderId="7" xfId="0" applyFont="1" applyFill="1" applyBorder="1" applyAlignment="1">
      <alignment horizontal="right" wrapText="1"/>
    </xf>
    <xf numFmtId="18" fontId="0" fillId="2" borderId="7" xfId="0" applyNumberFormat="1" applyFill="1" applyBorder="1" applyAlignment="1">
      <alignment horizontal="right" vertical="top" wrapText="1"/>
    </xf>
    <xf numFmtId="0" fontId="0" fillId="2" borderId="0" xfId="0" applyFill="1" applyAlignment="1">
      <alignment horizontal="right" vertical="top" wrapText="1"/>
    </xf>
    <xf numFmtId="10" fontId="0" fillId="2" borderId="0" xfId="0" applyNumberFormat="1" applyFill="1" applyAlignment="1">
      <alignment horizontal="right" vertical="top" wrapText="1"/>
    </xf>
    <xf numFmtId="0" fontId="3" fillId="0" borderId="0" xfId="0" applyFont="1" applyAlignment="1">
      <alignment horizontal="center"/>
    </xf>
    <xf numFmtId="18" fontId="0" fillId="2" borderId="8" xfId="0" applyNumberFormat="1" applyFill="1" applyBorder="1" applyAlignment="1">
      <alignment horizontal="right" vertical="top" wrapText="1"/>
    </xf>
    <xf numFmtId="10" fontId="0" fillId="3" borderId="9" xfId="0" applyNumberFormat="1" applyFill="1" applyBorder="1" applyAlignment="1">
      <alignment horizontal="right" vertical="top" wrapText="1"/>
    </xf>
    <xf numFmtId="10" fontId="0" fillId="3" borderId="11" xfId="0" applyNumberFormat="1" applyFill="1" applyBorder="1" applyAlignment="1">
      <alignment horizontal="right" vertical="top" wrapText="1"/>
    </xf>
    <xf numFmtId="0" fontId="0" fillId="2" borderId="5" xfId="0" applyFill="1" applyBorder="1" applyAlignment="1">
      <alignment horizontal="right" vertical="top" wrapText="1"/>
    </xf>
    <xf numFmtId="10" fontId="0" fillId="2" borderId="5" xfId="0" applyNumberFormat="1" applyFill="1" applyBorder="1" applyAlignment="1">
      <alignment horizontal="right" vertical="top" wrapText="1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6" fillId="2" borderId="0" xfId="0" applyFont="1" applyFill="1" applyBorder="1"/>
    <xf numFmtId="0" fontId="14" fillId="2" borderId="22" xfId="0" applyFont="1" applyFill="1" applyBorder="1"/>
    <xf numFmtId="44" fontId="14" fillId="4" borderId="23" xfId="0" applyNumberFormat="1" applyFont="1" applyFill="1" applyBorder="1"/>
    <xf numFmtId="6" fontId="14" fillId="2" borderId="23" xfId="0" applyNumberFormat="1" applyFont="1" applyFill="1" applyBorder="1"/>
    <xf numFmtId="0" fontId="14" fillId="2" borderId="24" xfId="0" applyFont="1" applyFill="1" applyBorder="1"/>
    <xf numFmtId="44" fontId="19" fillId="2" borderId="25" xfId="0" applyNumberFormat="1" applyFont="1" applyFill="1" applyBorder="1"/>
    <xf numFmtId="0" fontId="12" fillId="2" borderId="22" xfId="0" applyFont="1" applyFill="1" applyBorder="1"/>
    <xf numFmtId="3" fontId="20" fillId="2" borderId="0" xfId="0" applyNumberFormat="1" applyFont="1" applyFill="1"/>
    <xf numFmtId="0" fontId="20" fillId="2" borderId="0" xfId="0" applyFont="1" applyFill="1"/>
    <xf numFmtId="0" fontId="19" fillId="2" borderId="0" xfId="0" applyFont="1" applyFill="1"/>
    <xf numFmtId="0" fontId="19" fillId="2" borderId="7" xfId="0" applyFont="1" applyFill="1" applyBorder="1"/>
    <xf numFmtId="9" fontId="20" fillId="2" borderId="0" xfId="0" applyNumberFormat="1" applyFont="1" applyFill="1"/>
    <xf numFmtId="1" fontId="19" fillId="2" borderId="0" xfId="0" applyNumberFormat="1" applyFont="1" applyFill="1"/>
    <xf numFmtId="3" fontId="19" fillId="2" borderId="7" xfId="0" applyNumberFormat="1" applyFont="1" applyFill="1" applyBorder="1"/>
    <xf numFmtId="0" fontId="19" fillId="2" borderId="5" xfId="0" applyFont="1" applyFill="1" applyBorder="1"/>
    <xf numFmtId="44" fontId="19" fillId="2" borderId="8" xfId="1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4" xfId="0" applyFont="1" applyFill="1" applyBorder="1"/>
    <xf numFmtId="166" fontId="20" fillId="2" borderId="7" xfId="0" applyNumberFormat="1" applyFont="1" applyFill="1" applyBorder="1"/>
    <xf numFmtId="0" fontId="19" fillId="2" borderId="4" xfId="0" applyFont="1" applyFill="1" applyBorder="1"/>
    <xf numFmtId="0" fontId="12" fillId="2" borderId="1" xfId="0" applyFont="1" applyFill="1" applyBorder="1"/>
    <xf numFmtId="0" fontId="19" fillId="2" borderId="6" xfId="0" applyFont="1" applyFill="1" applyBorder="1"/>
    <xf numFmtId="168" fontId="14" fillId="2" borderId="7" xfId="0" applyNumberFormat="1" applyFont="1" applyFill="1" applyBorder="1"/>
    <xf numFmtId="168" fontId="14" fillId="2" borderId="8" xfId="0" applyNumberFormat="1" applyFont="1" applyFill="1" applyBorder="1"/>
    <xf numFmtId="0" fontId="22" fillId="2" borderId="0" xfId="0" applyFont="1" applyFill="1"/>
    <xf numFmtId="0" fontId="22" fillId="2" borderId="12" xfId="0" applyFont="1" applyFill="1" applyBorder="1"/>
    <xf numFmtId="0" fontId="23" fillId="2" borderId="21" xfId="0" applyFont="1" applyFill="1" applyBorder="1"/>
    <xf numFmtId="0" fontId="23" fillId="2" borderId="26" xfId="0" applyFont="1" applyFill="1" applyBorder="1"/>
    <xf numFmtId="0" fontId="23" fillId="2" borderId="23" xfId="0" applyFont="1" applyFill="1" applyBorder="1"/>
    <xf numFmtId="10" fontId="23" fillId="2" borderId="23" xfId="0" applyNumberFormat="1" applyFont="1" applyFill="1" applyBorder="1"/>
    <xf numFmtId="165" fontId="23" fillId="2" borderId="23" xfId="0" applyNumberFormat="1" applyFont="1" applyFill="1" applyBorder="1"/>
    <xf numFmtId="10" fontId="23" fillId="2" borderId="25" xfId="0" applyNumberFormat="1" applyFont="1" applyFill="1" applyBorder="1"/>
    <xf numFmtId="165" fontId="23" fillId="2" borderId="23" xfId="2" applyNumberFormat="1" applyFont="1" applyFill="1" applyBorder="1"/>
    <xf numFmtId="0" fontId="23" fillId="2" borderId="27" xfId="0" applyFont="1" applyFill="1" applyBorder="1"/>
    <xf numFmtId="165" fontId="23" fillId="2" borderId="25" xfId="2" applyNumberFormat="1" applyFont="1" applyFill="1" applyBorder="1"/>
    <xf numFmtId="6" fontId="23" fillId="2" borderId="23" xfId="0" applyNumberFormat="1" applyFont="1" applyFill="1" applyBorder="1"/>
    <xf numFmtId="164" fontId="23" fillId="2" borderId="23" xfId="1" applyNumberFormat="1" applyFont="1" applyFill="1" applyBorder="1"/>
    <xf numFmtId="0" fontId="23" fillId="2" borderId="26" xfId="0" applyFont="1" applyFill="1" applyBorder="1" applyAlignment="1">
      <alignment horizontal="center"/>
    </xf>
    <xf numFmtId="0" fontId="24" fillId="2" borderId="27" xfId="0" applyFont="1" applyFill="1" applyBorder="1"/>
    <xf numFmtId="0" fontId="24" fillId="2" borderId="23" xfId="0" applyFont="1" applyFill="1" applyBorder="1" applyAlignment="1">
      <alignment horizontal="right"/>
    </xf>
    <xf numFmtId="0" fontId="25" fillId="2" borderId="22" xfId="0" applyFont="1" applyFill="1" applyBorder="1"/>
    <xf numFmtId="0" fontId="25" fillId="2" borderId="0" xfId="0" applyFont="1" applyFill="1"/>
    <xf numFmtId="0" fontId="24" fillId="2" borderId="22" xfId="0" applyFont="1" applyFill="1" applyBorder="1"/>
    <xf numFmtId="0" fontId="25" fillId="2" borderId="24" xfId="0" applyFont="1" applyFill="1" applyBorder="1"/>
    <xf numFmtId="0" fontId="25" fillId="2" borderId="12" xfId="0" applyFont="1" applyFill="1" applyBorder="1"/>
    <xf numFmtId="0" fontId="24" fillId="2" borderId="24" xfId="0" applyFont="1" applyFill="1" applyBorder="1"/>
    <xf numFmtId="10" fontId="23" fillId="7" borderId="25" xfId="0" applyNumberFormat="1" applyFont="1" applyFill="1" applyBorder="1"/>
    <xf numFmtId="0" fontId="24" fillId="2" borderId="28" xfId="0" applyFont="1" applyFill="1" applyBorder="1"/>
    <xf numFmtId="0" fontId="25" fillId="2" borderId="29" xfId="0" applyFont="1" applyFill="1" applyBorder="1"/>
    <xf numFmtId="0" fontId="22" fillId="2" borderId="29" xfId="0" applyFont="1" applyFill="1" applyBorder="1"/>
    <xf numFmtId="0" fontId="23" fillId="2" borderId="20" xfId="0" applyFont="1" applyFill="1" applyBorder="1"/>
    <xf numFmtId="0" fontId="19" fillId="4" borderId="2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3" fontId="14" fillId="2" borderId="5" xfId="0" applyNumberFormat="1" applyFont="1" applyFill="1" applyBorder="1"/>
    <xf numFmtId="3" fontId="14" fillId="2" borderId="8" xfId="0" applyNumberFormat="1" applyFont="1" applyFill="1" applyBorder="1"/>
    <xf numFmtId="0" fontId="19" fillId="2" borderId="0" xfId="0" applyFont="1" applyFill="1" applyBorder="1"/>
    <xf numFmtId="166" fontId="20" fillId="2" borderId="0" xfId="0" applyNumberFormat="1" applyFont="1" applyFill="1" applyBorder="1"/>
    <xf numFmtId="3" fontId="20" fillId="2" borderId="5" xfId="0" applyNumberFormat="1" applyFont="1" applyFill="1" applyBorder="1"/>
    <xf numFmtId="3" fontId="20" fillId="2" borderId="8" xfId="0" applyNumberFormat="1" applyFont="1" applyFill="1" applyBorder="1"/>
    <xf numFmtId="0" fontId="0" fillId="2" borderId="0" xfId="0" applyFill="1" applyBorder="1"/>
    <xf numFmtId="3" fontId="0" fillId="2" borderId="0" xfId="0" applyNumberFormat="1" applyFill="1" applyBorder="1"/>
    <xf numFmtId="0" fontId="19" fillId="2" borderId="1" xfId="0" applyFont="1" applyFill="1" applyBorder="1"/>
    <xf numFmtId="0" fontId="19" fillId="2" borderId="2" xfId="0" applyFont="1" applyFill="1" applyBorder="1"/>
    <xf numFmtId="0" fontId="19" fillId="0" borderId="0" xfId="0" applyFont="1"/>
    <xf numFmtId="0" fontId="19" fillId="2" borderId="3" xfId="0" applyFont="1" applyFill="1" applyBorder="1" applyAlignment="1">
      <alignment horizontal="right"/>
    </xf>
    <xf numFmtId="0" fontId="19" fillId="2" borderId="0" xfId="0" applyFont="1" applyFill="1" applyBorder="1" applyAlignment="1">
      <alignment horizontal="right"/>
    </xf>
    <xf numFmtId="0" fontId="19" fillId="2" borderId="7" xfId="0" applyFont="1" applyFill="1" applyBorder="1" applyAlignment="1">
      <alignment horizontal="right"/>
    </xf>
    <xf numFmtId="0" fontId="19" fillId="2" borderId="3" xfId="0" applyFont="1" applyFill="1" applyBorder="1"/>
    <xf numFmtId="3" fontId="19" fillId="2" borderId="0" xfId="0" applyNumberFormat="1" applyFont="1" applyFill="1" applyBorder="1"/>
    <xf numFmtId="4" fontId="19" fillId="2" borderId="7" xfId="0" applyNumberFormat="1" applyFont="1" applyFill="1" applyBorder="1"/>
    <xf numFmtId="173" fontId="19" fillId="2" borderId="0" xfId="0" applyNumberFormat="1" applyFont="1" applyFill="1" applyBorder="1"/>
    <xf numFmtId="4" fontId="19" fillId="2" borderId="0" xfId="0" applyNumberFormat="1" applyFont="1" applyFill="1" applyBorder="1"/>
    <xf numFmtId="173" fontId="19" fillId="2" borderId="8" xfId="0" applyNumberFormat="1" applyFont="1" applyFill="1" applyBorder="1"/>
    <xf numFmtId="3" fontId="26" fillId="2" borderId="0" xfId="0" applyNumberFormat="1" applyFont="1" applyFill="1" applyBorder="1" applyAlignment="1">
      <alignment vertical="center" wrapText="1"/>
    </xf>
    <xf numFmtId="3" fontId="19" fillId="2" borderId="5" xfId="0" applyNumberFormat="1" applyFont="1" applyFill="1" applyBorder="1"/>
    <xf numFmtId="0" fontId="21" fillId="2" borderId="1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2" borderId="3" xfId="0" applyFont="1" applyFill="1" applyBorder="1"/>
    <xf numFmtId="0" fontId="23" fillId="2" borderId="0" xfId="0" applyFont="1" applyFill="1" applyBorder="1"/>
    <xf numFmtId="0" fontId="23" fillId="2" borderId="7" xfId="0" applyFont="1" applyFill="1" applyBorder="1"/>
    <xf numFmtId="176" fontId="23" fillId="2" borderId="0" xfId="1" applyNumberFormat="1" applyFont="1" applyFill="1" applyBorder="1"/>
    <xf numFmtId="0" fontId="18" fillId="2" borderId="0" xfId="0" applyFont="1" applyFill="1" applyBorder="1"/>
    <xf numFmtId="0" fontId="18" fillId="2" borderId="7" xfId="0" applyFont="1" applyFill="1" applyBorder="1"/>
    <xf numFmtId="0" fontId="18" fillId="2" borderId="4" xfId="0" applyFont="1" applyFill="1" applyBorder="1"/>
    <xf numFmtId="0" fontId="18" fillId="2" borderId="5" xfId="0" applyFont="1" applyFill="1" applyBorder="1"/>
    <xf numFmtId="0" fontId="18" fillId="2" borderId="8" xfId="0" applyFont="1" applyFill="1" applyBorder="1"/>
    <xf numFmtId="173" fontId="19" fillId="2" borderId="7" xfId="0" applyNumberFormat="1" applyFont="1" applyFill="1" applyBorder="1"/>
    <xf numFmtId="173" fontId="19" fillId="2" borderId="5" xfId="0" applyNumberFormat="1" applyFont="1" applyFill="1" applyBorder="1"/>
    <xf numFmtId="0" fontId="19" fillId="2" borderId="8" xfId="0" applyFont="1" applyFill="1" applyBorder="1" applyAlignment="1">
      <alignment horizontal="right"/>
    </xf>
    <xf numFmtId="0" fontId="21" fillId="2" borderId="3" xfId="0" applyFont="1" applyFill="1" applyBorder="1"/>
    <xf numFmtId="0" fontId="18" fillId="2" borderId="17" xfId="0" applyFont="1" applyFill="1" applyBorder="1"/>
    <xf numFmtId="44" fontId="19" fillId="2" borderId="19" xfId="0" applyNumberFormat="1" applyFont="1" applyFill="1" applyBorder="1"/>
    <xf numFmtId="0" fontId="14" fillId="2" borderId="2" xfId="1" applyNumberFormat="1" applyFont="1" applyFill="1" applyBorder="1"/>
    <xf numFmtId="164" fontId="0" fillId="2" borderId="7" xfId="1" applyNumberFormat="1" applyFont="1" applyFill="1" applyBorder="1"/>
    <xf numFmtId="164" fontId="0" fillId="2" borderId="8" xfId="1" applyNumberFormat="1" applyFont="1" applyFill="1" applyBorder="1"/>
    <xf numFmtId="9" fontId="0" fillId="2" borderId="6" xfId="0" applyNumberFormat="1" applyFill="1" applyBorder="1"/>
    <xf numFmtId="9" fontId="0" fillId="2" borderId="8" xfId="0" applyNumberFormat="1" applyFill="1" applyBorder="1"/>
    <xf numFmtId="1" fontId="0" fillId="2" borderId="2" xfId="2" applyNumberFormat="1" applyFont="1" applyFill="1" applyBorder="1"/>
    <xf numFmtId="1" fontId="0" fillId="2" borderId="6" xfId="0" applyNumberFormat="1" applyFill="1" applyBorder="1"/>
    <xf numFmtId="164" fontId="0" fillId="2" borderId="0" xfId="1" applyNumberFormat="1" applyFont="1" applyFill="1" applyBorder="1"/>
    <xf numFmtId="164" fontId="0" fillId="2" borderId="5" xfId="1" applyNumberFormat="1" applyFont="1" applyFill="1" applyBorder="1"/>
    <xf numFmtId="9" fontId="0" fillId="2" borderId="7" xfId="2" applyFont="1" applyFill="1" applyBorder="1"/>
    <xf numFmtId="9" fontId="0" fillId="2" borderId="8" xfId="2" applyFont="1" applyFill="1" applyBorder="1"/>
    <xf numFmtId="0" fontId="2" fillId="2" borderId="2" xfId="0" applyFont="1" applyFill="1" applyBorder="1"/>
    <xf numFmtId="8" fontId="0" fillId="2" borderId="0" xfId="0" applyNumberFormat="1" applyFill="1" applyBorder="1"/>
    <xf numFmtId="6" fontId="0" fillId="2" borderId="7" xfId="0" applyNumberFormat="1" applyFill="1" applyBorder="1"/>
    <xf numFmtId="3" fontId="0" fillId="2" borderId="5" xfId="0" applyNumberFormat="1" applyFill="1" applyBorder="1"/>
    <xf numFmtId="6" fontId="0" fillId="2" borderId="8" xfId="0" applyNumberFormat="1" applyFill="1" applyBorder="1"/>
    <xf numFmtId="0" fontId="2" fillId="2" borderId="5" xfId="0" applyFont="1" applyFill="1" applyBorder="1" applyAlignment="1">
      <alignment horizontal="center"/>
    </xf>
    <xf numFmtId="0" fontId="27" fillId="2" borderId="3" xfId="0" applyFont="1" applyFill="1" applyBorder="1"/>
    <xf numFmtId="44" fontId="27" fillId="2" borderId="7" xfId="0" applyNumberFormat="1" applyFont="1" applyFill="1" applyBorder="1"/>
    <xf numFmtId="3" fontId="27" fillId="2" borderId="7" xfId="0" applyNumberFormat="1" applyFont="1" applyFill="1" applyBorder="1"/>
    <xf numFmtId="0" fontId="28" fillId="2" borderId="4" xfId="0" applyFont="1" applyFill="1" applyBorder="1"/>
    <xf numFmtId="44" fontId="27" fillId="2" borderId="8" xfId="0" applyNumberFormat="1" applyFont="1" applyFill="1" applyBorder="1"/>
    <xf numFmtId="0" fontId="28" fillId="2" borderId="1" xfId="0" applyFont="1" applyFill="1" applyBorder="1" applyAlignment="1">
      <alignment horizontal="center"/>
    </xf>
    <xf numFmtId="0" fontId="28" fillId="2" borderId="6" xfId="0" applyFont="1" applyFill="1" applyBorder="1" applyAlignment="1">
      <alignment horizontal="center"/>
    </xf>
    <xf numFmtId="0" fontId="29" fillId="0" borderId="0" xfId="0" applyFont="1"/>
    <xf numFmtId="0" fontId="0" fillId="0" borderId="14" xfId="0" applyBorder="1"/>
    <xf numFmtId="0" fontId="31" fillId="0" borderId="14" xfId="0" applyFont="1" applyBorder="1"/>
    <xf numFmtId="0" fontId="30" fillId="0" borderId="14" xfId="0" applyFont="1" applyBorder="1" applyAlignment="1">
      <alignment horizontal="center"/>
    </xf>
    <xf numFmtId="10" fontId="30" fillId="0" borderId="14" xfId="0" applyNumberFormat="1" applyFont="1" applyBorder="1" applyAlignment="1">
      <alignment horizontal="center"/>
    </xf>
    <xf numFmtId="10" fontId="32" fillId="0" borderId="14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3" fontId="37" fillId="0" borderId="14" xfId="0" applyNumberFormat="1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10" fontId="30" fillId="0" borderId="9" xfId="0" applyNumberFormat="1" applyFont="1" applyBorder="1" applyAlignment="1">
      <alignment horizontal="center"/>
    </xf>
    <xf numFmtId="10" fontId="34" fillId="8" borderId="14" xfId="0" applyNumberFormat="1" applyFont="1" applyFill="1" applyBorder="1" applyAlignment="1">
      <alignment horizontal="center" vertical="center"/>
    </xf>
    <xf numFmtId="10" fontId="34" fillId="0" borderId="14" xfId="0" applyNumberFormat="1" applyFont="1" applyBorder="1" applyAlignment="1">
      <alignment horizontal="center"/>
    </xf>
    <xf numFmtId="0" fontId="38" fillId="0" borderId="14" xfId="0" applyFont="1" applyBorder="1" applyAlignment="1">
      <alignment horizontal="center"/>
    </xf>
    <xf numFmtId="10" fontId="35" fillId="0" borderId="14" xfId="0" applyNumberFormat="1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10" fontId="33" fillId="0" borderId="14" xfId="0" applyNumberFormat="1" applyFont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48D10"/>
      <color rgb="FF36CEAD"/>
      <color rgb="FFF98607"/>
      <color rgb="FF964F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baseline="0">
                <a:solidFill>
                  <a:schemeClr val="tx1"/>
                </a:solidFill>
                <a:latin typeface="Bahnschrift" panose="020B0502040204020203" pitchFamily="34" charset="0"/>
              </a:rPr>
              <a:t>Under Armour's market share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094378827646542"/>
          <c:y val="0.26826735199766694"/>
          <c:w val="0.33811264216972881"/>
          <c:h val="0.56352107028288134"/>
        </c:manualLayout>
      </c:layout>
      <c:pieChart>
        <c:varyColors val="1"/>
        <c:ser>
          <c:idx val="0"/>
          <c:order val="0"/>
          <c:tx>
            <c:strRef>
              <c:f>Graphs!$B$2</c:f>
              <c:strCache>
                <c:ptCount val="1"/>
                <c:pt idx="0">
                  <c:v>Market share</c:v>
                </c:pt>
              </c:strCache>
            </c:strRef>
          </c:tx>
          <c:dPt>
            <c:idx val="0"/>
            <c:bubble3D val="0"/>
            <c:explosion val="3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5-41C4-BF7E-BA9AC7B08DCE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5-41C4-BF7E-BA9AC7B08DCE}"/>
              </c:ext>
            </c:extLst>
          </c:dPt>
          <c:dPt>
            <c:idx val="2"/>
            <c:bubble3D val="0"/>
            <c:spPr>
              <a:solidFill>
                <a:srgbClr val="36CEAD"/>
              </a:solidFill>
              <a:ln w="19050">
                <a:solidFill>
                  <a:srgbClr val="36CEA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FD5-41C4-BF7E-BA9AC7B08DCE}"/>
              </c:ext>
            </c:extLst>
          </c:dPt>
          <c:dPt>
            <c:idx val="3"/>
            <c:bubble3D val="0"/>
            <c:spPr>
              <a:solidFill>
                <a:srgbClr val="F98607"/>
              </a:solidFill>
              <a:ln w="19050">
                <a:solidFill>
                  <a:srgbClr val="F9860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FD5-41C4-BF7E-BA9AC7B08DCE}"/>
              </c:ext>
            </c:extLst>
          </c:dPt>
          <c:dLbls>
            <c:dLbl>
              <c:idx val="0"/>
              <c:layout>
                <c:manualLayout>
                  <c:x val="5.9466316710411202E-3"/>
                  <c:y val="2.08132837561971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D5-41C4-BF7E-BA9AC7B08DCE}"/>
                </c:ext>
              </c:extLst>
            </c:dLbl>
            <c:dLbl>
              <c:idx val="1"/>
              <c:layout>
                <c:manualLayout>
                  <c:x val="5.5555555555555532E-3"/>
                  <c:y val="2.621208807232433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993573-2AC3-4377-B8B3-9525FE780B91}" type="VALUE">
                      <a:rPr lang="en-US" baseline="0">
                        <a:solidFill>
                          <a:schemeClr val="tx1"/>
                        </a:solidFill>
                        <a:latin typeface="Bahnschrift" panose="020B0502040204020203" pitchFamily="34" charset="0"/>
                      </a:rPr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888888888888884E-2"/>
                      <c:h val="0.1226851851851851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FD5-41C4-BF7E-BA9AC7B08DC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D5-41C4-BF7E-BA9AC7B08DC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FD5-41C4-BF7E-BA9AC7B08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Graphs!$A$3:$A$6</c:f>
              <c:strCache>
                <c:ptCount val="4"/>
                <c:pt idx="0">
                  <c:v>Under Armour</c:v>
                </c:pt>
                <c:pt idx="1">
                  <c:v>Adidas </c:v>
                </c:pt>
                <c:pt idx="2">
                  <c:v>Nike </c:v>
                </c:pt>
                <c:pt idx="3">
                  <c:v>Asics</c:v>
                </c:pt>
              </c:strCache>
            </c:strRef>
          </c:cat>
          <c:val>
            <c:numRef>
              <c:f>Graphs!$B$3:$B$6</c:f>
              <c:numCache>
                <c:formatCode>0%</c:formatCode>
                <c:ptCount val="4"/>
                <c:pt idx="0">
                  <c:v>3.5000000000000003E-2</c:v>
                </c:pt>
                <c:pt idx="1">
                  <c:v>0.17</c:v>
                </c:pt>
                <c:pt idx="2">
                  <c:v>0.38</c:v>
                </c:pt>
                <c:pt idx="3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5-41C4-BF7E-BA9AC7B0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Graphs!$A$10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rgbClr val="36CEAD"/>
            </a:solidFill>
            <a:ln>
              <a:solidFill>
                <a:srgbClr val="36CEAD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Graphs!$B$9:$D$9</c:f>
              <c:numCache>
                <c:formatCode>0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Graphs!$B$10:$D$10</c:f>
              <c:numCache>
                <c:formatCode>_("$"* #,##0_);_("$"* \(#,##0\);_("$"* "-"??_);_(@_)</c:formatCode>
                <c:ptCount val="3"/>
                <c:pt idx="0">
                  <c:v>2944.98</c:v>
                </c:pt>
                <c:pt idx="1">
                  <c:v>3810.37</c:v>
                </c:pt>
                <c:pt idx="2">
                  <c:v>3845.75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3-4BAD-9D2A-6E45393CED42}"/>
            </c:ext>
          </c:extLst>
        </c:ser>
        <c:ser>
          <c:idx val="1"/>
          <c:order val="1"/>
          <c:tx>
            <c:strRef>
              <c:f>Graphs!$A$11</c:f>
              <c:strCache>
                <c:ptCount val="1"/>
                <c:pt idx="0">
                  <c:v>EMEA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Graphs!$B$9:$D$9</c:f>
              <c:numCache>
                <c:formatCode>0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Graphs!$B$11:$D$11</c:f>
              <c:numCache>
                <c:formatCode>_("$"* #,##0_);_("$"* \(#,##0\);_("$"* "-"??_);_(@_)</c:formatCode>
                <c:ptCount val="3"/>
                <c:pt idx="0">
                  <c:v>598.29999999999995</c:v>
                </c:pt>
                <c:pt idx="1">
                  <c:v>842.51</c:v>
                </c:pt>
                <c:pt idx="2">
                  <c:v>876.68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3-4BAD-9D2A-6E45393CED42}"/>
            </c:ext>
          </c:extLst>
        </c:ser>
        <c:ser>
          <c:idx val="2"/>
          <c:order val="2"/>
          <c:tx>
            <c:strRef>
              <c:f>Graphs!$A$12</c:f>
              <c:strCache>
                <c:ptCount val="1"/>
                <c:pt idx="0">
                  <c:v>Asia-Pacific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Graphs!$B$9:$D$9</c:f>
              <c:numCache>
                <c:formatCode>0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Graphs!$B$12:$D$12</c:f>
              <c:numCache>
                <c:formatCode>_("$"* #,##0_);_("$"* \(#,##0\);_("$"* "-"??_);_(@_)</c:formatCode>
                <c:ptCount val="3"/>
                <c:pt idx="0">
                  <c:v>628.66</c:v>
                </c:pt>
                <c:pt idx="1">
                  <c:v>831.76</c:v>
                </c:pt>
                <c:pt idx="2">
                  <c:v>803.45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3-4BAD-9D2A-6E45393CED42}"/>
            </c:ext>
          </c:extLst>
        </c:ser>
        <c:ser>
          <c:idx val="3"/>
          <c:order val="3"/>
          <c:tx>
            <c:strRef>
              <c:f>Graphs!$A$13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rgbClr val="F48D10"/>
            </a:solidFill>
            <a:ln>
              <a:solidFill>
                <a:srgbClr val="F48D10"/>
              </a:solidFill>
            </a:ln>
            <a:effectLst>
              <a:outerShdw blurRad="50800" dist="50800" dir="5400000" algn="ctr" rotWithShape="0">
                <a:srgbClr val="F48D10"/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3.7037037037037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BAD-9D2A-6E45393CED42}"/>
                </c:ext>
              </c:extLst>
            </c:dLbl>
            <c:dLbl>
              <c:idx val="1"/>
              <c:layout>
                <c:manualLayout>
                  <c:x val="0"/>
                  <c:y val="-4.6296296296296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BAD-9D2A-6E45393CED42}"/>
                </c:ext>
              </c:extLst>
            </c:dLbl>
            <c:dLbl>
              <c:idx val="2"/>
              <c:layout>
                <c:manualLayout>
                  <c:x val="-5.4421768707482989E-3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BAD-9D2A-6E45393CE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Graphs!$B$9:$D$9</c:f>
              <c:numCache>
                <c:formatCode>0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Graphs!$B$13:$D$13</c:f>
              <c:numCache>
                <c:formatCode>_("$"* #,##0_);_("$"* \(#,##0\);_("$"* "-"??_);_(@_)</c:formatCode>
                <c:ptCount val="3"/>
                <c:pt idx="0">
                  <c:v>164.83</c:v>
                </c:pt>
                <c:pt idx="1">
                  <c:v>195.25</c:v>
                </c:pt>
                <c:pt idx="2">
                  <c:v>192.58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3-4BAD-9D2A-6E45393C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2853455"/>
        <c:axId val="425093391"/>
      </c:barChart>
      <c:catAx>
        <c:axId val="49285345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25093391"/>
        <c:crosses val="autoZero"/>
        <c:auto val="1"/>
        <c:lblAlgn val="ctr"/>
        <c:lblOffset val="100"/>
        <c:noMultiLvlLbl val="0"/>
      </c:catAx>
      <c:valAx>
        <c:axId val="425093391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9285345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36CEAD"/>
              </a:solidFill>
              <a:ln w="19050">
                <a:solidFill>
                  <a:srgbClr val="36CEA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9-4018-9E48-EC5F254A60AD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79-4018-9E48-EC5F254A60AD}"/>
              </c:ext>
            </c:extLst>
          </c:dPt>
          <c:dLbls>
            <c:dLbl>
              <c:idx val="0"/>
              <c:layout>
                <c:manualLayout>
                  <c:x val="2.6570428696412948E-2"/>
                  <c:y val="-2.8678186060075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79-4018-9E48-EC5F254A60A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79-4018-9E48-EC5F254A60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Graphs!$A$17:$A$18</c:f>
              <c:strCache>
                <c:ptCount val="2"/>
                <c:pt idx="0">
                  <c:v>Assets financed by Equity</c:v>
                </c:pt>
                <c:pt idx="1">
                  <c:v>Total assets</c:v>
                </c:pt>
              </c:strCache>
            </c:strRef>
          </c:cat>
          <c:val>
            <c:numRef>
              <c:f>Graphs!$B$17:$B$18</c:f>
              <c:numCache>
                <c:formatCode>0%</c:formatCode>
                <c:ptCount val="2"/>
                <c:pt idx="0">
                  <c:v>0.41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9-4018-9E48-EC5F254A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/>
              <a:t>Revenues</a:t>
            </a:r>
            <a:r>
              <a:rPr lang="en-US" baseline="0"/>
              <a:t> by product </a:t>
            </a:r>
            <a:r>
              <a:rPr lang="en-US" sz="1000" baseline="0"/>
              <a:t>in thousands of $</a:t>
            </a:r>
            <a:endParaRPr lang="en-US"/>
          </a:p>
        </c:rich>
      </c:tx>
      <c:layout>
        <c:manualLayout>
          <c:xMode val="edge"/>
          <c:yMode val="edge"/>
          <c:x val="0.219208223972003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1A-4602-81BA-B4587CCEEE5A}"/>
              </c:ext>
            </c:extLst>
          </c:dPt>
          <c:dPt>
            <c:idx val="1"/>
            <c:invertIfNegative val="0"/>
            <c:bubble3D val="0"/>
            <c:spPr>
              <a:solidFill>
                <a:srgbClr val="36CE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1A-4602-81BA-B4587CCEEE5A}"/>
              </c:ext>
            </c:extLst>
          </c:dPt>
          <c:dPt>
            <c:idx val="2"/>
            <c:invertIfNegative val="0"/>
            <c:bubble3D val="0"/>
            <c:spPr>
              <a:solidFill>
                <a:srgbClr val="F986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1A-4602-81BA-B4587CCEE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Graphs!$A$21:$A$23</c:f>
              <c:strCache>
                <c:ptCount val="3"/>
                <c:pt idx="0">
                  <c:v>Apparel</c:v>
                </c:pt>
                <c:pt idx="1">
                  <c:v>Footwear</c:v>
                </c:pt>
                <c:pt idx="2">
                  <c:v>Accessories</c:v>
                </c:pt>
              </c:strCache>
            </c:strRef>
          </c:cat>
          <c:val>
            <c:numRef>
              <c:f>Graphs!$B$21:$B$23</c:f>
              <c:numCache>
                <c:formatCode>_("$"* #,##0_);_("$"* \(#,##0\);_("$"* "-"??_);_(@_)</c:formatCode>
                <c:ptCount val="3"/>
                <c:pt idx="0">
                  <c:v>3871638</c:v>
                </c:pt>
                <c:pt idx="1">
                  <c:v>1455265</c:v>
                </c:pt>
                <c:pt idx="2">
                  <c:v>408521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A-4602-81BA-B4587CCE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606032"/>
        <c:axId val="1590507440"/>
      </c:barChart>
      <c:catAx>
        <c:axId val="16806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590507440"/>
        <c:crosses val="autoZero"/>
        <c:auto val="1"/>
        <c:lblAlgn val="ctr"/>
        <c:lblOffset val="100"/>
        <c:noMultiLvlLbl val="0"/>
      </c:catAx>
      <c:valAx>
        <c:axId val="1590507440"/>
        <c:scaling>
          <c:orientation val="minMax"/>
          <c:max val="400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68060603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/>
              <a:t>Under</a:t>
            </a:r>
            <a:r>
              <a:rPr lang="en-US" baseline="0"/>
              <a:t> Armour's EBIT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11154855643045"/>
          <c:y val="0.12706036745406823"/>
          <c:w val="0.76955511811023625"/>
          <c:h val="0.70631926217556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48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2E-4B58-88A8-9E3018C2E088}"/>
              </c:ext>
            </c:extLst>
          </c:dPt>
          <c:dPt>
            <c:idx val="3"/>
            <c:invertIfNegative val="0"/>
            <c:bubble3D val="0"/>
            <c:spPr>
              <a:solidFill>
                <a:srgbClr val="F9860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2E-4B58-88A8-9E3018C2E088}"/>
              </c:ext>
            </c:extLst>
          </c:dPt>
          <c:dLbls>
            <c:dLbl>
              <c:idx val="1"/>
              <c:layout>
                <c:manualLayout>
                  <c:x val="0.13333333333333333"/>
                  <c:y val="8.333369787109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2E-4B58-88A8-9E3018C2E0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Graphs!$B$27:$F$27</c:f>
              <c:numCache>
                <c:formatCode>General</c:formatCode>
                <c:ptCount val="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</c:numCache>
            </c:numRef>
          </c:cat>
          <c:val>
            <c:numRef>
              <c:f>Graphs!$B$28:$F$28</c:f>
              <c:numCache>
                <c:formatCode>_("$"* #,##0_);_("$"* \(#,##0\);_("$"* "-"??_);_(@_)</c:formatCode>
                <c:ptCount val="5"/>
                <c:pt idx="0">
                  <c:v>283811</c:v>
                </c:pt>
                <c:pt idx="1">
                  <c:v>-45956</c:v>
                </c:pt>
                <c:pt idx="2">
                  <c:v>486290</c:v>
                </c:pt>
                <c:pt idx="3">
                  <c:v>-613438</c:v>
                </c:pt>
                <c:pt idx="4">
                  <c:v>236770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E-4B58-88A8-9E3018C2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39"/>
        <c:axId val="353044031"/>
        <c:axId val="2098173871"/>
      </c:barChart>
      <c:dateAx>
        <c:axId val="3530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098173871"/>
        <c:crosses val="autoZero"/>
        <c:auto val="0"/>
        <c:lblOffset val="100"/>
        <c:baseTimeUnit val="days"/>
      </c:dateAx>
      <c:valAx>
        <c:axId val="2098173871"/>
        <c:scaling>
          <c:orientation val="minMax"/>
          <c:max val="700000"/>
          <c:min val="-650000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53044031"/>
        <c:crosses val="autoZero"/>
        <c:crossBetween val="between"/>
        <c:majorUnit val="4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F5-4C78-8957-AA0635A20D67}"/>
              </c:ext>
            </c:extLst>
          </c:dPt>
          <c:dPt>
            <c:idx val="1"/>
            <c:invertIfNegative val="0"/>
            <c:bubble3D val="0"/>
            <c:spPr>
              <a:solidFill>
                <a:srgbClr val="36CE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EF5-4C78-8957-AA0635A20D67}"/>
              </c:ext>
            </c:extLst>
          </c:dPt>
          <c:dPt>
            <c:idx val="2"/>
            <c:invertIfNegative val="0"/>
            <c:bubble3D val="0"/>
            <c:spPr>
              <a:solidFill>
                <a:srgbClr val="F48D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F5-4C78-8957-AA0635A20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Graphs!$A$34:$A$36</c:f>
              <c:strCache>
                <c:ptCount val="3"/>
                <c:pt idx="0">
                  <c:v>Median target</c:v>
                </c:pt>
                <c:pt idx="1">
                  <c:v>High estimate</c:v>
                </c:pt>
                <c:pt idx="2">
                  <c:v>Low estimate</c:v>
                </c:pt>
              </c:strCache>
            </c:strRef>
          </c:cat>
          <c:val>
            <c:numRef>
              <c:f>Graphs!$B$34:$B$36</c:f>
              <c:numCache>
                <c:formatCode>General</c:formatCode>
                <c:ptCount val="3"/>
                <c:pt idx="0">
                  <c:v>4.22</c:v>
                </c:pt>
                <c:pt idx="1">
                  <c:v>6.67</c:v>
                </c:pt>
                <c:pt idx="2">
                  <c:v>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4C78-8957-AA0635A20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57567"/>
        <c:axId val="355747663"/>
      </c:barChart>
      <c:catAx>
        <c:axId val="5047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55747663"/>
        <c:crosses val="autoZero"/>
        <c:auto val="1"/>
        <c:lblAlgn val="ctr"/>
        <c:lblOffset val="100"/>
        <c:noMultiLvlLbl val="0"/>
      </c:catAx>
      <c:valAx>
        <c:axId val="355747663"/>
        <c:scaling>
          <c:orientation val="minMax"/>
          <c:max val="8"/>
        </c:scaling>
        <c:delete val="1"/>
        <c:axPos val="l"/>
        <c:numFmt formatCode="General" sourceLinked="1"/>
        <c:majorTickMark val="none"/>
        <c:minorTickMark val="none"/>
        <c:tickLblPos val="nextTo"/>
        <c:crossAx val="50475756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09645669291338"/>
                  <c:y val="-0.5018372703412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Beta!$A$5:$A$255</c:f>
              <c:numCache>
                <c:formatCode>0.00%</c:formatCode>
                <c:ptCount val="251"/>
                <c:pt idx="0">
                  <c:v>-3.7257278419934809E-3</c:v>
                </c:pt>
                <c:pt idx="1">
                  <c:v>4.0406045964642822E-3</c:v>
                </c:pt>
                <c:pt idx="2">
                  <c:v>4.402772888637654E-3</c:v>
                </c:pt>
                <c:pt idx="3">
                  <c:v>-5.8764418134849101E-5</c:v>
                </c:pt>
                <c:pt idx="4">
                  <c:v>3.0774089168797052E-3</c:v>
                </c:pt>
                <c:pt idx="5">
                  <c:v>-5.238431836803027E-3</c:v>
                </c:pt>
                <c:pt idx="6">
                  <c:v>2.554541098777357E-3</c:v>
                </c:pt>
                <c:pt idx="7">
                  <c:v>-2.0736489957494178E-3</c:v>
                </c:pt>
                <c:pt idx="8">
                  <c:v>-9.3602032703648662E-4</c:v>
                </c:pt>
                <c:pt idx="9">
                  <c:v>-3.4387235199050863E-3</c:v>
                </c:pt>
                <c:pt idx="10">
                  <c:v>-2.1117176711474986E-3</c:v>
                </c:pt>
                <c:pt idx="11">
                  <c:v>2.2345685041312187E-3</c:v>
                </c:pt>
                <c:pt idx="12">
                  <c:v>1.5109642560621687E-3</c:v>
                </c:pt>
                <c:pt idx="13">
                  <c:v>6.5850800589935981E-4</c:v>
                </c:pt>
                <c:pt idx="14">
                  <c:v>1.4930036431213165E-3</c:v>
                </c:pt>
                <c:pt idx="15">
                  <c:v>3.5945327755527805E-3</c:v>
                </c:pt>
                <c:pt idx="16">
                  <c:v>-8.8294838553769888E-3</c:v>
                </c:pt>
                <c:pt idx="17">
                  <c:v>4.0621299787631853E-3</c:v>
                </c:pt>
                <c:pt idx="18">
                  <c:v>-3.1766459292753685E-3</c:v>
                </c:pt>
                <c:pt idx="19">
                  <c:v>7.3586343258566621E-3</c:v>
                </c:pt>
                <c:pt idx="20">
                  <c:v>-1.8775504068061675E-3</c:v>
                </c:pt>
                <c:pt idx="21">
                  <c:v>-4.5018718244347724E-3</c:v>
                </c:pt>
                <c:pt idx="22">
                  <c:v>-7.6275556003616821E-4</c:v>
                </c:pt>
                <c:pt idx="23">
                  <c:v>-9.100658934465022E-3</c:v>
                </c:pt>
                <c:pt idx="24">
                  <c:v>2.7330404241284438E-4</c:v>
                </c:pt>
                <c:pt idx="25">
                  <c:v>3.4084276272536179E-3</c:v>
                </c:pt>
                <c:pt idx="26">
                  <c:v>-7.6057080177862205E-3</c:v>
                </c:pt>
                <c:pt idx="27">
                  <c:v>-3.8119600561352905E-3</c:v>
                </c:pt>
                <c:pt idx="28">
                  <c:v>3.7614934841034712E-3</c:v>
                </c:pt>
                <c:pt idx="29">
                  <c:v>-1.0962791709427461E-2</c:v>
                </c:pt>
                <c:pt idx="30">
                  <c:v>-7.1136912258603149E-3</c:v>
                </c:pt>
                <c:pt idx="31">
                  <c:v>-3.0455439460902448E-5</c:v>
                </c:pt>
                <c:pt idx="32">
                  <c:v>-5.6303210459531699E-3</c:v>
                </c:pt>
                <c:pt idx="33">
                  <c:v>-2.6276885111605534E-2</c:v>
                </c:pt>
                <c:pt idx="34">
                  <c:v>-2.031041439635016E-2</c:v>
                </c:pt>
                <c:pt idx="35">
                  <c:v>2.4213571584680562E-3</c:v>
                </c:pt>
                <c:pt idx="36">
                  <c:v>4.2164408817634991E-3</c:v>
                </c:pt>
                <c:pt idx="37">
                  <c:v>2.088721419728801E-2</c:v>
                </c:pt>
                <c:pt idx="38">
                  <c:v>-2.5906989512765929E-3</c:v>
                </c:pt>
                <c:pt idx="39">
                  <c:v>-1.5067302179886622E-2</c:v>
                </c:pt>
                <c:pt idx="40">
                  <c:v>-6.5902515794250185E-3</c:v>
                </c:pt>
                <c:pt idx="41">
                  <c:v>-4.8179491114643275E-3</c:v>
                </c:pt>
                <c:pt idx="42">
                  <c:v>-9.8865060584085104E-3</c:v>
                </c:pt>
                <c:pt idx="43">
                  <c:v>-3.0199520040325976E-2</c:v>
                </c:pt>
                <c:pt idx="44">
                  <c:v>1.418653995833993E-2</c:v>
                </c:pt>
                <c:pt idx="45">
                  <c:v>-1.063715153478198E-2</c:v>
                </c:pt>
                <c:pt idx="46">
                  <c:v>-3.626544530687446E-3</c:v>
                </c:pt>
                <c:pt idx="47">
                  <c:v>1.7298577979386925E-2</c:v>
                </c:pt>
                <c:pt idx="48">
                  <c:v>3.0612009206911288E-3</c:v>
                </c:pt>
                <c:pt idx="49">
                  <c:v>2.003181112309654E-2</c:v>
                </c:pt>
                <c:pt idx="50">
                  <c:v>3.9748933021357128E-4</c:v>
                </c:pt>
                <c:pt idx="51">
                  <c:v>4.2901583424807335E-3</c:v>
                </c:pt>
                <c:pt idx="52">
                  <c:v>6.1804949274176417E-3</c:v>
                </c:pt>
                <c:pt idx="53">
                  <c:v>1.4968540467843697E-2</c:v>
                </c:pt>
                <c:pt idx="54">
                  <c:v>-4.1724975503436819E-3</c:v>
                </c:pt>
                <c:pt idx="55">
                  <c:v>-1.0309378730686309E-2</c:v>
                </c:pt>
                <c:pt idx="56">
                  <c:v>-1.6089983943231276E-2</c:v>
                </c:pt>
                <c:pt idx="57">
                  <c:v>1.07950330678934E-4</c:v>
                </c:pt>
                <c:pt idx="58">
                  <c:v>-5.8462880436547021E-3</c:v>
                </c:pt>
                <c:pt idx="59">
                  <c:v>1.1625652446285476E-2</c:v>
                </c:pt>
                <c:pt idx="60">
                  <c:v>1.2721185182786E-3</c:v>
                </c:pt>
                <c:pt idx="61">
                  <c:v>-1.4152473282052467E-2</c:v>
                </c:pt>
                <c:pt idx="62">
                  <c:v>-1.6900465470364348E-2</c:v>
                </c:pt>
                <c:pt idx="63">
                  <c:v>1.1034752928487393E-2</c:v>
                </c:pt>
                <c:pt idx="64">
                  <c:v>-1.6357782600397871E-3</c:v>
                </c:pt>
                <c:pt idx="65">
                  <c:v>1.254329870308374E-2</c:v>
                </c:pt>
                <c:pt idx="66">
                  <c:v>-7.9501582128710443E-3</c:v>
                </c:pt>
                <c:pt idx="67">
                  <c:v>1.9573617005934889E-2</c:v>
                </c:pt>
                <c:pt idx="68">
                  <c:v>-1.1878108928626678E-3</c:v>
                </c:pt>
                <c:pt idx="69">
                  <c:v>6.3801247435643117E-3</c:v>
                </c:pt>
                <c:pt idx="70">
                  <c:v>8.8733514955098639E-3</c:v>
                </c:pt>
                <c:pt idx="71">
                  <c:v>-3.6247152437238188E-2</c:v>
                </c:pt>
                <c:pt idx="72">
                  <c:v>-5.0037856943528905E-3</c:v>
                </c:pt>
                <c:pt idx="73">
                  <c:v>-2.0104782117049771E-2</c:v>
                </c:pt>
                <c:pt idx="74">
                  <c:v>-6.4066798308725654E-3</c:v>
                </c:pt>
                <c:pt idx="75">
                  <c:v>-3.4359846401905607E-3</c:v>
                </c:pt>
                <c:pt idx="76">
                  <c:v>7.8255972006318342E-3</c:v>
                </c:pt>
                <c:pt idx="77">
                  <c:v>-1.0482489801659858E-2</c:v>
                </c:pt>
                <c:pt idx="78">
                  <c:v>-1.4676243914763467E-2</c:v>
                </c:pt>
                <c:pt idx="79">
                  <c:v>-2.2218245906431459E-2</c:v>
                </c:pt>
                <c:pt idx="80">
                  <c:v>2.7147392388822568E-4</c:v>
                </c:pt>
                <c:pt idx="81">
                  <c:v>-1.7140997691238335E-2</c:v>
                </c:pt>
                <c:pt idx="82">
                  <c:v>-1.2841303083590123E-2</c:v>
                </c:pt>
                <c:pt idx="83">
                  <c:v>-2.0056789624040679E-2</c:v>
                </c:pt>
                <c:pt idx="84">
                  <c:v>-2.7275236698796425E-2</c:v>
                </c:pt>
                <c:pt idx="85">
                  <c:v>4.6178387068852043E-2</c:v>
                </c:pt>
                <c:pt idx="86">
                  <c:v>4.5493669077976201E-3</c:v>
                </c:pt>
                <c:pt idx="87">
                  <c:v>-4.5530706184470423E-4</c:v>
                </c:pt>
                <c:pt idx="88">
                  <c:v>1.005171552849826E-2</c:v>
                </c:pt>
                <c:pt idx="89">
                  <c:v>-3.0726770734111303E-3</c:v>
                </c:pt>
                <c:pt idx="90">
                  <c:v>-1.5905372447033293E-2</c:v>
                </c:pt>
                <c:pt idx="91">
                  <c:v>3.2349349758138503E-2</c:v>
                </c:pt>
                <c:pt idx="92">
                  <c:v>1.0971644901288337E-2</c:v>
                </c:pt>
                <c:pt idx="93">
                  <c:v>1.6919028384460744E-2</c:v>
                </c:pt>
                <c:pt idx="94">
                  <c:v>9.124379315660994E-3</c:v>
                </c:pt>
                <c:pt idx="95">
                  <c:v>7.9945803656185158E-3</c:v>
                </c:pt>
                <c:pt idx="96">
                  <c:v>1.260344595067399E-3</c:v>
                </c:pt>
                <c:pt idx="97">
                  <c:v>-5.9252849421227247E-3</c:v>
                </c:pt>
                <c:pt idx="98">
                  <c:v>6.120330447535338E-3</c:v>
                </c:pt>
                <c:pt idx="99">
                  <c:v>6.8031066595189297E-3</c:v>
                </c:pt>
                <c:pt idx="100">
                  <c:v>9.1784035022908616E-3</c:v>
                </c:pt>
                <c:pt idx="101">
                  <c:v>1.3977262406475729E-2</c:v>
                </c:pt>
                <c:pt idx="102">
                  <c:v>-1.5314324391250536E-2</c:v>
                </c:pt>
                <c:pt idx="103">
                  <c:v>-1.5535921872125923E-3</c:v>
                </c:pt>
                <c:pt idx="104">
                  <c:v>7.0467273173662357E-3</c:v>
                </c:pt>
                <c:pt idx="105">
                  <c:v>1.0749023868532917E-2</c:v>
                </c:pt>
                <c:pt idx="106">
                  <c:v>-1.3801432304106505E-3</c:v>
                </c:pt>
                <c:pt idx="107">
                  <c:v>-2.7559110587732221E-5</c:v>
                </c:pt>
                <c:pt idx="108">
                  <c:v>6.1673399035945048E-3</c:v>
                </c:pt>
                <c:pt idx="109">
                  <c:v>4.4768002444136893E-3</c:v>
                </c:pt>
                <c:pt idx="110">
                  <c:v>3.3398923116621528E-3</c:v>
                </c:pt>
                <c:pt idx="111">
                  <c:v>8.5798285266538363E-3</c:v>
                </c:pt>
                <c:pt idx="112">
                  <c:v>4.4580525923022078E-3</c:v>
                </c:pt>
                <c:pt idx="113">
                  <c:v>-1.5276458172510019E-3</c:v>
                </c:pt>
                <c:pt idx="114">
                  <c:v>-4.4826068984028826E-3</c:v>
                </c:pt>
                <c:pt idx="115">
                  <c:v>-1.0515924152080225E-3</c:v>
                </c:pt>
                <c:pt idx="116">
                  <c:v>6.580509229639043E-3</c:v>
                </c:pt>
                <c:pt idx="117">
                  <c:v>1.0538240004465436E-2</c:v>
                </c:pt>
                <c:pt idx="118">
                  <c:v>4.7710224084032502E-3</c:v>
                </c:pt>
                <c:pt idx="119">
                  <c:v>-8.5565525183069321E-4</c:v>
                </c:pt>
                <c:pt idx="120">
                  <c:v>1.1815006712775944E-2</c:v>
                </c:pt>
                <c:pt idx="121">
                  <c:v>1.1807722990957428E-3</c:v>
                </c:pt>
                <c:pt idx="122">
                  <c:v>4.618334007020621E-3</c:v>
                </c:pt>
                <c:pt idx="123">
                  <c:v>-3.5114746184951267E-3</c:v>
                </c:pt>
                <c:pt idx="124">
                  <c:v>8.0068319398352832E-3</c:v>
                </c:pt>
                <c:pt idx="125">
                  <c:v>-3.1027036437426836E-4</c:v>
                </c:pt>
                <c:pt idx="126">
                  <c:v>-8.7630054232614198E-3</c:v>
                </c:pt>
                <c:pt idx="127">
                  <c:v>1.1637632879775654E-3</c:v>
                </c:pt>
                <c:pt idx="128">
                  <c:v>-4.2066439692110122E-3</c:v>
                </c:pt>
                <c:pt idx="129">
                  <c:v>7.8572454469603894E-3</c:v>
                </c:pt>
                <c:pt idx="130">
                  <c:v>-4.8925764756651401E-3</c:v>
                </c:pt>
                <c:pt idx="131">
                  <c:v>-4.2590458785088806E-3</c:v>
                </c:pt>
                <c:pt idx="132">
                  <c:v>-1.378575442756981E-2</c:v>
                </c:pt>
                <c:pt idx="133">
                  <c:v>-8.4667479393961634E-3</c:v>
                </c:pt>
                <c:pt idx="134">
                  <c:v>-2.8195642495132561E-3</c:v>
                </c:pt>
                <c:pt idx="135">
                  <c:v>1.3444217865115814E-2</c:v>
                </c:pt>
                <c:pt idx="136">
                  <c:v>1.5806485677824942E-3</c:v>
                </c:pt>
                <c:pt idx="137">
                  <c:v>3.8500950197790291E-3</c:v>
                </c:pt>
                <c:pt idx="138">
                  <c:v>-1.6354695423027616E-3</c:v>
                </c:pt>
                <c:pt idx="139">
                  <c:v>1.8072140234964326E-3</c:v>
                </c:pt>
                <c:pt idx="140">
                  <c:v>6.9361794141142305E-3</c:v>
                </c:pt>
                <c:pt idx="141">
                  <c:v>-5.1649734408673615E-3</c:v>
                </c:pt>
                <c:pt idx="142">
                  <c:v>-8.3353488665727227E-3</c:v>
                </c:pt>
                <c:pt idx="143">
                  <c:v>1.3385979930570936E-2</c:v>
                </c:pt>
                <c:pt idx="144">
                  <c:v>-2.8053024152862295E-2</c:v>
                </c:pt>
                <c:pt idx="145">
                  <c:v>1.7412390457157952E-3</c:v>
                </c:pt>
                <c:pt idx="146">
                  <c:v>9.8535470965509433E-3</c:v>
                </c:pt>
                <c:pt idx="147">
                  <c:v>-9.4324043454998056E-4</c:v>
                </c:pt>
                <c:pt idx="148">
                  <c:v>8.1983800155839767E-3</c:v>
                </c:pt>
                <c:pt idx="149">
                  <c:v>3.2484617374242196E-3</c:v>
                </c:pt>
                <c:pt idx="150">
                  <c:v>1.3837686470411021E-2</c:v>
                </c:pt>
                <c:pt idx="151">
                  <c:v>-3.7763184390389552E-3</c:v>
                </c:pt>
                <c:pt idx="152">
                  <c:v>4.9079879911238904E-3</c:v>
                </c:pt>
                <c:pt idx="153">
                  <c:v>5.2684981028010254E-3</c:v>
                </c:pt>
                <c:pt idx="154">
                  <c:v>7.297946916916093E-3</c:v>
                </c:pt>
                <c:pt idx="155">
                  <c:v>2.3087315071007301E-4</c:v>
                </c:pt>
                <c:pt idx="156">
                  <c:v>-1.1449884152618467E-2</c:v>
                </c:pt>
                <c:pt idx="157">
                  <c:v>9.5482717679018139E-3</c:v>
                </c:pt>
                <c:pt idx="158">
                  <c:v>2.6935362483132227E-3</c:v>
                </c:pt>
                <c:pt idx="159">
                  <c:v>7.5563339922273256E-3</c:v>
                </c:pt>
                <c:pt idx="160">
                  <c:v>-1.7350153777102703E-3</c:v>
                </c:pt>
                <c:pt idx="161">
                  <c:v>7.6962400410993093E-4</c:v>
                </c:pt>
                <c:pt idx="162">
                  <c:v>-7.6037187540363999E-3</c:v>
                </c:pt>
                <c:pt idx="163">
                  <c:v>2.4838924989106321E-3</c:v>
                </c:pt>
                <c:pt idx="164">
                  <c:v>-3.6961103292208826E-3</c:v>
                </c:pt>
                <c:pt idx="165">
                  <c:v>1.2655368893161257E-2</c:v>
                </c:pt>
                <c:pt idx="166">
                  <c:v>3.4655670261559725E-3</c:v>
                </c:pt>
                <c:pt idx="167">
                  <c:v>-1.1392208254533289E-2</c:v>
                </c:pt>
                <c:pt idx="168">
                  <c:v>9.6054650080904889E-3</c:v>
                </c:pt>
                <c:pt idx="169">
                  <c:v>1.0079942224918293E-5</c:v>
                </c:pt>
                <c:pt idx="170">
                  <c:v>-1.6210984607662161E-3</c:v>
                </c:pt>
                <c:pt idx="171">
                  <c:v>-1.1097351812503696E-2</c:v>
                </c:pt>
                <c:pt idx="172">
                  <c:v>2.0524714374290523E-3</c:v>
                </c:pt>
                <c:pt idx="173">
                  <c:v>1.4317369344394081E-2</c:v>
                </c:pt>
                <c:pt idx="174">
                  <c:v>-2.0244090048484533E-3</c:v>
                </c:pt>
                <c:pt idx="175">
                  <c:v>-1.9323940492049271E-2</c:v>
                </c:pt>
                <c:pt idx="176">
                  <c:v>-3.3425735918916222E-3</c:v>
                </c:pt>
                <c:pt idx="177">
                  <c:v>-2.277280614158759E-3</c:v>
                </c:pt>
                <c:pt idx="178">
                  <c:v>2.951676071211187E-3</c:v>
                </c:pt>
                <c:pt idx="179">
                  <c:v>-2.9408929421762188E-2</c:v>
                </c:pt>
                <c:pt idx="180">
                  <c:v>9.7785313247257394E-3</c:v>
                </c:pt>
                <c:pt idx="181">
                  <c:v>2.6702635902879851E-3</c:v>
                </c:pt>
                <c:pt idx="182">
                  <c:v>6.0158812831280079E-3</c:v>
                </c:pt>
                <c:pt idx="183">
                  <c:v>-1.1515064590269889E-2</c:v>
                </c:pt>
                <c:pt idx="184">
                  <c:v>-7.256315669444461E-3</c:v>
                </c:pt>
                <c:pt idx="185">
                  <c:v>1.2821974716769003E-2</c:v>
                </c:pt>
                <c:pt idx="186">
                  <c:v>-7.6747113166786779E-3</c:v>
                </c:pt>
                <c:pt idx="187">
                  <c:v>-1.6757244706154174E-2</c:v>
                </c:pt>
                <c:pt idx="188">
                  <c:v>4.9957704698347354E-3</c:v>
                </c:pt>
                <c:pt idx="189">
                  <c:v>-1.0016970115762984E-2</c:v>
                </c:pt>
                <c:pt idx="190">
                  <c:v>-6.1816555567042013E-3</c:v>
                </c:pt>
                <c:pt idx="191">
                  <c:v>-2.2370379017875737E-3</c:v>
                </c:pt>
                <c:pt idx="192">
                  <c:v>-9.9362069497541151E-3</c:v>
                </c:pt>
                <c:pt idx="193">
                  <c:v>6.8709975144988066E-3</c:v>
                </c:pt>
                <c:pt idx="194">
                  <c:v>2.5168138548125642E-2</c:v>
                </c:pt>
                <c:pt idx="195">
                  <c:v>3.1517295246162513E-3</c:v>
                </c:pt>
                <c:pt idx="196">
                  <c:v>3.6325933833345168E-3</c:v>
                </c:pt>
                <c:pt idx="197">
                  <c:v>5.5699540204733351E-3</c:v>
                </c:pt>
                <c:pt idx="198">
                  <c:v>5.3858039112051215E-3</c:v>
                </c:pt>
                <c:pt idx="199">
                  <c:v>8.8848330209937375E-4</c:v>
                </c:pt>
                <c:pt idx="200">
                  <c:v>-1.1345431404958717E-3</c:v>
                </c:pt>
                <c:pt idx="201">
                  <c:v>5.6422502595678261E-3</c:v>
                </c:pt>
                <c:pt idx="202">
                  <c:v>-6.5517568150990496E-3</c:v>
                </c:pt>
                <c:pt idx="203">
                  <c:v>-1.8947376292854749E-4</c:v>
                </c:pt>
                <c:pt idx="204">
                  <c:v>1.1471033462069683E-2</c:v>
                </c:pt>
                <c:pt idx="205">
                  <c:v>2.9146043510815782E-3</c:v>
                </c:pt>
                <c:pt idx="206">
                  <c:v>6.7412181583952485E-3</c:v>
                </c:pt>
                <c:pt idx="207">
                  <c:v>-6.0981042505377425E-3</c:v>
                </c:pt>
                <c:pt idx="208">
                  <c:v>-8.0181945637297341E-3</c:v>
                </c:pt>
                <c:pt idx="209">
                  <c:v>-5.9185255315689642E-3</c:v>
                </c:pt>
                <c:pt idx="210">
                  <c:v>-1.4252975878533E-3</c:v>
                </c:pt>
                <c:pt idx="211">
                  <c:v>1.2472245137184456E-2</c:v>
                </c:pt>
                <c:pt idx="212">
                  <c:v>1.2074057331514962E-2</c:v>
                </c:pt>
                <c:pt idx="213">
                  <c:v>3.5312051671222279E-3</c:v>
                </c:pt>
                <c:pt idx="214">
                  <c:v>-3.1705221238423269E-3</c:v>
                </c:pt>
                <c:pt idx="215">
                  <c:v>8.8532484096319093E-3</c:v>
                </c:pt>
                <c:pt idx="216">
                  <c:v>1.2885205118136676E-3</c:v>
                </c:pt>
                <c:pt idx="217">
                  <c:v>-9.4254215325139234E-3</c:v>
                </c:pt>
                <c:pt idx="218">
                  <c:v>-1.0787759972339101E-4</c:v>
                </c:pt>
                <c:pt idx="219">
                  <c:v>-7.0870888483503538E-4</c:v>
                </c:pt>
                <c:pt idx="220">
                  <c:v>-2.6723563299896362E-3</c:v>
                </c:pt>
                <c:pt idx="221">
                  <c:v>1.0233782302051983E-2</c:v>
                </c:pt>
                <c:pt idx="222">
                  <c:v>-4.6570015896893113E-3</c:v>
                </c:pt>
                <c:pt idx="223">
                  <c:v>2.4084279866996801E-4</c:v>
                </c:pt>
                <c:pt idx="224">
                  <c:v>-7.3571905973965138E-3</c:v>
                </c:pt>
                <c:pt idx="225">
                  <c:v>3.1639225855129307E-3</c:v>
                </c:pt>
                <c:pt idx="226">
                  <c:v>-3.1899321241810612E-3</c:v>
                </c:pt>
                <c:pt idx="227">
                  <c:v>-9.0843861783707807E-4</c:v>
                </c:pt>
                <c:pt idx="228">
                  <c:v>1.0621776694361275E-2</c:v>
                </c:pt>
                <c:pt idx="229">
                  <c:v>1.4109037261702645E-2</c:v>
                </c:pt>
                <c:pt idx="230">
                  <c:v>-9.5625025362623666E-3</c:v>
                </c:pt>
                <c:pt idx="231">
                  <c:v>9.3189026073663504E-3</c:v>
                </c:pt>
                <c:pt idx="232">
                  <c:v>-4.6693677349856537E-3</c:v>
                </c:pt>
                <c:pt idx="233">
                  <c:v>6.5455062958601484E-3</c:v>
                </c:pt>
                <c:pt idx="234">
                  <c:v>-1.0106743257886823E-2</c:v>
                </c:pt>
                <c:pt idx="235">
                  <c:v>-1.6901232249702882E-2</c:v>
                </c:pt>
                <c:pt idx="236">
                  <c:v>-9.8009553737401795E-3</c:v>
                </c:pt>
                <c:pt idx="237">
                  <c:v>-2.8048697166713373E-2</c:v>
                </c:pt>
                <c:pt idx="238">
                  <c:v>1.2182759594396792E-2</c:v>
                </c:pt>
                <c:pt idx="239">
                  <c:v>2.0228611627289145E-3</c:v>
                </c:pt>
                <c:pt idx="240">
                  <c:v>2.0134476483495499E-2</c:v>
                </c:pt>
                <c:pt idx="241">
                  <c:v>-1.2455190211001683E-2</c:v>
                </c:pt>
                <c:pt idx="242">
                  <c:v>-1.5226158357544994E-2</c:v>
                </c:pt>
                <c:pt idx="243">
                  <c:v>1.1285105023325638E-2</c:v>
                </c:pt>
                <c:pt idx="244">
                  <c:v>-2.932121811175423E-2</c:v>
                </c:pt>
                <c:pt idx="245">
                  <c:v>-1.5397015301481802E-3</c:v>
                </c:pt>
                <c:pt idx="246">
                  <c:v>2.0739301366019171E-2</c:v>
                </c:pt>
                <c:pt idx="247">
                  <c:v>9.8706987360002024E-3</c:v>
                </c:pt>
                <c:pt idx="248">
                  <c:v>-8.1460225498067654E-3</c:v>
                </c:pt>
                <c:pt idx="249">
                  <c:v>5.6280635954937862E-3</c:v>
                </c:pt>
                <c:pt idx="250">
                  <c:v>8.4795692988315168E-4</c:v>
                </c:pt>
              </c:numCache>
            </c:numRef>
          </c:xVal>
          <c:yVal>
            <c:numRef>
              <c:f>Beta!$B$5:$B$255</c:f>
              <c:numCache>
                <c:formatCode>0.00%</c:formatCode>
                <c:ptCount val="251"/>
                <c:pt idx="0">
                  <c:v>6.0545408678102149E-3</c:v>
                </c:pt>
                <c:pt idx="1">
                  <c:v>-1.153470353386637E-2</c:v>
                </c:pt>
                <c:pt idx="2">
                  <c:v>-3.4500153957389909E-2</c:v>
                </c:pt>
                <c:pt idx="3">
                  <c:v>1.366263722214211E-2</c:v>
                </c:pt>
                <c:pt idx="4">
                  <c:v>5.182996102488282E-4</c:v>
                </c:pt>
                <c:pt idx="5">
                  <c:v>-1.3471399661730526E-2</c:v>
                </c:pt>
                <c:pt idx="6">
                  <c:v>-3.6765754371545878E-3</c:v>
                </c:pt>
                <c:pt idx="7">
                  <c:v>1.7923037318030424E-2</c:v>
                </c:pt>
                <c:pt idx="8">
                  <c:v>-6.2142934341945059E-3</c:v>
                </c:pt>
                <c:pt idx="9">
                  <c:v>-5.2115682536957861E-4</c:v>
                </c:pt>
                <c:pt idx="10">
                  <c:v>-3.9624608967674557E-2</c:v>
                </c:pt>
                <c:pt idx="11">
                  <c:v>1.6286590662323543E-2</c:v>
                </c:pt>
                <c:pt idx="12">
                  <c:v>2.1368056697011668E-3</c:v>
                </c:pt>
                <c:pt idx="13">
                  <c:v>-6.396641791044883E-3</c:v>
                </c:pt>
                <c:pt idx="14">
                  <c:v>-1.5557887100744915E-2</c:v>
                </c:pt>
                <c:pt idx="15">
                  <c:v>-3.3242506811989259E-2</c:v>
                </c:pt>
                <c:pt idx="16">
                  <c:v>-3.9458850056367945E-3</c:v>
                </c:pt>
                <c:pt idx="17">
                  <c:v>-1.1884606677985391E-2</c:v>
                </c:pt>
                <c:pt idx="18">
                  <c:v>-1.0309164393423002E-2</c:v>
                </c:pt>
                <c:pt idx="19">
                  <c:v>5.0347161438242971E-2</c:v>
                </c:pt>
                <c:pt idx="20">
                  <c:v>3.0303085399449134E-2</c:v>
                </c:pt>
                <c:pt idx="21">
                  <c:v>7.4865771397552086E-3</c:v>
                </c:pt>
                <c:pt idx="22">
                  <c:v>-5.3078556263270391E-3</c:v>
                </c:pt>
                <c:pt idx="23">
                  <c:v>2.8281750266809028E-2</c:v>
                </c:pt>
                <c:pt idx="24">
                  <c:v>-1.5568240788791457E-3</c:v>
                </c:pt>
                <c:pt idx="25">
                  <c:v>1.1434459459459532E-2</c:v>
                </c:pt>
                <c:pt idx="26">
                  <c:v>-6.1664443045449267E-3</c:v>
                </c:pt>
                <c:pt idx="27">
                  <c:v>-4.2399172699069301E-2</c:v>
                </c:pt>
                <c:pt idx="28">
                  <c:v>1.7818574514038978E-2</c:v>
                </c:pt>
                <c:pt idx="29">
                  <c:v>-2.9708169761273273E-2</c:v>
                </c:pt>
                <c:pt idx="30">
                  <c:v>-2.6243957012358772E-2</c:v>
                </c:pt>
                <c:pt idx="31">
                  <c:v>-7.2992143345994307E-3</c:v>
                </c:pt>
                <c:pt idx="32">
                  <c:v>2.2623868778281491E-3</c:v>
                </c:pt>
                <c:pt idx="33">
                  <c:v>-5.1354404703973185E-2</c:v>
                </c:pt>
                <c:pt idx="34">
                  <c:v>5.9494352141240686E-4</c:v>
                </c:pt>
                <c:pt idx="35">
                  <c:v>2.6753864447086759E-2</c:v>
                </c:pt>
                <c:pt idx="36">
                  <c:v>2.3160972785177575E-3</c:v>
                </c:pt>
                <c:pt idx="37">
                  <c:v>3.4662104833166014E-2</c:v>
                </c:pt>
                <c:pt idx="38">
                  <c:v>-1.9542211055276319E-2</c:v>
                </c:pt>
                <c:pt idx="39">
                  <c:v>-2.391799680626415E-2</c:v>
                </c:pt>
                <c:pt idx="40">
                  <c:v>-1.9836640597236901E-2</c:v>
                </c:pt>
                <c:pt idx="41">
                  <c:v>1.4285834183680636E-2</c:v>
                </c:pt>
                <c:pt idx="42">
                  <c:v>-5.8685442565409134E-3</c:v>
                </c:pt>
                <c:pt idx="43">
                  <c:v>-1.1806433777660363E-2</c:v>
                </c:pt>
                <c:pt idx="44">
                  <c:v>1.732383512544804E-2</c:v>
                </c:pt>
                <c:pt idx="45">
                  <c:v>-2.8185670687864255E-2</c:v>
                </c:pt>
                <c:pt idx="46">
                  <c:v>1.5709970737762678E-2</c:v>
                </c:pt>
                <c:pt idx="47">
                  <c:v>0.24747175773181188</c:v>
                </c:pt>
                <c:pt idx="48">
                  <c:v>-5.4363331157049791E-2</c:v>
                </c:pt>
                <c:pt idx="49">
                  <c:v>6.4548714069591645E-2</c:v>
                </c:pt>
                <c:pt idx="50">
                  <c:v>1.4684935353626995E-2</c:v>
                </c:pt>
                <c:pt idx="51">
                  <c:v>1.8673669467786235E-3</c:v>
                </c:pt>
                <c:pt idx="52">
                  <c:v>-2.5629031949162703E-2</c:v>
                </c:pt>
                <c:pt idx="53">
                  <c:v>-1.1956001912960305E-2</c:v>
                </c:pt>
                <c:pt idx="54">
                  <c:v>3.8722168441431893E-3</c:v>
                </c:pt>
                <c:pt idx="55">
                  <c:v>0</c:v>
                </c:pt>
                <c:pt idx="56">
                  <c:v>3.8572806171649882E-3</c:v>
                </c:pt>
                <c:pt idx="57">
                  <c:v>1.3928962536023062E-2</c:v>
                </c:pt>
                <c:pt idx="58">
                  <c:v>-7.5793459223426913E-3</c:v>
                </c:pt>
                <c:pt idx="59">
                  <c:v>-2.3866824636429246E-3</c:v>
                </c:pt>
                <c:pt idx="60">
                  <c:v>-3.3014401913875543E-2</c:v>
                </c:pt>
                <c:pt idx="61">
                  <c:v>-3.908951207766008E-2</c:v>
                </c:pt>
                <c:pt idx="62">
                  <c:v>-2.059783728115354E-3</c:v>
                </c:pt>
                <c:pt idx="63">
                  <c:v>3.3539836611962519E-2</c:v>
                </c:pt>
                <c:pt idx="64">
                  <c:v>2.4962055668394469E-3</c:v>
                </c:pt>
                <c:pt idx="65">
                  <c:v>2.8884462151394518E-2</c:v>
                </c:pt>
                <c:pt idx="66">
                  <c:v>-1.258470474346571E-2</c:v>
                </c:pt>
                <c:pt idx="67">
                  <c:v>5.7352941176470676E-2</c:v>
                </c:pt>
                <c:pt idx="68">
                  <c:v>8.3449235048678582E-3</c:v>
                </c:pt>
                <c:pt idx="69">
                  <c:v>2.6666666666666589E-2</c:v>
                </c:pt>
                <c:pt idx="70">
                  <c:v>8.9566054635020296E-3</c:v>
                </c:pt>
                <c:pt idx="71">
                  <c:v>-2.4855835558995194E-2</c:v>
                </c:pt>
                <c:pt idx="72">
                  <c:v>2.7765181054400453E-2</c:v>
                </c:pt>
                <c:pt idx="73">
                  <c:v>-2.2586359610274494E-2</c:v>
                </c:pt>
                <c:pt idx="74">
                  <c:v>-4.8028998640688658E-2</c:v>
                </c:pt>
                <c:pt idx="75">
                  <c:v>-6.6634459781058104E-3</c:v>
                </c:pt>
                <c:pt idx="76">
                  <c:v>-8.9123186913119795E-2</c:v>
                </c:pt>
                <c:pt idx="77">
                  <c:v>-6.3124723829563398E-2</c:v>
                </c:pt>
                <c:pt idx="78">
                  <c:v>-4.491802610432534E-3</c:v>
                </c:pt>
                <c:pt idx="79">
                  <c:v>-4.004512126339542E-2</c:v>
                </c:pt>
                <c:pt idx="80">
                  <c:v>2.2326674500587486E-2</c:v>
                </c:pt>
                <c:pt idx="81">
                  <c:v>-4.3678218390804546E-2</c:v>
                </c:pt>
                <c:pt idx="82">
                  <c:v>-3.3653788080155608E-2</c:v>
                </c:pt>
                <c:pt idx="83">
                  <c:v>-4.1666666666666553E-2</c:v>
                </c:pt>
                <c:pt idx="84">
                  <c:v>-1.4276443867618472E-2</c:v>
                </c:pt>
                <c:pt idx="85">
                  <c:v>6.8466096115865765E-2</c:v>
                </c:pt>
                <c:pt idx="86">
                  <c:v>1.2322858903265294E-3</c:v>
                </c:pt>
                <c:pt idx="87">
                  <c:v>-1.5999999999999986E-2</c:v>
                </c:pt>
                <c:pt idx="88">
                  <c:v>1.1257035647279643E-2</c:v>
                </c:pt>
                <c:pt idx="89">
                  <c:v>1.7316079158936213E-2</c:v>
                </c:pt>
                <c:pt idx="90">
                  <c:v>-2.9787293022049022E-2</c:v>
                </c:pt>
                <c:pt idx="91">
                  <c:v>4.0100250626566449E-2</c:v>
                </c:pt>
                <c:pt idx="92">
                  <c:v>3.0722951807228855E-2</c:v>
                </c:pt>
                <c:pt idx="93">
                  <c:v>7.597837077858615E-3</c:v>
                </c:pt>
                <c:pt idx="94">
                  <c:v>2.204182134570766E-2</c:v>
                </c:pt>
                <c:pt idx="95">
                  <c:v>-3.9728715111877009E-3</c:v>
                </c:pt>
                <c:pt idx="96">
                  <c:v>1.7663932630423557E-2</c:v>
                </c:pt>
                <c:pt idx="97">
                  <c:v>1.1197087838909455E-3</c:v>
                </c:pt>
                <c:pt idx="98">
                  <c:v>2.2371925188586516E-3</c:v>
                </c:pt>
                <c:pt idx="99">
                  <c:v>-8.370535714285832E-3</c:v>
                </c:pt>
                <c:pt idx="100">
                  <c:v>2.138435565559927E-2</c:v>
                </c:pt>
                <c:pt idx="101">
                  <c:v>2.2038512396694278E-2</c:v>
                </c:pt>
                <c:pt idx="102">
                  <c:v>2.1563882564090797E-3</c:v>
                </c:pt>
                <c:pt idx="103">
                  <c:v>-1.0220548682087213E-2</c:v>
                </c:pt>
                <c:pt idx="104">
                  <c:v>2.5000054347826192E-2</c:v>
                </c:pt>
                <c:pt idx="105">
                  <c:v>3.3403974899046819E-2</c:v>
                </c:pt>
                <c:pt idx="106">
                  <c:v>-6.1569522832221639E-3</c:v>
                </c:pt>
                <c:pt idx="107">
                  <c:v>-2.2715589947568861E-2</c:v>
                </c:pt>
                <c:pt idx="108">
                  <c:v>4.2260961436873662E-3</c:v>
                </c:pt>
                <c:pt idx="109">
                  <c:v>-3.6822198842715835E-3</c:v>
                </c:pt>
                <c:pt idx="110">
                  <c:v>-4.2238646133122325E-3</c:v>
                </c:pt>
                <c:pt idx="111">
                  <c:v>3.711505635657138E-3</c:v>
                </c:pt>
                <c:pt idx="112">
                  <c:v>8.9804543053355369E-3</c:v>
                </c:pt>
                <c:pt idx="113">
                  <c:v>-8.9005235602095129E-3</c:v>
                </c:pt>
                <c:pt idx="114">
                  <c:v>-1.584791336502896E-2</c:v>
                </c:pt>
                <c:pt idx="115">
                  <c:v>2.2007623296168649E-2</c:v>
                </c:pt>
                <c:pt idx="116">
                  <c:v>5.7772580999338394E-3</c:v>
                </c:pt>
                <c:pt idx="117">
                  <c:v>4.4908616187989712E-2</c:v>
                </c:pt>
                <c:pt idx="118">
                  <c:v>-6.4968015992004011E-3</c:v>
                </c:pt>
                <c:pt idx="119">
                  <c:v>-5.0300807359197003E-3</c:v>
                </c:pt>
                <c:pt idx="120">
                  <c:v>-3.7411524903360645E-2</c:v>
                </c:pt>
                <c:pt idx="121">
                  <c:v>1.8382246933705486E-2</c:v>
                </c:pt>
                <c:pt idx="122">
                  <c:v>-1.0830273895320977E-2</c:v>
                </c:pt>
                <c:pt idx="123">
                  <c:v>1.1991657977059459E-2</c:v>
                </c:pt>
                <c:pt idx="124">
                  <c:v>1.287995878413189E-2</c:v>
                </c:pt>
                <c:pt idx="125">
                  <c:v>-1.5259918616479457E-3</c:v>
                </c:pt>
                <c:pt idx="126">
                  <c:v>-1.3244931902441923E-2</c:v>
                </c:pt>
                <c:pt idx="127">
                  <c:v>3.6654567028674902E-2</c:v>
                </c:pt>
                <c:pt idx="128">
                  <c:v>0</c:v>
                </c:pt>
                <c:pt idx="129">
                  <c:v>1.6434262948207264E-2</c:v>
                </c:pt>
                <c:pt idx="130">
                  <c:v>-2.7437530622243935E-2</c:v>
                </c:pt>
                <c:pt idx="131">
                  <c:v>-1.0075566750631297E-3</c:v>
                </c:pt>
                <c:pt idx="132">
                  <c:v>-2.0171457387796198E-2</c:v>
                </c:pt>
                <c:pt idx="133">
                  <c:v>-3.6026248069994473E-3</c:v>
                </c:pt>
                <c:pt idx="134">
                  <c:v>-1.2913222473490575E-2</c:v>
                </c:pt>
                <c:pt idx="135">
                  <c:v>3.0350600190967979E-2</c:v>
                </c:pt>
                <c:pt idx="136">
                  <c:v>0</c:v>
                </c:pt>
                <c:pt idx="137">
                  <c:v>5.078719904585868E-4</c:v>
                </c:pt>
                <c:pt idx="138">
                  <c:v>1.0152232987196207E-2</c:v>
                </c:pt>
                <c:pt idx="139">
                  <c:v>-5.0251758793969301E-3</c:v>
                </c:pt>
                <c:pt idx="140">
                  <c:v>2.5253031578436817E-3</c:v>
                </c:pt>
                <c:pt idx="141">
                  <c:v>-6.045340050377883E-3</c:v>
                </c:pt>
                <c:pt idx="142">
                  <c:v>-3.6999493157627995E-2</c:v>
                </c:pt>
                <c:pt idx="143">
                  <c:v>1.4736894736842032E-2</c:v>
                </c:pt>
                <c:pt idx="144">
                  <c:v>-4.5124530854536708E-2</c:v>
                </c:pt>
                <c:pt idx="145">
                  <c:v>9.2341118957087534E-3</c:v>
                </c:pt>
                <c:pt idx="146">
                  <c:v>5.3821313240051476E-4</c:v>
                </c:pt>
                <c:pt idx="147">
                  <c:v>6.992953200645591E-3</c:v>
                </c:pt>
                <c:pt idx="148">
                  <c:v>1.2286432280258077E-2</c:v>
                </c:pt>
                <c:pt idx="149">
                  <c:v>-4.2216356611275031E-3</c:v>
                </c:pt>
                <c:pt idx="150">
                  <c:v>-1.5898780291531841E-3</c:v>
                </c:pt>
                <c:pt idx="151">
                  <c:v>1.0084978768577429E-2</c:v>
                </c:pt>
                <c:pt idx="152">
                  <c:v>5.7802414198507368E-3</c:v>
                </c:pt>
                <c:pt idx="153">
                  <c:v>3.2915414467889995E-2</c:v>
                </c:pt>
                <c:pt idx="154">
                  <c:v>-6.5756702073849283E-3</c:v>
                </c:pt>
                <c:pt idx="155">
                  <c:v>-7.1282590187504357E-3</c:v>
                </c:pt>
                <c:pt idx="156">
                  <c:v>-4.0512871794871806E-2</c:v>
                </c:pt>
                <c:pt idx="157">
                  <c:v>3.260294134703056E-2</c:v>
                </c:pt>
                <c:pt idx="158">
                  <c:v>1.0351966873705784E-3</c:v>
                </c:pt>
                <c:pt idx="159">
                  <c:v>1.8097259565666955E-2</c:v>
                </c:pt>
                <c:pt idx="160">
                  <c:v>4.062925136469055E-3</c:v>
                </c:pt>
                <c:pt idx="161">
                  <c:v>-1.3657056145675243E-2</c:v>
                </c:pt>
                <c:pt idx="162">
                  <c:v>8.2051282051282121E-3</c:v>
                </c:pt>
                <c:pt idx="163">
                  <c:v>4.0691759918615612E-3</c:v>
                </c:pt>
                <c:pt idx="164">
                  <c:v>-1.013166160081045E-2</c:v>
                </c:pt>
                <c:pt idx="165">
                  <c:v>2.0470828020940152E-2</c:v>
                </c:pt>
                <c:pt idx="166">
                  <c:v>1.8054061281140406E-2</c:v>
                </c:pt>
                <c:pt idx="167">
                  <c:v>-9.8521679730131147E-3</c:v>
                </c:pt>
                <c:pt idx="168">
                  <c:v>1.4925373134328216E-2</c:v>
                </c:pt>
                <c:pt idx="169">
                  <c:v>7.8430882352942492E-3</c:v>
                </c:pt>
                <c:pt idx="170">
                  <c:v>7.782101545822066E-3</c:v>
                </c:pt>
                <c:pt idx="171">
                  <c:v>-5.0193004352944305E-2</c:v>
                </c:pt>
                <c:pt idx="172">
                  <c:v>3.6077184959349584E-2</c:v>
                </c:pt>
                <c:pt idx="173">
                  <c:v>-7.3564986442618812E-3</c:v>
                </c:pt>
                <c:pt idx="174">
                  <c:v>-1.877465415019753E-2</c:v>
                </c:pt>
                <c:pt idx="175">
                  <c:v>-1.7623413009898583E-2</c:v>
                </c:pt>
                <c:pt idx="176">
                  <c:v>1.4864120963608309E-2</c:v>
                </c:pt>
                <c:pt idx="177">
                  <c:v>-9.595859070497894E-3</c:v>
                </c:pt>
                <c:pt idx="178">
                  <c:v>-1.9377918440697684E-2</c:v>
                </c:pt>
                <c:pt idx="179">
                  <c:v>-3.6401404056162337E-2</c:v>
                </c:pt>
                <c:pt idx="180">
                  <c:v>3.2379814766335037E-2</c:v>
                </c:pt>
                <c:pt idx="181">
                  <c:v>-9.4092007009514839E-3</c:v>
                </c:pt>
                <c:pt idx="182">
                  <c:v>2.163588276327796E-2</c:v>
                </c:pt>
                <c:pt idx="183">
                  <c:v>6.9214872457909471E-2</c:v>
                </c:pt>
                <c:pt idx="184">
                  <c:v>7.7294682256295608E-3</c:v>
                </c:pt>
                <c:pt idx="185">
                  <c:v>1.438154293472947E-2</c:v>
                </c:pt>
                <c:pt idx="186">
                  <c:v>9.9244328922494483E-3</c:v>
                </c:pt>
                <c:pt idx="187">
                  <c:v>-2.4333223007336174E-2</c:v>
                </c:pt>
                <c:pt idx="188">
                  <c:v>2.8776978417265572E-3</c:v>
                </c:pt>
                <c:pt idx="189">
                  <c:v>2.3911525585843941E-3</c:v>
                </c:pt>
                <c:pt idx="190">
                  <c:v>-3.0534304891903837E-2</c:v>
                </c:pt>
                <c:pt idx="191">
                  <c:v>5.9055610236219717E-3</c:v>
                </c:pt>
                <c:pt idx="192">
                  <c:v>-1.0274021023775799E-2</c:v>
                </c:pt>
                <c:pt idx="193">
                  <c:v>2.4221403855659959E-2</c:v>
                </c:pt>
                <c:pt idx="194">
                  <c:v>4.7297396105086632E-2</c:v>
                </c:pt>
                <c:pt idx="195">
                  <c:v>4.1474606383658741E-2</c:v>
                </c:pt>
                <c:pt idx="196">
                  <c:v>-3.0973008849558763E-3</c:v>
                </c:pt>
                <c:pt idx="197">
                  <c:v>1.5978605593492914E-2</c:v>
                </c:pt>
                <c:pt idx="198">
                  <c:v>-8.7373529374116955E-3</c:v>
                </c:pt>
                <c:pt idx="199">
                  <c:v>1.8069589331441753E-2</c:v>
                </c:pt>
                <c:pt idx="200">
                  <c:v>-7.7922077922077792E-3</c:v>
                </c:pt>
                <c:pt idx="201">
                  <c:v>2.4869109947643835E-2</c:v>
                </c:pt>
                <c:pt idx="202">
                  <c:v>1.5325670498084419E-2</c:v>
                </c:pt>
                <c:pt idx="203">
                  <c:v>-1.383647798742146E-2</c:v>
                </c:pt>
                <c:pt idx="204">
                  <c:v>2.0408163265306142E-2</c:v>
                </c:pt>
                <c:pt idx="205">
                  <c:v>-1.0416666666666666E-2</c:v>
                </c:pt>
                <c:pt idx="206">
                  <c:v>-1.0947368421052697E-2</c:v>
                </c:pt>
                <c:pt idx="207">
                  <c:v>-1.6602809706257857E-2</c:v>
                </c:pt>
                <c:pt idx="208">
                  <c:v>-2.8138484848484895E-2</c:v>
                </c:pt>
                <c:pt idx="209">
                  <c:v>-2.628062243738875E-2</c:v>
                </c:pt>
                <c:pt idx="210">
                  <c:v>9.6065411890877694E-3</c:v>
                </c:pt>
                <c:pt idx="211">
                  <c:v>3.624830086089637E-3</c:v>
                </c:pt>
                <c:pt idx="212">
                  <c:v>2.2573814898420651E-3</c:v>
                </c:pt>
                <c:pt idx="213">
                  <c:v>-5.855900637121594E-3</c:v>
                </c:pt>
                <c:pt idx="214">
                  <c:v>1.1780697779791483E-2</c:v>
                </c:pt>
                <c:pt idx="215">
                  <c:v>1.6569682042095926E-2</c:v>
                </c:pt>
                <c:pt idx="216">
                  <c:v>-2.202687127635005E-3</c:v>
                </c:pt>
                <c:pt idx="217">
                  <c:v>2.1192008830022206E-2</c:v>
                </c:pt>
                <c:pt idx="218">
                  <c:v>3.4587117794513647E-3</c:v>
                </c:pt>
                <c:pt idx="219">
                  <c:v>-8.1860839373582156E-3</c:v>
                </c:pt>
                <c:pt idx="220">
                  <c:v>8.688053866203381E-3</c:v>
                </c:pt>
                <c:pt idx="221">
                  <c:v>3.2730449299330243E-2</c:v>
                </c:pt>
                <c:pt idx="222">
                  <c:v>1.3344412010008308E-2</c:v>
                </c:pt>
                <c:pt idx="223">
                  <c:v>-1.6460494504546325E-3</c:v>
                </c:pt>
                <c:pt idx="224">
                  <c:v>-1.7724649629019096E-2</c:v>
                </c:pt>
                <c:pt idx="225">
                  <c:v>3.3571128829207658E-3</c:v>
                </c:pt>
                <c:pt idx="226">
                  <c:v>1.6729820158929392E-3</c:v>
                </c:pt>
                <c:pt idx="227">
                  <c:v>-1.4196241578445021E-2</c:v>
                </c:pt>
                <c:pt idx="228">
                  <c:v>2.3295170550818683E-2</c:v>
                </c:pt>
                <c:pt idx="229">
                  <c:v>2.8973509933774952E-3</c:v>
                </c:pt>
                <c:pt idx="230">
                  <c:v>-3.7144449030128306E-3</c:v>
                </c:pt>
                <c:pt idx="231">
                  <c:v>1.2427920978788014E-3</c:v>
                </c:pt>
                <c:pt idx="232">
                  <c:v>9.1021514273892361E-3</c:v>
                </c:pt>
                <c:pt idx="233">
                  <c:v>-0.13694137502834666</c:v>
                </c:pt>
                <c:pt idx="234">
                  <c:v>-3.372917024841663E-2</c:v>
                </c:pt>
                <c:pt idx="235">
                  <c:v>-5.9980285152409114E-2</c:v>
                </c:pt>
                <c:pt idx="236">
                  <c:v>3.6610876746293211E-3</c:v>
                </c:pt>
                <c:pt idx="237">
                  <c:v>-4.1167324587424475E-2</c:v>
                </c:pt>
                <c:pt idx="238">
                  <c:v>3.0978206521739285E-2</c:v>
                </c:pt>
                <c:pt idx="239">
                  <c:v>-6.8528733185490159E-3</c:v>
                </c:pt>
                <c:pt idx="240">
                  <c:v>-2.123195329087058E-3</c:v>
                </c:pt>
                <c:pt idx="241">
                  <c:v>-3.4574416732681801E-2</c:v>
                </c:pt>
                <c:pt idx="242">
                  <c:v>-2.479333333333324E-2</c:v>
                </c:pt>
                <c:pt idx="243">
                  <c:v>7.3445758562385374E-3</c:v>
                </c:pt>
                <c:pt idx="244">
                  <c:v>-4.8794223219293248E-2</c:v>
                </c:pt>
                <c:pt idx="245">
                  <c:v>-2.7122584146378772E-2</c:v>
                </c:pt>
                <c:pt idx="246">
                  <c:v>1.7575818181818192E-2</c:v>
                </c:pt>
                <c:pt idx="247">
                  <c:v>3.5734959158133014E-3</c:v>
                </c:pt>
                <c:pt idx="248">
                  <c:v>-6.528189910979405E-3</c:v>
                </c:pt>
                <c:pt idx="249">
                  <c:v>1.0752688172043208E-2</c:v>
                </c:pt>
                <c:pt idx="250">
                  <c:v>1.3002304964538879E-2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7-470D-93E5-8ED0158B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66303"/>
        <c:axId val="322249951"/>
      </c:scatterChart>
      <c:valAx>
        <c:axId val="77866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49951"/>
        <c:crosses val="autoZero"/>
        <c:crossBetween val="midCat"/>
      </c:valAx>
      <c:valAx>
        <c:axId val="3222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6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016819772528434"/>
                  <c:y val="-0.29891003207932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Beta!$A$5:$A$1260</c:f>
              <c:numCache>
                <c:formatCode>0.00%</c:formatCode>
                <c:ptCount val="1256"/>
                <c:pt idx="0">
                  <c:v>-3.7257278419934809E-3</c:v>
                </c:pt>
                <c:pt idx="1">
                  <c:v>4.0406045964642822E-3</c:v>
                </c:pt>
                <c:pt idx="2">
                  <c:v>4.402772888637654E-3</c:v>
                </c:pt>
                <c:pt idx="3">
                  <c:v>-5.8764418134849101E-5</c:v>
                </c:pt>
                <c:pt idx="4">
                  <c:v>3.0774089168797052E-3</c:v>
                </c:pt>
                <c:pt idx="5">
                  <c:v>-5.238431836803027E-3</c:v>
                </c:pt>
                <c:pt idx="6">
                  <c:v>2.554541098777357E-3</c:v>
                </c:pt>
                <c:pt idx="7">
                  <c:v>-2.0736489957494178E-3</c:v>
                </c:pt>
                <c:pt idx="8">
                  <c:v>-9.3602032703648662E-4</c:v>
                </c:pt>
                <c:pt idx="9">
                  <c:v>-3.4387235199050863E-3</c:v>
                </c:pt>
                <c:pt idx="10">
                  <c:v>-2.1117176711474986E-3</c:v>
                </c:pt>
                <c:pt idx="11">
                  <c:v>2.2345685041312187E-3</c:v>
                </c:pt>
                <c:pt idx="12">
                  <c:v>1.5109642560621687E-3</c:v>
                </c:pt>
                <c:pt idx="13">
                  <c:v>6.5850800589935981E-4</c:v>
                </c:pt>
                <c:pt idx="14">
                  <c:v>1.4930036431213165E-3</c:v>
                </c:pt>
                <c:pt idx="15">
                  <c:v>3.5945327755527805E-3</c:v>
                </c:pt>
                <c:pt idx="16">
                  <c:v>-8.8294838553769888E-3</c:v>
                </c:pt>
                <c:pt idx="17">
                  <c:v>4.0621299787631853E-3</c:v>
                </c:pt>
                <c:pt idx="18">
                  <c:v>-3.1766459292753685E-3</c:v>
                </c:pt>
                <c:pt idx="19">
                  <c:v>7.3586343258566621E-3</c:v>
                </c:pt>
                <c:pt idx="20">
                  <c:v>-1.8775504068061675E-3</c:v>
                </c:pt>
                <c:pt idx="21">
                  <c:v>-4.5018718244347724E-3</c:v>
                </c:pt>
                <c:pt idx="22">
                  <c:v>-7.6275556003616821E-4</c:v>
                </c:pt>
                <c:pt idx="23">
                  <c:v>-9.100658934465022E-3</c:v>
                </c:pt>
                <c:pt idx="24">
                  <c:v>2.7330404241284438E-4</c:v>
                </c:pt>
                <c:pt idx="25">
                  <c:v>3.4084276272536179E-3</c:v>
                </c:pt>
                <c:pt idx="26">
                  <c:v>-7.6057080177862205E-3</c:v>
                </c:pt>
                <c:pt idx="27">
                  <c:v>-3.8119600561352905E-3</c:v>
                </c:pt>
                <c:pt idx="28">
                  <c:v>3.7614934841034712E-3</c:v>
                </c:pt>
                <c:pt idx="29">
                  <c:v>-1.0962791709427461E-2</c:v>
                </c:pt>
                <c:pt idx="30">
                  <c:v>-7.1136912258603149E-3</c:v>
                </c:pt>
                <c:pt idx="31">
                  <c:v>-3.0455439460902448E-5</c:v>
                </c:pt>
                <c:pt idx="32">
                  <c:v>-5.6303210459531699E-3</c:v>
                </c:pt>
                <c:pt idx="33">
                  <c:v>-2.6276885111605534E-2</c:v>
                </c:pt>
                <c:pt idx="34">
                  <c:v>-2.031041439635016E-2</c:v>
                </c:pt>
                <c:pt idx="35">
                  <c:v>2.4213571584680562E-3</c:v>
                </c:pt>
                <c:pt idx="36">
                  <c:v>4.2164408817634991E-3</c:v>
                </c:pt>
                <c:pt idx="37">
                  <c:v>2.088721419728801E-2</c:v>
                </c:pt>
                <c:pt idx="38">
                  <c:v>-2.5906989512765929E-3</c:v>
                </c:pt>
                <c:pt idx="39">
                  <c:v>-1.5067302179886622E-2</c:v>
                </c:pt>
                <c:pt idx="40">
                  <c:v>-6.5902515794250185E-3</c:v>
                </c:pt>
                <c:pt idx="41">
                  <c:v>-4.8179491114643275E-3</c:v>
                </c:pt>
                <c:pt idx="42">
                  <c:v>-9.8865060584085104E-3</c:v>
                </c:pt>
                <c:pt idx="43">
                  <c:v>-3.0199520040325976E-2</c:v>
                </c:pt>
                <c:pt idx="44">
                  <c:v>1.418653995833993E-2</c:v>
                </c:pt>
                <c:pt idx="45">
                  <c:v>-1.063715153478198E-2</c:v>
                </c:pt>
                <c:pt idx="46">
                  <c:v>-3.626544530687446E-3</c:v>
                </c:pt>
                <c:pt idx="47">
                  <c:v>1.7298577979386925E-2</c:v>
                </c:pt>
                <c:pt idx="48">
                  <c:v>3.0612009206911288E-3</c:v>
                </c:pt>
                <c:pt idx="49">
                  <c:v>2.003181112309654E-2</c:v>
                </c:pt>
                <c:pt idx="50">
                  <c:v>3.9748933021357128E-4</c:v>
                </c:pt>
                <c:pt idx="51">
                  <c:v>4.2901583424807335E-3</c:v>
                </c:pt>
                <c:pt idx="52">
                  <c:v>6.1804949274176417E-3</c:v>
                </c:pt>
                <c:pt idx="53">
                  <c:v>1.4968540467843697E-2</c:v>
                </c:pt>
                <c:pt idx="54">
                  <c:v>-4.1724975503436819E-3</c:v>
                </c:pt>
                <c:pt idx="55">
                  <c:v>-1.0309378730686309E-2</c:v>
                </c:pt>
                <c:pt idx="56">
                  <c:v>-1.6089983943231276E-2</c:v>
                </c:pt>
                <c:pt idx="57">
                  <c:v>1.07950330678934E-4</c:v>
                </c:pt>
                <c:pt idx="58">
                  <c:v>-5.8462880436547021E-3</c:v>
                </c:pt>
                <c:pt idx="59">
                  <c:v>1.1625652446285476E-2</c:v>
                </c:pt>
                <c:pt idx="60">
                  <c:v>1.2721185182786E-3</c:v>
                </c:pt>
                <c:pt idx="61">
                  <c:v>-1.4152473282052467E-2</c:v>
                </c:pt>
                <c:pt idx="62">
                  <c:v>-1.6900465470364348E-2</c:v>
                </c:pt>
                <c:pt idx="63">
                  <c:v>1.1034752928487393E-2</c:v>
                </c:pt>
                <c:pt idx="64">
                  <c:v>-1.6357782600397871E-3</c:v>
                </c:pt>
                <c:pt idx="65">
                  <c:v>1.254329870308374E-2</c:v>
                </c:pt>
                <c:pt idx="66">
                  <c:v>-7.9501582128710443E-3</c:v>
                </c:pt>
                <c:pt idx="67">
                  <c:v>1.9573617005934889E-2</c:v>
                </c:pt>
                <c:pt idx="68">
                  <c:v>-1.1878108928626678E-3</c:v>
                </c:pt>
                <c:pt idx="69">
                  <c:v>6.3801247435643117E-3</c:v>
                </c:pt>
                <c:pt idx="70">
                  <c:v>8.8733514955098639E-3</c:v>
                </c:pt>
                <c:pt idx="71">
                  <c:v>-3.6247152437238188E-2</c:v>
                </c:pt>
                <c:pt idx="72">
                  <c:v>-5.0037856943528905E-3</c:v>
                </c:pt>
                <c:pt idx="73">
                  <c:v>-2.0104782117049771E-2</c:v>
                </c:pt>
                <c:pt idx="74">
                  <c:v>-6.4066798308725654E-3</c:v>
                </c:pt>
                <c:pt idx="75">
                  <c:v>-3.4359846401905607E-3</c:v>
                </c:pt>
                <c:pt idx="76">
                  <c:v>7.8255972006318342E-3</c:v>
                </c:pt>
                <c:pt idx="77">
                  <c:v>-1.0482489801659858E-2</c:v>
                </c:pt>
                <c:pt idx="78">
                  <c:v>-1.4676243914763467E-2</c:v>
                </c:pt>
                <c:pt idx="79">
                  <c:v>-2.2218245906431459E-2</c:v>
                </c:pt>
                <c:pt idx="80">
                  <c:v>2.7147392388822568E-4</c:v>
                </c:pt>
                <c:pt idx="81">
                  <c:v>-1.7140997691238335E-2</c:v>
                </c:pt>
                <c:pt idx="82">
                  <c:v>-1.2841303083590123E-2</c:v>
                </c:pt>
                <c:pt idx="83">
                  <c:v>-2.0056789624040679E-2</c:v>
                </c:pt>
                <c:pt idx="84">
                  <c:v>-2.7275236698796425E-2</c:v>
                </c:pt>
                <c:pt idx="85">
                  <c:v>4.6178387068852043E-2</c:v>
                </c:pt>
                <c:pt idx="86">
                  <c:v>4.5493669077976201E-3</c:v>
                </c:pt>
                <c:pt idx="87">
                  <c:v>-4.5530706184470423E-4</c:v>
                </c:pt>
                <c:pt idx="88">
                  <c:v>1.005171552849826E-2</c:v>
                </c:pt>
                <c:pt idx="89">
                  <c:v>-3.0726770734111303E-3</c:v>
                </c:pt>
                <c:pt idx="90">
                  <c:v>-1.5905372447033293E-2</c:v>
                </c:pt>
                <c:pt idx="91">
                  <c:v>3.2349349758138503E-2</c:v>
                </c:pt>
                <c:pt idx="92">
                  <c:v>1.0971644901288337E-2</c:v>
                </c:pt>
                <c:pt idx="93">
                  <c:v>1.6919028384460744E-2</c:v>
                </c:pt>
                <c:pt idx="94">
                  <c:v>9.124379315660994E-3</c:v>
                </c:pt>
                <c:pt idx="95">
                  <c:v>7.9945803656185158E-3</c:v>
                </c:pt>
                <c:pt idx="96">
                  <c:v>1.260344595067399E-3</c:v>
                </c:pt>
                <c:pt idx="97">
                  <c:v>-5.9252849421227247E-3</c:v>
                </c:pt>
                <c:pt idx="98">
                  <c:v>6.120330447535338E-3</c:v>
                </c:pt>
                <c:pt idx="99">
                  <c:v>6.8031066595189297E-3</c:v>
                </c:pt>
                <c:pt idx="100">
                  <c:v>9.1784035022908616E-3</c:v>
                </c:pt>
                <c:pt idx="101">
                  <c:v>1.3977262406475729E-2</c:v>
                </c:pt>
                <c:pt idx="102">
                  <c:v>-1.5314324391250536E-2</c:v>
                </c:pt>
                <c:pt idx="103">
                  <c:v>-1.5535921872125923E-3</c:v>
                </c:pt>
                <c:pt idx="104">
                  <c:v>7.0467273173662357E-3</c:v>
                </c:pt>
                <c:pt idx="105">
                  <c:v>1.0749023868532917E-2</c:v>
                </c:pt>
                <c:pt idx="106">
                  <c:v>-1.3801432304106505E-3</c:v>
                </c:pt>
                <c:pt idx="107">
                  <c:v>-2.7559110587732221E-5</c:v>
                </c:pt>
                <c:pt idx="108">
                  <c:v>6.1673399035945048E-3</c:v>
                </c:pt>
                <c:pt idx="109">
                  <c:v>4.4768002444136893E-3</c:v>
                </c:pt>
                <c:pt idx="110">
                  <c:v>3.3398923116621528E-3</c:v>
                </c:pt>
                <c:pt idx="111">
                  <c:v>8.5798285266538363E-3</c:v>
                </c:pt>
                <c:pt idx="112">
                  <c:v>4.4580525923022078E-3</c:v>
                </c:pt>
                <c:pt idx="113">
                  <c:v>-1.5276458172510019E-3</c:v>
                </c:pt>
                <c:pt idx="114">
                  <c:v>-4.4826068984028826E-3</c:v>
                </c:pt>
                <c:pt idx="115">
                  <c:v>-1.0515924152080225E-3</c:v>
                </c:pt>
                <c:pt idx="116">
                  <c:v>6.580509229639043E-3</c:v>
                </c:pt>
                <c:pt idx="117">
                  <c:v>1.0538240004465436E-2</c:v>
                </c:pt>
                <c:pt idx="118">
                  <c:v>4.7710224084032502E-3</c:v>
                </c:pt>
                <c:pt idx="119">
                  <c:v>-8.5565525183069321E-4</c:v>
                </c:pt>
                <c:pt idx="120">
                  <c:v>1.1815006712775944E-2</c:v>
                </c:pt>
                <c:pt idx="121">
                  <c:v>1.1807722990957428E-3</c:v>
                </c:pt>
                <c:pt idx="122">
                  <c:v>4.618334007020621E-3</c:v>
                </c:pt>
                <c:pt idx="123">
                  <c:v>-3.5114746184951267E-3</c:v>
                </c:pt>
                <c:pt idx="124">
                  <c:v>8.0068319398352832E-3</c:v>
                </c:pt>
                <c:pt idx="125">
                  <c:v>-3.1027036437426836E-4</c:v>
                </c:pt>
                <c:pt idx="126">
                  <c:v>-8.7630054232614198E-3</c:v>
                </c:pt>
                <c:pt idx="127">
                  <c:v>1.1637632879775654E-3</c:v>
                </c:pt>
                <c:pt idx="128">
                  <c:v>-4.2066439692110122E-3</c:v>
                </c:pt>
                <c:pt idx="129">
                  <c:v>7.8572454469603894E-3</c:v>
                </c:pt>
                <c:pt idx="130">
                  <c:v>-4.8925764756651401E-3</c:v>
                </c:pt>
                <c:pt idx="131">
                  <c:v>-4.2590458785088806E-3</c:v>
                </c:pt>
                <c:pt idx="132">
                  <c:v>-1.378575442756981E-2</c:v>
                </c:pt>
                <c:pt idx="133">
                  <c:v>-8.4667479393961634E-3</c:v>
                </c:pt>
                <c:pt idx="134">
                  <c:v>-2.8195642495132561E-3</c:v>
                </c:pt>
                <c:pt idx="135">
                  <c:v>1.3444217865115814E-2</c:v>
                </c:pt>
                <c:pt idx="136">
                  <c:v>1.5806485677824942E-3</c:v>
                </c:pt>
                <c:pt idx="137">
                  <c:v>3.8500950197790291E-3</c:v>
                </c:pt>
                <c:pt idx="138">
                  <c:v>-1.6354695423027616E-3</c:v>
                </c:pt>
                <c:pt idx="139">
                  <c:v>1.8072140234964326E-3</c:v>
                </c:pt>
                <c:pt idx="140">
                  <c:v>6.9361794141142305E-3</c:v>
                </c:pt>
                <c:pt idx="141">
                  <c:v>-5.1649734408673615E-3</c:v>
                </c:pt>
                <c:pt idx="142">
                  <c:v>-8.3353488665727227E-3</c:v>
                </c:pt>
                <c:pt idx="143">
                  <c:v>1.3385979930570936E-2</c:v>
                </c:pt>
                <c:pt idx="144">
                  <c:v>-2.8053024152862295E-2</c:v>
                </c:pt>
                <c:pt idx="145">
                  <c:v>1.7412390457157952E-3</c:v>
                </c:pt>
                <c:pt idx="146">
                  <c:v>9.8535470965509433E-3</c:v>
                </c:pt>
                <c:pt idx="147">
                  <c:v>-9.4324043454998056E-4</c:v>
                </c:pt>
                <c:pt idx="148">
                  <c:v>8.1983800155839767E-3</c:v>
                </c:pt>
                <c:pt idx="149">
                  <c:v>3.2484617374242196E-3</c:v>
                </c:pt>
                <c:pt idx="150">
                  <c:v>1.3837686470411021E-2</c:v>
                </c:pt>
                <c:pt idx="151">
                  <c:v>-3.7763184390389552E-3</c:v>
                </c:pt>
                <c:pt idx="152">
                  <c:v>4.9079879911238904E-3</c:v>
                </c:pt>
                <c:pt idx="153">
                  <c:v>5.2684981028010254E-3</c:v>
                </c:pt>
                <c:pt idx="154">
                  <c:v>7.297946916916093E-3</c:v>
                </c:pt>
                <c:pt idx="155">
                  <c:v>2.3087315071007301E-4</c:v>
                </c:pt>
                <c:pt idx="156">
                  <c:v>-1.1449884152618467E-2</c:v>
                </c:pt>
                <c:pt idx="157">
                  <c:v>9.5482717679018139E-3</c:v>
                </c:pt>
                <c:pt idx="158">
                  <c:v>2.6935362483132227E-3</c:v>
                </c:pt>
                <c:pt idx="159">
                  <c:v>7.5563339922273256E-3</c:v>
                </c:pt>
                <c:pt idx="160">
                  <c:v>-1.7350153777102703E-3</c:v>
                </c:pt>
                <c:pt idx="161">
                  <c:v>7.6962400410993093E-4</c:v>
                </c:pt>
                <c:pt idx="162">
                  <c:v>-7.6037187540363999E-3</c:v>
                </c:pt>
                <c:pt idx="163">
                  <c:v>2.4838924989106321E-3</c:v>
                </c:pt>
                <c:pt idx="164">
                  <c:v>-3.6961103292208826E-3</c:v>
                </c:pt>
                <c:pt idx="165">
                  <c:v>1.2655368893161257E-2</c:v>
                </c:pt>
                <c:pt idx="166">
                  <c:v>3.4655670261559725E-3</c:v>
                </c:pt>
                <c:pt idx="167">
                  <c:v>-1.1392208254533289E-2</c:v>
                </c:pt>
                <c:pt idx="168">
                  <c:v>9.6054650080904889E-3</c:v>
                </c:pt>
                <c:pt idx="169">
                  <c:v>1.0079942224918293E-5</c:v>
                </c:pt>
                <c:pt idx="170">
                  <c:v>-1.6210984607662161E-3</c:v>
                </c:pt>
                <c:pt idx="171">
                  <c:v>-1.1097351812503696E-2</c:v>
                </c:pt>
                <c:pt idx="172">
                  <c:v>2.0524714374290523E-3</c:v>
                </c:pt>
                <c:pt idx="173">
                  <c:v>1.4317369344394081E-2</c:v>
                </c:pt>
                <c:pt idx="174">
                  <c:v>-2.0244090048484533E-3</c:v>
                </c:pt>
                <c:pt idx="175">
                  <c:v>-1.9323940492049271E-2</c:v>
                </c:pt>
                <c:pt idx="176">
                  <c:v>-3.3425735918916222E-3</c:v>
                </c:pt>
                <c:pt idx="177">
                  <c:v>-2.277280614158759E-3</c:v>
                </c:pt>
                <c:pt idx="178">
                  <c:v>2.951676071211187E-3</c:v>
                </c:pt>
                <c:pt idx="179">
                  <c:v>-2.9408929421762188E-2</c:v>
                </c:pt>
                <c:pt idx="180">
                  <c:v>9.7785313247257394E-3</c:v>
                </c:pt>
                <c:pt idx="181">
                  <c:v>2.6702635902879851E-3</c:v>
                </c:pt>
                <c:pt idx="182">
                  <c:v>6.0158812831280079E-3</c:v>
                </c:pt>
                <c:pt idx="183">
                  <c:v>-1.1515064590269889E-2</c:v>
                </c:pt>
                <c:pt idx="184">
                  <c:v>-7.256315669444461E-3</c:v>
                </c:pt>
                <c:pt idx="185">
                  <c:v>1.2821974716769003E-2</c:v>
                </c:pt>
                <c:pt idx="186">
                  <c:v>-7.6747113166786779E-3</c:v>
                </c:pt>
                <c:pt idx="187">
                  <c:v>-1.6757244706154174E-2</c:v>
                </c:pt>
                <c:pt idx="188">
                  <c:v>4.9957704698347354E-3</c:v>
                </c:pt>
                <c:pt idx="189">
                  <c:v>-1.0016970115762984E-2</c:v>
                </c:pt>
                <c:pt idx="190">
                  <c:v>-6.1816555567042013E-3</c:v>
                </c:pt>
                <c:pt idx="191">
                  <c:v>-2.2370379017875737E-3</c:v>
                </c:pt>
                <c:pt idx="192">
                  <c:v>-9.9362069497541151E-3</c:v>
                </c:pt>
                <c:pt idx="193">
                  <c:v>6.8709975144988066E-3</c:v>
                </c:pt>
                <c:pt idx="194">
                  <c:v>2.5168138548125642E-2</c:v>
                </c:pt>
                <c:pt idx="195">
                  <c:v>3.1517295246162513E-3</c:v>
                </c:pt>
                <c:pt idx="196">
                  <c:v>3.6325933833345168E-3</c:v>
                </c:pt>
                <c:pt idx="197">
                  <c:v>5.5699540204733351E-3</c:v>
                </c:pt>
                <c:pt idx="198">
                  <c:v>5.3858039112051215E-3</c:v>
                </c:pt>
                <c:pt idx="199">
                  <c:v>8.8848330209937375E-4</c:v>
                </c:pt>
                <c:pt idx="200">
                  <c:v>-1.1345431404958717E-3</c:v>
                </c:pt>
                <c:pt idx="201">
                  <c:v>5.6422502595678261E-3</c:v>
                </c:pt>
                <c:pt idx="202">
                  <c:v>-6.5517568150990496E-3</c:v>
                </c:pt>
                <c:pt idx="203">
                  <c:v>-1.8947376292854749E-4</c:v>
                </c:pt>
                <c:pt idx="204">
                  <c:v>1.1471033462069683E-2</c:v>
                </c:pt>
                <c:pt idx="205">
                  <c:v>2.9146043510815782E-3</c:v>
                </c:pt>
                <c:pt idx="206">
                  <c:v>6.7412181583952485E-3</c:v>
                </c:pt>
                <c:pt idx="207">
                  <c:v>-6.0981042505377425E-3</c:v>
                </c:pt>
                <c:pt idx="208">
                  <c:v>-8.0181945637297341E-3</c:v>
                </c:pt>
                <c:pt idx="209">
                  <c:v>-5.9185255315689642E-3</c:v>
                </c:pt>
                <c:pt idx="210">
                  <c:v>-1.4252975878533E-3</c:v>
                </c:pt>
                <c:pt idx="211">
                  <c:v>1.2472245137184456E-2</c:v>
                </c:pt>
                <c:pt idx="212">
                  <c:v>1.2074057331514962E-2</c:v>
                </c:pt>
                <c:pt idx="213">
                  <c:v>3.5312051671222279E-3</c:v>
                </c:pt>
                <c:pt idx="214">
                  <c:v>-3.1705221238423269E-3</c:v>
                </c:pt>
                <c:pt idx="215">
                  <c:v>8.8532484096319093E-3</c:v>
                </c:pt>
                <c:pt idx="216">
                  <c:v>1.2885205118136676E-3</c:v>
                </c:pt>
                <c:pt idx="217">
                  <c:v>-9.4254215325139234E-3</c:v>
                </c:pt>
                <c:pt idx="218">
                  <c:v>-1.0787759972339101E-4</c:v>
                </c:pt>
                <c:pt idx="219">
                  <c:v>-7.0870888483503538E-4</c:v>
                </c:pt>
                <c:pt idx="220">
                  <c:v>-2.6723563299896362E-3</c:v>
                </c:pt>
                <c:pt idx="221">
                  <c:v>1.0233782302051983E-2</c:v>
                </c:pt>
                <c:pt idx="222">
                  <c:v>-4.6570015896893113E-3</c:v>
                </c:pt>
                <c:pt idx="223">
                  <c:v>2.4084279866996801E-4</c:v>
                </c:pt>
                <c:pt idx="224">
                  <c:v>-7.3571905973965138E-3</c:v>
                </c:pt>
                <c:pt idx="225">
                  <c:v>3.1639225855129307E-3</c:v>
                </c:pt>
                <c:pt idx="226">
                  <c:v>-3.1899321241810612E-3</c:v>
                </c:pt>
                <c:pt idx="227">
                  <c:v>-9.0843861783707807E-4</c:v>
                </c:pt>
                <c:pt idx="228">
                  <c:v>1.0621776694361275E-2</c:v>
                </c:pt>
                <c:pt idx="229">
                  <c:v>1.4109037261702645E-2</c:v>
                </c:pt>
                <c:pt idx="230">
                  <c:v>-9.5625025362623666E-3</c:v>
                </c:pt>
                <c:pt idx="231">
                  <c:v>9.3189026073663504E-3</c:v>
                </c:pt>
                <c:pt idx="232">
                  <c:v>-4.6693677349856537E-3</c:v>
                </c:pt>
                <c:pt idx="233">
                  <c:v>6.5455062958601484E-3</c:v>
                </c:pt>
                <c:pt idx="234">
                  <c:v>-1.0106743257886823E-2</c:v>
                </c:pt>
                <c:pt idx="235">
                  <c:v>-1.6901232249702882E-2</c:v>
                </c:pt>
                <c:pt idx="236">
                  <c:v>-9.8009553737401795E-3</c:v>
                </c:pt>
                <c:pt idx="237">
                  <c:v>-2.8048697166713373E-2</c:v>
                </c:pt>
                <c:pt idx="238">
                  <c:v>1.2182759594396792E-2</c:v>
                </c:pt>
                <c:pt idx="239">
                  <c:v>2.0228611627289145E-3</c:v>
                </c:pt>
                <c:pt idx="240">
                  <c:v>2.0134476483495499E-2</c:v>
                </c:pt>
                <c:pt idx="241">
                  <c:v>-1.2455190211001683E-2</c:v>
                </c:pt>
                <c:pt idx="242">
                  <c:v>-1.5226158357544994E-2</c:v>
                </c:pt>
                <c:pt idx="243">
                  <c:v>1.1285105023325638E-2</c:v>
                </c:pt>
                <c:pt idx="244">
                  <c:v>-2.932121811175423E-2</c:v>
                </c:pt>
                <c:pt idx="245">
                  <c:v>-1.5397015301481802E-3</c:v>
                </c:pt>
                <c:pt idx="246">
                  <c:v>2.0739301366019171E-2</c:v>
                </c:pt>
                <c:pt idx="247">
                  <c:v>9.8706987360002024E-3</c:v>
                </c:pt>
                <c:pt idx="248">
                  <c:v>-8.1460225498067654E-3</c:v>
                </c:pt>
                <c:pt idx="249">
                  <c:v>5.6280635954937862E-3</c:v>
                </c:pt>
                <c:pt idx="250">
                  <c:v>8.4795692988315168E-4</c:v>
                </c:pt>
                <c:pt idx="251">
                  <c:v>-2.7487960069067133E-2</c:v>
                </c:pt>
                <c:pt idx="252">
                  <c:v>8.0803493528969466E-3</c:v>
                </c:pt>
                <c:pt idx="253">
                  <c:v>-1.0132932471281567E-2</c:v>
                </c:pt>
                <c:pt idx="254">
                  <c:v>9.4508689439470744E-3</c:v>
                </c:pt>
                <c:pt idx="255">
                  <c:v>1.473553918864909E-2</c:v>
                </c:pt>
                <c:pt idx="256">
                  <c:v>2.1254894672914186E-3</c:v>
                </c:pt>
                <c:pt idx="257">
                  <c:v>-1.2305923135759273E-2</c:v>
                </c:pt>
                <c:pt idx="258">
                  <c:v>1.2319308628053079E-2</c:v>
                </c:pt>
                <c:pt idx="259">
                  <c:v>1.684799355324014E-2</c:v>
                </c:pt>
                <c:pt idx="260">
                  <c:v>-5.8557849509425488E-4</c:v>
                </c:pt>
                <c:pt idx="261">
                  <c:v>7.8210163283424575E-3</c:v>
                </c:pt>
                <c:pt idx="262">
                  <c:v>5.8864903655269493E-3</c:v>
                </c:pt>
                <c:pt idx="263">
                  <c:v>1.3577219183979961E-2</c:v>
                </c:pt>
                <c:pt idx="264">
                  <c:v>-8.9098880071117803E-4</c:v>
                </c:pt>
                <c:pt idx="265">
                  <c:v>4.0769736751432203E-4</c:v>
                </c:pt>
                <c:pt idx="266">
                  <c:v>1.4924570331793989E-3</c:v>
                </c:pt>
                <c:pt idx="267">
                  <c:v>-3.3569043706721045E-3</c:v>
                </c:pt>
                <c:pt idx="268">
                  <c:v>-3.0926088068457583E-3</c:v>
                </c:pt>
                <c:pt idx="269">
                  <c:v>-1.9299488058352212E-3</c:v>
                </c:pt>
                <c:pt idx="270">
                  <c:v>-2.5748176156131061E-3</c:v>
                </c:pt>
                <c:pt idx="271">
                  <c:v>1.6403760980924225E-3</c:v>
                </c:pt>
                <c:pt idx="272">
                  <c:v>-1.1371578885400462E-2</c:v>
                </c:pt>
                <c:pt idx="273">
                  <c:v>1.1294711161815877E-2</c:v>
                </c:pt>
                <c:pt idx="274">
                  <c:v>-5.3712239772181012E-3</c:v>
                </c:pt>
                <c:pt idx="275">
                  <c:v>-7.3465160601604148E-3</c:v>
                </c:pt>
                <c:pt idx="276">
                  <c:v>6.625955701893959E-3</c:v>
                </c:pt>
                <c:pt idx="277">
                  <c:v>-1.8321016164682902E-2</c:v>
                </c:pt>
                <c:pt idx="278">
                  <c:v>-1.378936733519253E-2</c:v>
                </c:pt>
                <c:pt idx="279">
                  <c:v>5.7636535586327586E-3</c:v>
                </c:pt>
                <c:pt idx="280">
                  <c:v>1.0171835198002323E-2</c:v>
                </c:pt>
                <c:pt idx="281">
                  <c:v>-5.1161051378943757E-3</c:v>
                </c:pt>
                <c:pt idx="282">
                  <c:v>-1.7523329976165743E-2</c:v>
                </c:pt>
                <c:pt idx="283">
                  <c:v>6.9484292769076477E-3</c:v>
                </c:pt>
                <c:pt idx="284">
                  <c:v>5.5395774254086445E-3</c:v>
                </c:pt>
                <c:pt idx="285">
                  <c:v>1.7195848168362088E-2</c:v>
                </c:pt>
                <c:pt idx="286">
                  <c:v>-3.9340682638462181E-3</c:v>
                </c:pt>
                <c:pt idx="287">
                  <c:v>8.0040804847915231E-3</c:v>
                </c:pt>
                <c:pt idx="288">
                  <c:v>-9.9258172614472614E-4</c:v>
                </c:pt>
                <c:pt idx="289">
                  <c:v>8.4529753418271913E-3</c:v>
                </c:pt>
                <c:pt idx="290">
                  <c:v>-9.7491242699928628E-4</c:v>
                </c:pt>
                <c:pt idx="291">
                  <c:v>5.6279683304696227E-3</c:v>
                </c:pt>
                <c:pt idx="292">
                  <c:v>-2.9783329219351722E-4</c:v>
                </c:pt>
                <c:pt idx="293">
                  <c:v>8.3715360274603059E-4</c:v>
                </c:pt>
                <c:pt idx="294">
                  <c:v>4.5672009576182819E-4</c:v>
                </c:pt>
                <c:pt idx="295">
                  <c:v>4.9343430028848225E-3</c:v>
                </c:pt>
                <c:pt idx="296">
                  <c:v>5.8135452724006886E-3</c:v>
                </c:pt>
                <c:pt idx="297">
                  <c:v>2.3495288439837995E-3</c:v>
                </c:pt>
                <c:pt idx="298">
                  <c:v>-2.6832430625303126E-3</c:v>
                </c:pt>
                <c:pt idx="299">
                  <c:v>-7.3961371596963175E-3</c:v>
                </c:pt>
                <c:pt idx="300">
                  <c:v>1.4386026722272571E-2</c:v>
                </c:pt>
                <c:pt idx="301">
                  <c:v>5.848235946559097E-3</c:v>
                </c:pt>
                <c:pt idx="302">
                  <c:v>2.1201844774119071E-3</c:v>
                </c:pt>
                <c:pt idx="303">
                  <c:v>-4.4914947495540191E-3</c:v>
                </c:pt>
                <c:pt idx="304">
                  <c:v>1.1505710189733884E-3</c:v>
                </c:pt>
                <c:pt idx="305">
                  <c:v>2.8856190564857248E-3</c:v>
                </c:pt>
                <c:pt idx="306">
                  <c:v>-1.9666101063860286E-3</c:v>
                </c:pt>
                <c:pt idx="307">
                  <c:v>-1.7398047932033602E-3</c:v>
                </c:pt>
                <c:pt idx="308">
                  <c:v>-2.275264578301578E-3</c:v>
                </c:pt>
                <c:pt idx="309">
                  <c:v>2.5170404126761054E-3</c:v>
                </c:pt>
                <c:pt idx="310">
                  <c:v>4.5946311646684569E-3</c:v>
                </c:pt>
                <c:pt idx="311">
                  <c:v>-1.349563893134351E-3</c:v>
                </c:pt>
                <c:pt idx="312">
                  <c:v>1.721770220610431E-3</c:v>
                </c:pt>
                <c:pt idx="313">
                  <c:v>-3.5875444505464186E-3</c:v>
                </c:pt>
                <c:pt idx="314">
                  <c:v>-6.8851214776345683E-3</c:v>
                </c:pt>
                <c:pt idx="315">
                  <c:v>2.7418422985642701E-3</c:v>
                </c:pt>
                <c:pt idx="316">
                  <c:v>1.1999756308317674E-2</c:v>
                </c:pt>
                <c:pt idx="317">
                  <c:v>4.1399558157226004E-3</c:v>
                </c:pt>
                <c:pt idx="318">
                  <c:v>6.3230339013188195E-3</c:v>
                </c:pt>
                <c:pt idx="319">
                  <c:v>-1.015866056657975E-2</c:v>
                </c:pt>
                <c:pt idx="320">
                  <c:v>-7.1089415363954842E-3</c:v>
                </c:pt>
                <c:pt idx="321">
                  <c:v>-5.9823540176843068E-3</c:v>
                </c:pt>
                <c:pt idx="322">
                  <c:v>7.8682530816751254E-3</c:v>
                </c:pt>
                <c:pt idx="323">
                  <c:v>1.7353932922604719E-3</c:v>
                </c:pt>
                <c:pt idx="324">
                  <c:v>9.4757763354967883E-3</c:v>
                </c:pt>
                <c:pt idx="325">
                  <c:v>-4.2038002769938399E-3</c:v>
                </c:pt>
                <c:pt idx="326">
                  <c:v>-8.5919900728293743E-4</c:v>
                </c:pt>
                <c:pt idx="327">
                  <c:v>1.9883186280601466E-3</c:v>
                </c:pt>
                <c:pt idx="328">
                  <c:v>1.0358429864814576E-2</c:v>
                </c:pt>
                <c:pt idx="329">
                  <c:v>-5.8479124685192861E-3</c:v>
                </c:pt>
                <c:pt idx="330">
                  <c:v>6.7861186716175453E-3</c:v>
                </c:pt>
                <c:pt idx="331">
                  <c:v>3.2524577999302594E-3</c:v>
                </c:pt>
                <c:pt idx="332">
                  <c:v>5.1834296662918856E-4</c:v>
                </c:pt>
                <c:pt idx="333">
                  <c:v>3.9879944795288775E-3</c:v>
                </c:pt>
                <c:pt idx="334">
                  <c:v>5.5006535895076687E-3</c:v>
                </c:pt>
                <c:pt idx="335">
                  <c:v>-1.0748465997895806E-3</c:v>
                </c:pt>
                <c:pt idx="336">
                  <c:v>-9.8371423010554519E-4</c:v>
                </c:pt>
                <c:pt idx="337">
                  <c:v>2.8961320148415907E-3</c:v>
                </c:pt>
                <c:pt idx="338">
                  <c:v>-2.1526291555266069E-3</c:v>
                </c:pt>
                <c:pt idx="339">
                  <c:v>-1.0470372113275761E-3</c:v>
                </c:pt>
                <c:pt idx="340">
                  <c:v>1.1161385498116981E-3</c:v>
                </c:pt>
                <c:pt idx="341">
                  <c:v>1.0518177133347251E-3</c:v>
                </c:pt>
                <c:pt idx="342">
                  <c:v>-4.609754682123956E-3</c:v>
                </c:pt>
                <c:pt idx="343">
                  <c:v>-7.3455859028712567E-4</c:v>
                </c:pt>
                <c:pt idx="344">
                  <c:v>-2.3463723402660547E-3</c:v>
                </c:pt>
                <c:pt idx="345">
                  <c:v>1.7517073037416153E-3</c:v>
                </c:pt>
                <c:pt idx="346">
                  <c:v>2.4940534599794304E-3</c:v>
                </c:pt>
                <c:pt idx="347">
                  <c:v>-3.2457578003245186E-3</c:v>
                </c:pt>
                <c:pt idx="348">
                  <c:v>8.1700351687438218E-3</c:v>
                </c:pt>
                <c:pt idx="349">
                  <c:v>2.3500008582391201E-3</c:v>
                </c:pt>
                <c:pt idx="350">
                  <c:v>1.5003005393189838E-3</c:v>
                </c:pt>
                <c:pt idx="351">
                  <c:v>1.1675732795037919E-2</c:v>
                </c:pt>
                <c:pt idx="352">
                  <c:v>-2.2806016165511475E-3</c:v>
                </c:pt>
                <c:pt idx="353">
                  <c:v>-6.0223410106679523E-3</c:v>
                </c:pt>
                <c:pt idx="354">
                  <c:v>-1.9679586610313142E-4</c:v>
                </c:pt>
                <c:pt idx="355">
                  <c:v>2.0840553552037592E-3</c:v>
                </c:pt>
                <c:pt idx="356">
                  <c:v>-1.0403287181146859E-2</c:v>
                </c:pt>
                <c:pt idx="357">
                  <c:v>-1.4129691492002949E-2</c:v>
                </c:pt>
                <c:pt idx="358">
                  <c:v>1.0024662588699879E-2</c:v>
                </c:pt>
                <c:pt idx="359">
                  <c:v>-4.7266796764321717E-3</c:v>
                </c:pt>
                <c:pt idx="360">
                  <c:v>6.1564206026801498E-4</c:v>
                </c:pt>
                <c:pt idx="361">
                  <c:v>-1.9873858415148153E-2</c:v>
                </c:pt>
                <c:pt idx="362">
                  <c:v>1.0656537055748568E-2</c:v>
                </c:pt>
                <c:pt idx="363">
                  <c:v>1.3353954777068695E-2</c:v>
                </c:pt>
                <c:pt idx="364">
                  <c:v>1.1976512908911352E-2</c:v>
                </c:pt>
                <c:pt idx="365">
                  <c:v>-5.1098516826882344E-3</c:v>
                </c:pt>
                <c:pt idx="366">
                  <c:v>-9.8516650229011973E-3</c:v>
                </c:pt>
                <c:pt idx="367">
                  <c:v>5.6312100346804705E-3</c:v>
                </c:pt>
                <c:pt idx="368">
                  <c:v>7.6812529473660549E-3</c:v>
                </c:pt>
                <c:pt idx="369">
                  <c:v>7.0690945366327917E-3</c:v>
                </c:pt>
                <c:pt idx="370">
                  <c:v>2.8402422940475508E-3</c:v>
                </c:pt>
                <c:pt idx="371">
                  <c:v>-3.2419550341458898E-4</c:v>
                </c:pt>
                <c:pt idx="372">
                  <c:v>-3.5391253601353935E-3</c:v>
                </c:pt>
                <c:pt idx="373">
                  <c:v>4.4898392510496496E-3</c:v>
                </c:pt>
                <c:pt idx="374">
                  <c:v>3.597711182069497E-3</c:v>
                </c:pt>
                <c:pt idx="375">
                  <c:v>-1.0346057104776223E-2</c:v>
                </c:pt>
                <c:pt idx="376">
                  <c:v>-2.9630686929999716E-2</c:v>
                </c:pt>
                <c:pt idx="377">
                  <c:v>-3.4920920851060633E-2</c:v>
                </c:pt>
                <c:pt idx="378">
                  <c:v>-1.5353940646681045E-2</c:v>
                </c:pt>
                <c:pt idx="379">
                  <c:v>-3.650416658877137E-2</c:v>
                </c:pt>
                <c:pt idx="380">
                  <c:v>-2.0417892653859869E-2</c:v>
                </c:pt>
                <c:pt idx="381">
                  <c:v>3.3886422822491727E-2</c:v>
                </c:pt>
                <c:pt idx="382">
                  <c:v>-2.147729935581032E-2</c:v>
                </c:pt>
                <c:pt idx="383">
                  <c:v>3.5129929365714581E-2</c:v>
                </c:pt>
                <c:pt idx="384">
                  <c:v>-3.634336553084528E-2</c:v>
                </c:pt>
                <c:pt idx="385">
                  <c:v>-1.7933790786547176E-2</c:v>
                </c:pt>
                <c:pt idx="386">
                  <c:v>-9.130655996475906E-2</c:v>
                </c:pt>
                <c:pt idx="387">
                  <c:v>3.8582569244914107E-2</c:v>
                </c:pt>
                <c:pt idx="388">
                  <c:v>-6.6011656418447376E-2</c:v>
                </c:pt>
                <c:pt idx="389">
                  <c:v>-9.9661159493717247E-2</c:v>
                </c:pt>
                <c:pt idx="390">
                  <c:v>8.4114842817295643E-2</c:v>
                </c:pt>
                <c:pt idx="391">
                  <c:v>-0.13746888960724099</c:v>
                </c:pt>
                <c:pt idx="392">
                  <c:v>5.1839440424547412E-2</c:v>
                </c:pt>
                <c:pt idx="393">
                  <c:v>-0.10335787298516451</c:v>
                </c:pt>
                <c:pt idx="394">
                  <c:v>4.712936281734293E-2</c:v>
                </c:pt>
                <c:pt idx="395">
                  <c:v>-4.529657713119406E-2</c:v>
                </c:pt>
                <c:pt idx="396">
                  <c:v>-3.1251440119545663E-2</c:v>
                </c:pt>
                <c:pt idx="397">
                  <c:v>0.10708627857106594</c:v>
                </c:pt>
                <c:pt idx="398">
                  <c:v>2.9517245484809568E-2</c:v>
                </c:pt>
                <c:pt idx="399">
                  <c:v>5.952367041520025E-2</c:v>
                </c:pt>
                <c:pt idx="400">
                  <c:v>-3.3033634409101176E-2</c:v>
                </c:pt>
                <c:pt idx="401">
                  <c:v>2.5461711747452247E-2</c:v>
                </c:pt>
                <c:pt idx="402">
                  <c:v>-1.0793955207446167E-2</c:v>
                </c:pt>
                <c:pt idx="403">
                  <c:v>-5.6941985335591215E-2</c:v>
                </c:pt>
                <c:pt idx="404">
                  <c:v>1.0387828039116111E-2</c:v>
                </c:pt>
                <c:pt idx="405">
                  <c:v>-2.7193096777281593E-2</c:v>
                </c:pt>
                <c:pt idx="406">
                  <c:v>7.968168609021449E-2</c:v>
                </c:pt>
                <c:pt idx="407">
                  <c:v>1.3401993831535151E-2</c:v>
                </c:pt>
                <c:pt idx="408">
                  <c:v>4.8902920820995337E-2</c:v>
                </c:pt>
                <c:pt idx="409">
                  <c:v>3.3122535619289156E-2</c:v>
                </c:pt>
                <c:pt idx="410">
                  <c:v>-3.0825106472087572E-2</c:v>
                </c:pt>
                <c:pt idx="411">
                  <c:v>2.1496386676419805E-2</c:v>
                </c:pt>
                <c:pt idx="412">
                  <c:v>-3.929906668747845E-2</c:v>
                </c:pt>
                <c:pt idx="413">
                  <c:v>-2.0944021058949451E-3</c:v>
                </c:pt>
                <c:pt idx="414">
                  <c:v>3.7054035788229224E-2</c:v>
                </c:pt>
                <c:pt idx="415">
                  <c:v>-1.8534332630438723E-2</c:v>
                </c:pt>
                <c:pt idx="416">
                  <c:v>-2.7347672267666816E-2</c:v>
                </c:pt>
                <c:pt idx="417">
                  <c:v>1.4947221657125257E-2</c:v>
                </c:pt>
                <c:pt idx="418">
                  <c:v>1.067516172026978E-2</c:v>
                </c:pt>
                <c:pt idx="419">
                  <c:v>1.3969813709721921E-2</c:v>
                </c:pt>
                <c:pt idx="420">
                  <c:v>4.0738684445450708E-2</c:v>
                </c:pt>
                <c:pt idx="421">
                  <c:v>1.0139251024748009E-2</c:v>
                </c:pt>
                <c:pt idx="422">
                  <c:v>4.1947612643053106E-2</c:v>
                </c:pt>
                <c:pt idx="423">
                  <c:v>-3.056070607232865E-2</c:v>
                </c:pt>
                <c:pt idx="424">
                  <c:v>-3.3941547115529526E-2</c:v>
                </c:pt>
                <c:pt idx="425">
                  <c:v>6.4132841206836894E-4</c:v>
                </c:pt>
                <c:pt idx="426">
                  <c:v>9.8083474709393971E-3</c:v>
                </c:pt>
                <c:pt idx="427">
                  <c:v>-8.3005924451400384E-3</c:v>
                </c:pt>
                <c:pt idx="428">
                  <c:v>1.6507987771033683E-2</c:v>
                </c:pt>
                <c:pt idx="429">
                  <c:v>3.4627981040214716E-2</c:v>
                </c:pt>
                <c:pt idx="430">
                  <c:v>-7.5767958040621449E-3</c:v>
                </c:pt>
                <c:pt idx="431">
                  <c:v>-3.5275405598809866E-2</c:v>
                </c:pt>
                <c:pt idx="432">
                  <c:v>-3.3711425939768211E-2</c:v>
                </c:pt>
                <c:pt idx="433">
                  <c:v>1.0608159876055852E-2</c:v>
                </c:pt>
                <c:pt idx="434">
                  <c:v>7.0892931945614E-3</c:v>
                </c:pt>
                <c:pt idx="435">
                  <c:v>6.0699788623548759E-2</c:v>
                </c:pt>
                <c:pt idx="436">
                  <c:v>-1.2801245621259952E-2</c:v>
                </c:pt>
                <c:pt idx="437">
                  <c:v>2.1783460236763644E-2</c:v>
                </c:pt>
                <c:pt idx="438">
                  <c:v>3.2867170330779147E-3</c:v>
                </c:pt>
                <c:pt idx="439">
                  <c:v>6.7873659431012931E-4</c:v>
                </c:pt>
                <c:pt idx="440">
                  <c:v>3.4034715658619541E-2</c:v>
                </c:pt>
                <c:pt idx="441">
                  <c:v>2.6377181357456325E-2</c:v>
                </c:pt>
                <c:pt idx="442">
                  <c:v>-1.4533685722168546E-2</c:v>
                </c:pt>
                <c:pt idx="443">
                  <c:v>-5.1716996175433473E-3</c:v>
                </c:pt>
                <c:pt idx="444">
                  <c:v>1.1389261916762809E-2</c:v>
                </c:pt>
                <c:pt idx="445">
                  <c:v>9.2934887320654126E-3</c:v>
                </c:pt>
                <c:pt idx="446">
                  <c:v>2.7207289786871456E-2</c:v>
                </c:pt>
                <c:pt idx="447">
                  <c:v>1.400276826468367E-3</c:v>
                </c:pt>
                <c:pt idx="448">
                  <c:v>3.1827056775470118E-2</c:v>
                </c:pt>
                <c:pt idx="449">
                  <c:v>1.8344942343469312E-2</c:v>
                </c:pt>
                <c:pt idx="450">
                  <c:v>-2.0984357709800051E-2</c:v>
                </c:pt>
                <c:pt idx="451">
                  <c:v>-2.5144740457613848E-2</c:v>
                </c:pt>
                <c:pt idx="452">
                  <c:v>-7.1517001060137517E-2</c:v>
                </c:pt>
                <c:pt idx="453">
                  <c:v>2.0462501363959877E-2</c:v>
                </c:pt>
                <c:pt idx="454">
                  <c:v>1.5108707539762799E-2</c:v>
                </c:pt>
                <c:pt idx="455">
                  <c:v>2.0677268961656923E-2</c:v>
                </c:pt>
                <c:pt idx="456">
                  <c:v>-1.374870947833432E-2</c:v>
                </c:pt>
                <c:pt idx="457">
                  <c:v>-3.0916530054762767E-3</c:v>
                </c:pt>
                <c:pt idx="458">
                  <c:v>-4.5125181886320085E-3</c:v>
                </c:pt>
                <c:pt idx="459">
                  <c:v>3.1489505868257119E-3</c:v>
                </c:pt>
                <c:pt idx="460">
                  <c:v>1.1897209694530066E-3</c:v>
                </c:pt>
                <c:pt idx="461">
                  <c:v>-3.4025669599348572E-2</c:v>
                </c:pt>
                <c:pt idx="462">
                  <c:v>1.302935018630704E-2</c:v>
                </c:pt>
                <c:pt idx="463">
                  <c:v>-1.979435601697796E-2</c:v>
                </c:pt>
                <c:pt idx="464">
                  <c:v>2.3666371168824845E-2</c:v>
                </c:pt>
                <c:pt idx="465">
                  <c:v>1.3181715369902956E-2</c:v>
                </c:pt>
                <c:pt idx="466">
                  <c:v>-7.026602180358779E-3</c:v>
                </c:pt>
                <c:pt idx="467">
                  <c:v>4.6704637471452135E-3</c:v>
                </c:pt>
                <c:pt idx="468">
                  <c:v>1.0348820656618908E-2</c:v>
                </c:pt>
                <c:pt idx="469">
                  <c:v>-1.9161404107925595E-2</c:v>
                </c:pt>
                <c:pt idx="470">
                  <c:v>6.7728204921357685E-3</c:v>
                </c:pt>
                <c:pt idx="471">
                  <c:v>-1.4789899046600006E-2</c:v>
                </c:pt>
                <c:pt idx="472">
                  <c:v>1.393678133434656E-2</c:v>
                </c:pt>
                <c:pt idx="473">
                  <c:v>-1.0479506937241354E-2</c:v>
                </c:pt>
                <c:pt idx="474">
                  <c:v>1.6096665876470552E-2</c:v>
                </c:pt>
                <c:pt idx="475">
                  <c:v>3.0101441428711559E-2</c:v>
                </c:pt>
                <c:pt idx="476">
                  <c:v>-4.2041566160192952E-3</c:v>
                </c:pt>
                <c:pt idx="477">
                  <c:v>4.3586242832030176E-3</c:v>
                </c:pt>
                <c:pt idx="478">
                  <c:v>-5.9241538263137107E-3</c:v>
                </c:pt>
                <c:pt idx="479">
                  <c:v>1.2433764290870983E-2</c:v>
                </c:pt>
                <c:pt idx="480">
                  <c:v>7.5904873147435038E-3</c:v>
                </c:pt>
                <c:pt idx="481">
                  <c:v>1.208118541132493E-3</c:v>
                </c:pt>
                <c:pt idx="482">
                  <c:v>-7.8889243614972005E-3</c:v>
                </c:pt>
                <c:pt idx="483">
                  <c:v>9.367914393281291E-3</c:v>
                </c:pt>
                <c:pt idx="484">
                  <c:v>-9.9235942319686032E-3</c:v>
                </c:pt>
                <c:pt idx="485">
                  <c:v>2.1620114897822916E-2</c:v>
                </c:pt>
                <c:pt idx="486">
                  <c:v>-6.5917749453750325E-3</c:v>
                </c:pt>
                <c:pt idx="487">
                  <c:v>-6.5822305726166222E-3</c:v>
                </c:pt>
                <c:pt idx="488">
                  <c:v>1.1073503883503397E-2</c:v>
                </c:pt>
                <c:pt idx="489">
                  <c:v>5.2585029541977833E-3</c:v>
                </c:pt>
                <c:pt idx="490">
                  <c:v>1.3761213505002649E-2</c:v>
                </c:pt>
                <c:pt idx="491">
                  <c:v>-2.8273720889578674E-3</c:v>
                </c:pt>
                <c:pt idx="492">
                  <c:v>1.2234375903934554E-2</c:v>
                </c:pt>
                <c:pt idx="493">
                  <c:v>4.4363388089666625E-3</c:v>
                </c:pt>
                <c:pt idx="494">
                  <c:v>-1.1349837937503413E-3</c:v>
                </c:pt>
                <c:pt idx="495">
                  <c:v>7.0696993649781116E-3</c:v>
                </c:pt>
                <c:pt idx="496">
                  <c:v>-3.0888556337158872E-3</c:v>
                </c:pt>
                <c:pt idx="497">
                  <c:v>-1.5670924234288132E-3</c:v>
                </c:pt>
                <c:pt idx="498">
                  <c:v>2.0517449470378178E-3</c:v>
                </c:pt>
                <c:pt idx="499">
                  <c:v>-8.9989959197869958E-3</c:v>
                </c:pt>
                <c:pt idx="500">
                  <c:v>-4.142614635922034E-3</c:v>
                </c:pt>
                <c:pt idx="501">
                  <c:v>-6.5198169330654854E-3</c:v>
                </c:pt>
                <c:pt idx="502">
                  <c:v>-2.68353440278321E-3</c:v>
                </c:pt>
                <c:pt idx="503">
                  <c:v>1.4605430702787608E-2</c:v>
                </c:pt>
                <c:pt idx="504">
                  <c:v>-1.2486360550177727E-3</c:v>
                </c:pt>
                <c:pt idx="505">
                  <c:v>-3.6678540257975884E-3</c:v>
                </c:pt>
                <c:pt idx="506">
                  <c:v>3.9147213205365143E-3</c:v>
                </c:pt>
                <c:pt idx="507">
                  <c:v>5.3352248819313781E-3</c:v>
                </c:pt>
                <c:pt idx="508">
                  <c:v>-1.0259372362539244E-2</c:v>
                </c:pt>
                <c:pt idx="509">
                  <c:v>7.5212503797851427E-3</c:v>
                </c:pt>
                <c:pt idx="510">
                  <c:v>1.309609929790532E-2</c:v>
                </c:pt>
                <c:pt idx="511">
                  <c:v>-3.0822032856304336E-2</c:v>
                </c:pt>
                <c:pt idx="512">
                  <c:v>-4.1871201897126934E-3</c:v>
                </c:pt>
                <c:pt idx="513">
                  <c:v>-2.2493725215456339E-2</c:v>
                </c:pt>
                <c:pt idx="514">
                  <c:v>1.3664502659466169E-2</c:v>
                </c:pt>
                <c:pt idx="515">
                  <c:v>-1.2427411434843379E-2</c:v>
                </c:pt>
                <c:pt idx="516">
                  <c:v>-1.2277031852758996E-3</c:v>
                </c:pt>
                <c:pt idx="517">
                  <c:v>1.9613237099131566E-2</c:v>
                </c:pt>
                <c:pt idx="518">
                  <c:v>6.5035294117650694E-4</c:v>
                </c:pt>
                <c:pt idx="519">
                  <c:v>3.2074680124224487E-3</c:v>
                </c:pt>
                <c:pt idx="520">
                  <c:v>-5.4884220753034056E-3</c:v>
                </c:pt>
                <c:pt idx="521">
                  <c:v>-1.1794749270985677E-2</c:v>
                </c:pt>
                <c:pt idx="522">
                  <c:v>-2.4203334849908362E-2</c:v>
                </c:pt>
                <c:pt idx="523">
                  <c:v>7.1511069096524245E-3</c:v>
                </c:pt>
                <c:pt idx="524">
                  <c:v>-2.2702487652625333E-2</c:v>
                </c:pt>
                <c:pt idx="525">
                  <c:v>1.2281358870121936E-4</c:v>
                </c:pt>
                <c:pt idx="526">
                  <c:v>1.3926140108774573E-2</c:v>
                </c:pt>
                <c:pt idx="527">
                  <c:v>2.3661866165601522E-2</c:v>
                </c:pt>
                <c:pt idx="528">
                  <c:v>-6.1711369191446482E-3</c:v>
                </c:pt>
                <c:pt idx="529">
                  <c:v>6.7611787906219894E-3</c:v>
                </c:pt>
                <c:pt idx="530">
                  <c:v>1.2706188452341527E-2</c:v>
                </c:pt>
                <c:pt idx="531">
                  <c:v>9.4698497345915636E-3</c:v>
                </c:pt>
                <c:pt idx="532">
                  <c:v>2.2687696022777027E-2</c:v>
                </c:pt>
                <c:pt idx="533">
                  <c:v>-4.6814863525344915E-3</c:v>
                </c:pt>
                <c:pt idx="534">
                  <c:v>1.7693687908020009E-2</c:v>
                </c:pt>
                <c:pt idx="535">
                  <c:v>1.0359614864543018E-2</c:v>
                </c:pt>
                <c:pt idx="536">
                  <c:v>2.420210442979737E-3</c:v>
                </c:pt>
                <c:pt idx="537">
                  <c:v>6.3665677009650248E-3</c:v>
                </c:pt>
                <c:pt idx="538">
                  <c:v>-7.9638840010799704E-3</c:v>
                </c:pt>
                <c:pt idx="539">
                  <c:v>-4.4102401010265692E-3</c:v>
                </c:pt>
                <c:pt idx="540">
                  <c:v>9.3433974686241515E-3</c:v>
                </c:pt>
                <c:pt idx="541">
                  <c:v>-2.73613212757572E-3</c:v>
                </c:pt>
                <c:pt idx="542">
                  <c:v>-1.1780621927434107E-2</c:v>
                </c:pt>
                <c:pt idx="543">
                  <c:v>5.2943042580775781E-3</c:v>
                </c:pt>
                <c:pt idx="544">
                  <c:v>-7.1210450892471413E-3</c:v>
                </c:pt>
                <c:pt idx="545">
                  <c:v>1.6648672380379256E-2</c:v>
                </c:pt>
                <c:pt idx="546">
                  <c:v>6.3506810807483658E-3</c:v>
                </c:pt>
                <c:pt idx="547">
                  <c:v>-2.0722852927170677E-2</c:v>
                </c:pt>
                <c:pt idx="548">
                  <c:v>-1.3779941501560556E-2</c:v>
                </c:pt>
                <c:pt idx="549">
                  <c:v>-2.6255011908597824E-2</c:v>
                </c:pt>
                <c:pt idx="550">
                  <c:v>1.0482332789633718E-2</c:v>
                </c:pt>
                <c:pt idx="551">
                  <c:v>-7.9667791578123728E-3</c:v>
                </c:pt>
                <c:pt idx="552">
                  <c:v>1.9434964029992983E-2</c:v>
                </c:pt>
                <c:pt idx="553">
                  <c:v>2.2404522890319991E-2</c:v>
                </c:pt>
                <c:pt idx="554">
                  <c:v>6.463128151520997E-4</c:v>
                </c:pt>
                <c:pt idx="555">
                  <c:v>2.7924232593238906E-2</c:v>
                </c:pt>
                <c:pt idx="556">
                  <c:v>-4.99725298582499E-3</c:v>
                </c:pt>
                <c:pt idx="557">
                  <c:v>2.7780685444265273E-2</c:v>
                </c:pt>
                <c:pt idx="558">
                  <c:v>1.2072377849752951E-2</c:v>
                </c:pt>
                <c:pt idx="559">
                  <c:v>-9.6745655974706879E-4</c:v>
                </c:pt>
                <c:pt idx="560">
                  <c:v>-1.7162295319441218E-2</c:v>
                </c:pt>
                <c:pt idx="561">
                  <c:v>2.0790080089513337E-2</c:v>
                </c:pt>
                <c:pt idx="562">
                  <c:v>2.001175378319868E-2</c:v>
                </c:pt>
                <c:pt idx="563">
                  <c:v>1.8927113299423645E-3</c:v>
                </c:pt>
                <c:pt idx="564">
                  <c:v>-1.3048500681447557E-2</c:v>
                </c:pt>
                <c:pt idx="565">
                  <c:v>8.3041832587698681E-3</c:v>
                </c:pt>
                <c:pt idx="566">
                  <c:v>-7.1646700798636985E-4</c:v>
                </c:pt>
                <c:pt idx="567">
                  <c:v>1.5826890965548953E-2</c:v>
                </c:pt>
                <c:pt idx="568">
                  <c:v>1.6611655836110087E-2</c:v>
                </c:pt>
                <c:pt idx="569">
                  <c:v>-7.3404882020511181E-3</c:v>
                </c:pt>
                <c:pt idx="570">
                  <c:v>1.9803516066604532E-3</c:v>
                </c:pt>
                <c:pt idx="571">
                  <c:v>-1.6963409064311465E-2</c:v>
                </c:pt>
                <c:pt idx="572">
                  <c:v>1.1989854738298363E-2</c:v>
                </c:pt>
                <c:pt idx="573">
                  <c:v>-1.1983973570289649E-3</c:v>
                </c:pt>
                <c:pt idx="574">
                  <c:v>5.2967841980940391E-3</c:v>
                </c:pt>
                <c:pt idx="575">
                  <c:v>1.881567401397494E-2</c:v>
                </c:pt>
                <c:pt idx="576">
                  <c:v>-3.7773749957082116E-3</c:v>
                </c:pt>
                <c:pt idx="577">
                  <c:v>5.8619904798733712E-3</c:v>
                </c:pt>
                <c:pt idx="578">
                  <c:v>-4.0363614937643085E-3</c:v>
                </c:pt>
                <c:pt idx="579">
                  <c:v>2.548532252090098E-3</c:v>
                </c:pt>
                <c:pt idx="580">
                  <c:v>-2.7869335484639432E-3</c:v>
                </c:pt>
                <c:pt idx="581">
                  <c:v>-2.6473616062012637E-3</c:v>
                </c:pt>
                <c:pt idx="582">
                  <c:v>2.3737596860633588E-2</c:v>
                </c:pt>
                <c:pt idx="583">
                  <c:v>-3.5636219134858572E-3</c:v>
                </c:pt>
                <c:pt idx="584">
                  <c:v>8.3461772586834009E-3</c:v>
                </c:pt>
                <c:pt idx="585">
                  <c:v>-4.6346037955556328E-3</c:v>
                </c:pt>
                <c:pt idx="586">
                  <c:v>-2.2210321422967377E-3</c:v>
                </c:pt>
                <c:pt idx="587">
                  <c:v>4.3861611696969748E-3</c:v>
                </c:pt>
                <c:pt idx="588">
                  <c:v>8.5943802682449423E-3</c:v>
                </c:pt>
                <c:pt idx="589">
                  <c:v>1.5010290976690305E-3</c:v>
                </c:pt>
                <c:pt idx="590">
                  <c:v>-2.5223234097986641E-3</c:v>
                </c:pt>
                <c:pt idx="591">
                  <c:v>-1.1054257931914311E-2</c:v>
                </c:pt>
                <c:pt idx="592">
                  <c:v>8.2705673329155124E-3</c:v>
                </c:pt>
                <c:pt idx="593">
                  <c:v>1.6241550536832202E-3</c:v>
                </c:pt>
                <c:pt idx="594">
                  <c:v>-1.6114559014747325E-2</c:v>
                </c:pt>
                <c:pt idx="595">
                  <c:v>1.4717287325628197E-2</c:v>
                </c:pt>
                <c:pt idx="596">
                  <c:v>3.9129712819023506E-2</c:v>
                </c:pt>
                <c:pt idx="597">
                  <c:v>1.1747002648658179E-2</c:v>
                </c:pt>
                <c:pt idx="598">
                  <c:v>-1.9412701276682156E-3</c:v>
                </c:pt>
                <c:pt idx="599">
                  <c:v>2.2512867386200895E-3</c:v>
                </c:pt>
                <c:pt idx="600">
                  <c:v>1.1177517369457815E-2</c:v>
                </c:pt>
                <c:pt idx="601">
                  <c:v>-9.3102994386434369E-3</c:v>
                </c:pt>
                <c:pt idx="602">
                  <c:v>9.1917019566738738E-3</c:v>
                </c:pt>
                <c:pt idx="603">
                  <c:v>-9.945292464241362E-3</c:v>
                </c:pt>
                <c:pt idx="604">
                  <c:v>8.2796288659342659E-3</c:v>
                </c:pt>
                <c:pt idx="605">
                  <c:v>1.0191854261772579E-2</c:v>
                </c:pt>
                <c:pt idx="606">
                  <c:v>-6.3871835011312618E-3</c:v>
                </c:pt>
                <c:pt idx="607">
                  <c:v>3.7868447595296125E-3</c:v>
                </c:pt>
                <c:pt idx="608">
                  <c:v>-3.5451263120414391E-3</c:v>
                </c:pt>
                <c:pt idx="609">
                  <c:v>-1.038796539693118E-2</c:v>
                </c:pt>
                <c:pt idx="610">
                  <c:v>-2.5140961210341033E-2</c:v>
                </c:pt>
                <c:pt idx="611">
                  <c:v>8.8498732338236283E-3</c:v>
                </c:pt>
                <c:pt idx="612">
                  <c:v>-2.0136355171998247E-2</c:v>
                </c:pt>
                <c:pt idx="613">
                  <c:v>2.0789489670456945E-2</c:v>
                </c:pt>
                <c:pt idx="614">
                  <c:v>1.2001959485409214E-2</c:v>
                </c:pt>
                <c:pt idx="615">
                  <c:v>5.9978822034360488E-4</c:v>
                </c:pt>
                <c:pt idx="616">
                  <c:v>1.3824599911212217E-2</c:v>
                </c:pt>
                <c:pt idx="617">
                  <c:v>9.9251908290626471E-3</c:v>
                </c:pt>
                <c:pt idx="618">
                  <c:v>1.6292077374370394E-2</c:v>
                </c:pt>
                <c:pt idx="619">
                  <c:v>2.4313962349811181E-3</c:v>
                </c:pt>
                <c:pt idx="620">
                  <c:v>-1.5456546863769137E-3</c:v>
                </c:pt>
                <c:pt idx="621">
                  <c:v>6.3550952126637068E-3</c:v>
                </c:pt>
                <c:pt idx="622">
                  <c:v>3.6682966176905412E-3</c:v>
                </c:pt>
                <c:pt idx="623">
                  <c:v>-2.0907700369621916E-3</c:v>
                </c:pt>
                <c:pt idx="624">
                  <c:v>-5.363780794680164E-3</c:v>
                </c:pt>
                <c:pt idx="625">
                  <c:v>-1.1466617479765993E-2</c:v>
                </c:pt>
                <c:pt idx="626">
                  <c:v>1.5516789506196418E-2</c:v>
                </c:pt>
                <c:pt idx="627">
                  <c:v>-3.3012173090650157E-3</c:v>
                </c:pt>
                <c:pt idx="628">
                  <c:v>1.4681165842129488E-3</c:v>
                </c:pt>
                <c:pt idx="629">
                  <c:v>1.8559850861686947E-2</c:v>
                </c:pt>
                <c:pt idx="630">
                  <c:v>-3.0651360321960128E-2</c:v>
                </c:pt>
                <c:pt idx="631">
                  <c:v>-9.7248200352046961E-4</c:v>
                </c:pt>
                <c:pt idx="632">
                  <c:v>2.714461223131959E-2</c:v>
                </c:pt>
                <c:pt idx="633">
                  <c:v>-1.3607591488306659E-2</c:v>
                </c:pt>
                <c:pt idx="634">
                  <c:v>-8.4178337945802293E-3</c:v>
                </c:pt>
                <c:pt idx="635">
                  <c:v>-2.174781369074278E-2</c:v>
                </c:pt>
                <c:pt idx="636">
                  <c:v>2.430190837207296E-2</c:v>
                </c:pt>
                <c:pt idx="637">
                  <c:v>7.2744176366158052E-3</c:v>
                </c:pt>
                <c:pt idx="638">
                  <c:v>6.4712892371575044E-3</c:v>
                </c:pt>
                <c:pt idx="639">
                  <c:v>1.3899430406834921E-2</c:v>
                </c:pt>
                <c:pt idx="640">
                  <c:v>1.4762011137333097E-2</c:v>
                </c:pt>
                <c:pt idx="641">
                  <c:v>9.6218295515832653E-3</c:v>
                </c:pt>
                <c:pt idx="642">
                  <c:v>1.3705728588879711E-2</c:v>
                </c:pt>
                <c:pt idx="643">
                  <c:v>-1.3237111463697352E-2</c:v>
                </c:pt>
                <c:pt idx="644">
                  <c:v>6.4371555170408754E-3</c:v>
                </c:pt>
                <c:pt idx="645">
                  <c:v>-1.9143138892218824E-2</c:v>
                </c:pt>
                <c:pt idx="646">
                  <c:v>3.8651164551337775E-4</c:v>
                </c:pt>
                <c:pt idx="647">
                  <c:v>-5.8833206115049249E-3</c:v>
                </c:pt>
                <c:pt idx="648">
                  <c:v>-2.6112394508845324E-2</c:v>
                </c:pt>
                <c:pt idx="649">
                  <c:v>-6.1005494216896054E-3</c:v>
                </c:pt>
                <c:pt idx="650">
                  <c:v>2.0497186845567009E-2</c:v>
                </c:pt>
                <c:pt idx="651">
                  <c:v>2.3194134204652883E-2</c:v>
                </c:pt>
                <c:pt idx="652">
                  <c:v>-1.8023538978363139E-2</c:v>
                </c:pt>
                <c:pt idx="653">
                  <c:v>1.1421998514455861E-2</c:v>
                </c:pt>
                <c:pt idx="654">
                  <c:v>2.1085257828268081E-4</c:v>
                </c:pt>
                <c:pt idx="655">
                  <c:v>1.4743745744905582E-2</c:v>
                </c:pt>
                <c:pt idx="656">
                  <c:v>6.5226249303671551E-3</c:v>
                </c:pt>
                <c:pt idx="657">
                  <c:v>6.3037321578678725E-4</c:v>
                </c:pt>
                <c:pt idx="658">
                  <c:v>-7.0275140506931028E-3</c:v>
                </c:pt>
                <c:pt idx="659">
                  <c:v>3.7652086519555958E-3</c:v>
                </c:pt>
                <c:pt idx="660">
                  <c:v>4.7519376303975062E-3</c:v>
                </c:pt>
                <c:pt idx="661">
                  <c:v>3.2915083707179917E-3</c:v>
                </c:pt>
                <c:pt idx="662">
                  <c:v>-4.3779856536566505E-3</c:v>
                </c:pt>
                <c:pt idx="663">
                  <c:v>4.8770832063471294E-3</c:v>
                </c:pt>
                <c:pt idx="664">
                  <c:v>7.3453755903017766E-3</c:v>
                </c:pt>
                <c:pt idx="665">
                  <c:v>7.7029229474777352E-3</c:v>
                </c:pt>
                <c:pt idx="666">
                  <c:v>-6.2108227305172122E-3</c:v>
                </c:pt>
                <c:pt idx="667">
                  <c:v>-1.3834106065690631E-2</c:v>
                </c:pt>
                <c:pt idx="668">
                  <c:v>1.6806874107576773E-2</c:v>
                </c:pt>
                <c:pt idx="669">
                  <c:v>-4.1377828638824807E-3</c:v>
                </c:pt>
                <c:pt idx="670">
                  <c:v>1.6790233203428716E-2</c:v>
                </c:pt>
                <c:pt idx="671">
                  <c:v>4.5525565983114413E-3</c:v>
                </c:pt>
                <c:pt idx="672">
                  <c:v>1.5046519513312532E-3</c:v>
                </c:pt>
                <c:pt idx="673">
                  <c:v>-2.7150696178222789E-4</c:v>
                </c:pt>
                <c:pt idx="674">
                  <c:v>2.5708227175170214E-4</c:v>
                </c:pt>
                <c:pt idx="675">
                  <c:v>-1.345614015935241E-2</c:v>
                </c:pt>
                <c:pt idx="676">
                  <c:v>5.5850927645593514E-3</c:v>
                </c:pt>
                <c:pt idx="677">
                  <c:v>-3.4302468639859094E-3</c:v>
                </c:pt>
                <c:pt idx="678">
                  <c:v>-1.5745500850107826E-3</c:v>
                </c:pt>
                <c:pt idx="679">
                  <c:v>4.6797046819075762E-3</c:v>
                </c:pt>
                <c:pt idx="680">
                  <c:v>1.1257848809983699E-2</c:v>
                </c:pt>
                <c:pt idx="681">
                  <c:v>-1.1944715771786003E-2</c:v>
                </c:pt>
                <c:pt idx="682">
                  <c:v>-8.8521696059256187E-3</c:v>
                </c:pt>
                <c:pt idx="683">
                  <c:v>-3.0981054025349376E-2</c:v>
                </c:pt>
                <c:pt idx="684">
                  <c:v>1.8068394298262635E-2</c:v>
                </c:pt>
                <c:pt idx="685">
                  <c:v>1.6996709260827015E-2</c:v>
                </c:pt>
                <c:pt idx="686">
                  <c:v>-1.2454188572131302E-3</c:v>
                </c:pt>
                <c:pt idx="687">
                  <c:v>-1.0314526025381637E-2</c:v>
                </c:pt>
                <c:pt idx="688">
                  <c:v>-6.5676212454886043E-3</c:v>
                </c:pt>
                <c:pt idx="689">
                  <c:v>4.0182692404893512E-3</c:v>
                </c:pt>
                <c:pt idx="690">
                  <c:v>2.3514024183852018E-3</c:v>
                </c:pt>
                <c:pt idx="691">
                  <c:v>4.624788311951164E-3</c:v>
                </c:pt>
                <c:pt idx="692">
                  <c:v>-7.1125012188735315E-3</c:v>
                </c:pt>
                <c:pt idx="693">
                  <c:v>9.5599432871286728E-3</c:v>
                </c:pt>
                <c:pt idx="694">
                  <c:v>6.349868109781007E-3</c:v>
                </c:pt>
                <c:pt idx="695">
                  <c:v>5.6129110990224584E-4</c:v>
                </c:pt>
                <c:pt idx="696">
                  <c:v>6.3356225522107276E-3</c:v>
                </c:pt>
                <c:pt idx="697">
                  <c:v>-5.9641322877961814E-3</c:v>
                </c:pt>
                <c:pt idx="698">
                  <c:v>-4.9077781512773689E-3</c:v>
                </c:pt>
                <c:pt idx="699">
                  <c:v>5.049783863092492E-3</c:v>
                </c:pt>
                <c:pt idx="700">
                  <c:v>-9.3087074384513217E-4</c:v>
                </c:pt>
                <c:pt idx="701">
                  <c:v>8.873452857418359E-3</c:v>
                </c:pt>
                <c:pt idx="702">
                  <c:v>-6.5264953009825672E-3</c:v>
                </c:pt>
                <c:pt idx="703">
                  <c:v>-6.0392477202602551E-4</c:v>
                </c:pt>
                <c:pt idx="704">
                  <c:v>7.8550533294503289E-3</c:v>
                </c:pt>
                <c:pt idx="705">
                  <c:v>-9.3562536942804354E-3</c:v>
                </c:pt>
                <c:pt idx="706">
                  <c:v>-8.5453967717894299E-4</c:v>
                </c:pt>
                <c:pt idx="707">
                  <c:v>-6.5600315785150848E-3</c:v>
                </c:pt>
                <c:pt idx="708">
                  <c:v>-1.5955810119915786E-2</c:v>
                </c:pt>
                <c:pt idx="709">
                  <c:v>-1.9188633010260154E-2</c:v>
                </c:pt>
                <c:pt idx="710">
                  <c:v>2.2937034676633019E-2</c:v>
                </c:pt>
                <c:pt idx="711">
                  <c:v>9.206957388221041E-4</c:v>
                </c:pt>
                <c:pt idx="712">
                  <c:v>9.3107752843404846E-4</c:v>
                </c:pt>
                <c:pt idx="713">
                  <c:v>9.4291652487936851E-3</c:v>
                </c:pt>
                <c:pt idx="714">
                  <c:v>9.0449958724686721E-3</c:v>
                </c:pt>
                <c:pt idx="715">
                  <c:v>-9.7671291171557324E-3</c:v>
                </c:pt>
                <c:pt idx="716">
                  <c:v>-2.2408833010698305E-3</c:v>
                </c:pt>
                <c:pt idx="717">
                  <c:v>8.6126214188066933E-4</c:v>
                </c:pt>
                <c:pt idx="718">
                  <c:v>7.7592692803604944E-3</c:v>
                </c:pt>
                <c:pt idx="719">
                  <c:v>-2.7493047186560016E-3</c:v>
                </c:pt>
                <c:pt idx="720">
                  <c:v>-1.0950137939005266E-2</c:v>
                </c:pt>
                <c:pt idx="721">
                  <c:v>1.085920036725237E-3</c:v>
                </c:pt>
                <c:pt idx="722">
                  <c:v>-1.2814968724552522E-2</c:v>
                </c:pt>
                <c:pt idx="723">
                  <c:v>2.189598799625711E-2</c:v>
                </c:pt>
                <c:pt idx="724">
                  <c:v>2.5753472117694479E-3</c:v>
                </c:pt>
                <c:pt idx="725">
                  <c:v>-1.5342388908942569E-2</c:v>
                </c:pt>
                <c:pt idx="726">
                  <c:v>-5.7378199922978705E-3</c:v>
                </c:pt>
                <c:pt idx="727">
                  <c:v>-2.9701114661284541E-3</c:v>
                </c:pt>
                <c:pt idx="728">
                  <c:v>-1.1923579608003033E-2</c:v>
                </c:pt>
                <c:pt idx="729">
                  <c:v>-1.7550873029959974E-2</c:v>
                </c:pt>
                <c:pt idx="730">
                  <c:v>2.7673695832978538E-2</c:v>
                </c:pt>
                <c:pt idx="731">
                  <c:v>1.2156672833286789E-2</c:v>
                </c:pt>
                <c:pt idx="732">
                  <c:v>-9.2249057876750921E-3</c:v>
                </c:pt>
                <c:pt idx="733">
                  <c:v>8.7220132699567573E-3</c:v>
                </c:pt>
                <c:pt idx="734">
                  <c:v>1.1935100353700973E-3</c:v>
                </c:pt>
                <c:pt idx="735">
                  <c:v>-5.7362690317259209E-3</c:v>
                </c:pt>
                <c:pt idx="736">
                  <c:v>7.1901173575577163E-3</c:v>
                </c:pt>
                <c:pt idx="737">
                  <c:v>9.9712175529730728E-3</c:v>
                </c:pt>
                <c:pt idx="738">
                  <c:v>-1.0197973231697046E-3</c:v>
                </c:pt>
                <c:pt idx="739">
                  <c:v>-4.3126240763054491E-3</c:v>
                </c:pt>
                <c:pt idx="740">
                  <c:v>6.2666457172646612E-3</c:v>
                </c:pt>
                <c:pt idx="741">
                  <c:v>-1.0177573458690029E-2</c:v>
                </c:pt>
                <c:pt idx="742">
                  <c:v>9.2715360972731621E-3</c:v>
                </c:pt>
                <c:pt idx="743">
                  <c:v>4.1350636961221569E-3</c:v>
                </c:pt>
                <c:pt idx="744">
                  <c:v>-2.7821332846261686E-3</c:v>
                </c:pt>
                <c:pt idx="745">
                  <c:v>3.5094877216160112E-3</c:v>
                </c:pt>
                <c:pt idx="746">
                  <c:v>8.3108775791132274E-3</c:v>
                </c:pt>
                <c:pt idx="747">
                  <c:v>-1.6156373265993752E-3</c:v>
                </c:pt>
                <c:pt idx="748">
                  <c:v>-2.1991097812521891E-3</c:v>
                </c:pt>
                <c:pt idx="749">
                  <c:v>-2.4418889880260786E-3</c:v>
                </c:pt>
                <c:pt idx="750">
                  <c:v>-1.1850468673854388E-2</c:v>
                </c:pt>
                <c:pt idx="751">
                  <c:v>-9.4447286908078028E-3</c:v>
                </c:pt>
                <c:pt idx="752">
                  <c:v>-8.3837718657191161E-3</c:v>
                </c:pt>
                <c:pt idx="753">
                  <c:v>1.1706372894021863E-2</c:v>
                </c:pt>
                <c:pt idx="754">
                  <c:v>8.7155997114056558E-3</c:v>
                </c:pt>
                <c:pt idx="755">
                  <c:v>1.0066699802765864E-2</c:v>
                </c:pt>
                <c:pt idx="756">
                  <c:v>5.5866058821277074E-3</c:v>
                </c:pt>
                <c:pt idx="757">
                  <c:v>-9.0100106019468489E-3</c:v>
                </c:pt>
                <c:pt idx="758">
                  <c:v>1.8540988884973318E-2</c:v>
                </c:pt>
                <c:pt idx="759">
                  <c:v>-2.3743861209771723E-3</c:v>
                </c:pt>
                <c:pt idx="760">
                  <c:v>-2.6553539504049995E-3</c:v>
                </c:pt>
                <c:pt idx="761">
                  <c:v>2.5643475953676859E-3</c:v>
                </c:pt>
                <c:pt idx="762">
                  <c:v>4.9308052050174699E-3</c:v>
                </c:pt>
                <c:pt idx="763">
                  <c:v>-4.7876144632389463E-3</c:v>
                </c:pt>
                <c:pt idx="764">
                  <c:v>-1.1729592445436551E-2</c:v>
                </c:pt>
                <c:pt idx="765">
                  <c:v>-3.5224576455102977E-3</c:v>
                </c:pt>
                <c:pt idx="766">
                  <c:v>-2.4866141829828032E-3</c:v>
                </c:pt>
                <c:pt idx="767">
                  <c:v>-9.3185410219748591E-3</c:v>
                </c:pt>
                <c:pt idx="768">
                  <c:v>6.234808403103839E-3</c:v>
                </c:pt>
                <c:pt idx="769">
                  <c:v>-1.1108737784412497E-2</c:v>
                </c:pt>
                <c:pt idx="770">
                  <c:v>1.0616247264565627E-2</c:v>
                </c:pt>
                <c:pt idx="771">
                  <c:v>-1.6026747509885013E-3</c:v>
                </c:pt>
                <c:pt idx="772">
                  <c:v>-7.133055147918412E-3</c:v>
                </c:pt>
                <c:pt idx="773">
                  <c:v>-1.5884647118737369E-2</c:v>
                </c:pt>
                <c:pt idx="774">
                  <c:v>-1.6391713844768577E-3</c:v>
                </c:pt>
                <c:pt idx="775">
                  <c:v>1.3058721739083772E-2</c:v>
                </c:pt>
                <c:pt idx="776">
                  <c:v>1.4338438884899312E-2</c:v>
                </c:pt>
                <c:pt idx="777">
                  <c:v>-1.6274053187778574E-3</c:v>
                </c:pt>
                <c:pt idx="778">
                  <c:v>8.9168879680800346E-3</c:v>
                </c:pt>
                <c:pt idx="779">
                  <c:v>-1.525640263179558E-2</c:v>
                </c:pt>
                <c:pt idx="780">
                  <c:v>-1.1105932767275397E-5</c:v>
                </c:pt>
                <c:pt idx="781">
                  <c:v>-1.5410917082827527E-2</c:v>
                </c:pt>
                <c:pt idx="782">
                  <c:v>1.6322363366367439E-2</c:v>
                </c:pt>
                <c:pt idx="783">
                  <c:v>-6.1147969378468172E-3</c:v>
                </c:pt>
                <c:pt idx="784">
                  <c:v>2.0282889141790316E-3</c:v>
                </c:pt>
                <c:pt idx="785">
                  <c:v>-2.0129472040324977E-3</c:v>
                </c:pt>
                <c:pt idx="786">
                  <c:v>1.4246830026893404E-2</c:v>
                </c:pt>
                <c:pt idx="787">
                  <c:v>-5.5595539594731893E-3</c:v>
                </c:pt>
                <c:pt idx="788">
                  <c:v>-5.233801752934782E-3</c:v>
                </c:pt>
                <c:pt idx="789">
                  <c:v>5.8031454336980029E-3</c:v>
                </c:pt>
                <c:pt idx="790">
                  <c:v>3.1913601031798144E-3</c:v>
                </c:pt>
                <c:pt idx="791">
                  <c:v>1.7087203391202371E-2</c:v>
                </c:pt>
                <c:pt idx="792">
                  <c:v>6.8457874566291111E-4</c:v>
                </c:pt>
                <c:pt idx="793">
                  <c:v>2.6307293739025136E-3</c:v>
                </c:pt>
                <c:pt idx="794">
                  <c:v>2.6310918754383333E-3</c:v>
                </c:pt>
                <c:pt idx="795">
                  <c:v>7.7603342028973741E-3</c:v>
                </c:pt>
                <c:pt idx="796">
                  <c:v>3.4264920508218122E-3</c:v>
                </c:pt>
                <c:pt idx="797">
                  <c:v>1.109658741005418E-3</c:v>
                </c:pt>
                <c:pt idx="798">
                  <c:v>4.6051553162663565E-3</c:v>
                </c:pt>
                <c:pt idx="799">
                  <c:v>-6.0433001065072871E-3</c:v>
                </c:pt>
                <c:pt idx="800">
                  <c:v>-1.5529506203690698E-2</c:v>
                </c:pt>
                <c:pt idx="801">
                  <c:v>1.6018139837809309E-2</c:v>
                </c:pt>
                <c:pt idx="802">
                  <c:v>2.506595959984172E-4</c:v>
                </c:pt>
                <c:pt idx="803">
                  <c:v>2.0650564863369553E-2</c:v>
                </c:pt>
                <c:pt idx="804">
                  <c:v>1.9530837905639611E-3</c:v>
                </c:pt>
                <c:pt idx="805">
                  <c:v>1.1293569746182765E-2</c:v>
                </c:pt>
                <c:pt idx="806">
                  <c:v>-3.3152230633093898E-3</c:v>
                </c:pt>
                <c:pt idx="807">
                  <c:v>8.6942464623398809E-3</c:v>
                </c:pt>
                <c:pt idx="808">
                  <c:v>7.8819559867378893E-4</c:v>
                </c:pt>
                <c:pt idx="809">
                  <c:v>-1.485803173147439E-3</c:v>
                </c:pt>
                <c:pt idx="810">
                  <c:v>-8.5977514671918814E-3</c:v>
                </c:pt>
                <c:pt idx="811">
                  <c:v>5.2638188762571354E-3</c:v>
                </c:pt>
                <c:pt idx="812">
                  <c:v>3.0829894680898672E-3</c:v>
                </c:pt>
                <c:pt idx="813">
                  <c:v>1.9743645717501136E-3</c:v>
                </c:pt>
                <c:pt idx="814">
                  <c:v>9.5601979234970593E-4</c:v>
                </c:pt>
                <c:pt idx="815">
                  <c:v>-7.5823919921452565E-3</c:v>
                </c:pt>
                <c:pt idx="816">
                  <c:v>-1.8140053285601331E-3</c:v>
                </c:pt>
                <c:pt idx="817">
                  <c:v>-4.3941064060600294E-3</c:v>
                </c:pt>
                <c:pt idx="818">
                  <c:v>1.5745245254365661E-3</c:v>
                </c:pt>
                <c:pt idx="819">
                  <c:v>-6.4345828745933841E-4</c:v>
                </c:pt>
                <c:pt idx="820">
                  <c:v>-1.127584880803337E-3</c:v>
                </c:pt>
                <c:pt idx="821">
                  <c:v>-3.1615069978320608E-2</c:v>
                </c:pt>
                <c:pt idx="822">
                  <c:v>8.6354552800480672E-4</c:v>
                </c:pt>
                <c:pt idx="823">
                  <c:v>-2.6299479636758261E-2</c:v>
                </c:pt>
                <c:pt idx="824">
                  <c:v>-1.6292205931602962E-2</c:v>
                </c:pt>
                <c:pt idx="825">
                  <c:v>2.7310742067533818E-2</c:v>
                </c:pt>
                <c:pt idx="826">
                  <c:v>-1.2841220878749542E-2</c:v>
                </c:pt>
                <c:pt idx="827">
                  <c:v>1.9895346328762439E-2</c:v>
                </c:pt>
                <c:pt idx="828">
                  <c:v>1.6749576777625574E-2</c:v>
                </c:pt>
                <c:pt idx="829">
                  <c:v>5.7136566179504869E-3</c:v>
                </c:pt>
                <c:pt idx="830">
                  <c:v>-1.4460250815878577E-2</c:v>
                </c:pt>
                <c:pt idx="831">
                  <c:v>9.0735671017371964E-4</c:v>
                </c:pt>
                <c:pt idx="832">
                  <c:v>-1.0471864236242303E-2</c:v>
                </c:pt>
                <c:pt idx="833">
                  <c:v>-4.6569667299732652E-3</c:v>
                </c:pt>
                <c:pt idx="834">
                  <c:v>1.0493360221804204E-2</c:v>
                </c:pt>
                <c:pt idx="835">
                  <c:v>-1.2704860840755597E-2</c:v>
                </c:pt>
                <c:pt idx="836">
                  <c:v>-1.252030752333898E-3</c:v>
                </c:pt>
                <c:pt idx="837">
                  <c:v>-1.7297947146256726E-2</c:v>
                </c:pt>
                <c:pt idx="838">
                  <c:v>2.6028681439771467E-2</c:v>
                </c:pt>
                <c:pt idx="839">
                  <c:v>9.4123023605737696E-3</c:v>
                </c:pt>
                <c:pt idx="840">
                  <c:v>6.9366441174467976E-3</c:v>
                </c:pt>
                <c:pt idx="841">
                  <c:v>1.3362756934041728E-2</c:v>
                </c:pt>
                <c:pt idx="842">
                  <c:v>-3.3176219744590992E-4</c:v>
                </c:pt>
                <c:pt idx="843">
                  <c:v>5.5045081119696792E-3</c:v>
                </c:pt>
                <c:pt idx="844">
                  <c:v>-2.9847286415239553E-3</c:v>
                </c:pt>
                <c:pt idx="845">
                  <c:v>9.4033519409645835E-4</c:v>
                </c:pt>
                <c:pt idx="846">
                  <c:v>3.1843944405348149E-3</c:v>
                </c:pt>
                <c:pt idx="847">
                  <c:v>5.0823344911403324E-3</c:v>
                </c:pt>
                <c:pt idx="848">
                  <c:v>-2.2498366842746455E-2</c:v>
                </c:pt>
                <c:pt idx="849">
                  <c:v>4.9052650117426188E-3</c:v>
                </c:pt>
                <c:pt idx="850">
                  <c:v>-7.6986246125958875E-3</c:v>
                </c:pt>
                <c:pt idx="851">
                  <c:v>-3.9203020326486525E-3</c:v>
                </c:pt>
                <c:pt idx="852">
                  <c:v>8.9318481221551827E-3</c:v>
                </c:pt>
                <c:pt idx="853">
                  <c:v>-2.939038946854153E-3</c:v>
                </c:pt>
                <c:pt idx="854">
                  <c:v>-2.5118100686508885E-3</c:v>
                </c:pt>
                <c:pt idx="855">
                  <c:v>-3.2667983520546012E-3</c:v>
                </c:pt>
                <c:pt idx="856">
                  <c:v>-2.104829487543038E-2</c:v>
                </c:pt>
                <c:pt idx="857">
                  <c:v>-1.3586291129131147E-2</c:v>
                </c:pt>
                <c:pt idx="858">
                  <c:v>-1.7781526631668005E-2</c:v>
                </c:pt>
                <c:pt idx="859">
                  <c:v>-1.6970552009583664E-2</c:v>
                </c:pt>
                <c:pt idx="860">
                  <c:v>1.8115313676735363E-2</c:v>
                </c:pt>
                <c:pt idx="861">
                  <c:v>-1.7543162448251385E-2</c:v>
                </c:pt>
                <c:pt idx="862">
                  <c:v>-9.8722131543367373E-3</c:v>
                </c:pt>
                <c:pt idx="863">
                  <c:v>-1.545417276771589E-2</c:v>
                </c:pt>
                <c:pt idx="864">
                  <c:v>1.9167367518882341E-2</c:v>
                </c:pt>
                <c:pt idx="865">
                  <c:v>2.2134585326845733E-2</c:v>
                </c:pt>
                <c:pt idx="866">
                  <c:v>1.028698259969224E-2</c:v>
                </c:pt>
                <c:pt idx="867">
                  <c:v>-4.1354897262907966E-5</c:v>
                </c:pt>
                <c:pt idx="868">
                  <c:v>-1.6346193222794906E-2</c:v>
                </c:pt>
                <c:pt idx="869">
                  <c:v>1.6495058244819936E-3</c:v>
                </c:pt>
                <c:pt idx="870">
                  <c:v>-1.4100176487630197E-4</c:v>
                </c:pt>
                <c:pt idx="871">
                  <c:v>1.8910958812972955E-2</c:v>
                </c:pt>
                <c:pt idx="872">
                  <c:v>1.8384203253920539E-2</c:v>
                </c:pt>
                <c:pt idx="873">
                  <c:v>-1.4609379039159515E-2</c:v>
                </c:pt>
                <c:pt idx="874">
                  <c:v>-1.2797495554770571E-2</c:v>
                </c:pt>
                <c:pt idx="875">
                  <c:v>-4.1435833446396685E-3</c:v>
                </c:pt>
                <c:pt idx="876">
                  <c:v>2.2222761407108518E-2</c:v>
                </c:pt>
                <c:pt idx="877">
                  <c:v>2.7049433742279989E-3</c:v>
                </c:pt>
                <c:pt idx="878">
                  <c:v>-2.1255484079940309E-2</c:v>
                </c:pt>
                <c:pt idx="879">
                  <c:v>-4.7033162767352935E-3</c:v>
                </c:pt>
                <c:pt idx="880">
                  <c:v>-1.3766430314137693E-2</c:v>
                </c:pt>
                <c:pt idx="881">
                  <c:v>-1.6539216562349576E-2</c:v>
                </c:pt>
                <c:pt idx="882">
                  <c:v>1.3927042614607907E-2</c:v>
                </c:pt>
                <c:pt idx="883">
                  <c:v>2.8093329411318611E-2</c:v>
                </c:pt>
                <c:pt idx="884">
                  <c:v>-4.5129995332537108E-5</c:v>
                </c:pt>
                <c:pt idx="885">
                  <c:v>-1.9601846112703113E-2</c:v>
                </c:pt>
                <c:pt idx="886">
                  <c:v>2.6938170401618791E-2</c:v>
                </c:pt>
                <c:pt idx="887">
                  <c:v>-8.26994931689236E-3</c:v>
                </c:pt>
                <c:pt idx="888">
                  <c:v>-1.5793384208791082E-2</c:v>
                </c:pt>
                <c:pt idx="889">
                  <c:v>-3.7580259031771535E-2</c:v>
                </c:pt>
                <c:pt idx="890">
                  <c:v>3.591336036441903E-3</c:v>
                </c:pt>
                <c:pt idx="891">
                  <c:v>2.8061743163220361E-2</c:v>
                </c:pt>
                <c:pt idx="892">
                  <c:v>-2.8492823542811553E-4</c:v>
                </c:pt>
                <c:pt idx="893">
                  <c:v>-9.8638121091885796E-3</c:v>
                </c:pt>
                <c:pt idx="894">
                  <c:v>-9.1840964960396496E-3</c:v>
                </c:pt>
                <c:pt idx="895">
                  <c:v>1.4989371442183713E-2</c:v>
                </c:pt>
                <c:pt idx="896">
                  <c:v>2.8104694490774448E-2</c:v>
                </c:pt>
                <c:pt idx="897">
                  <c:v>9.8984793392694111E-3</c:v>
                </c:pt>
                <c:pt idx="898">
                  <c:v>8.0132658821107684E-3</c:v>
                </c:pt>
                <c:pt idx="899">
                  <c:v>-3.4592627700774821E-3</c:v>
                </c:pt>
                <c:pt idx="900">
                  <c:v>6.4084367646399581E-3</c:v>
                </c:pt>
                <c:pt idx="901">
                  <c:v>-1.8188936763708575E-2</c:v>
                </c:pt>
                <c:pt idx="902">
                  <c:v>1.0993140484918651E-2</c:v>
                </c:pt>
                <c:pt idx="903">
                  <c:v>6.9682219037307822E-3</c:v>
                </c:pt>
                <c:pt idx="904">
                  <c:v>1.6996225213459157E-3</c:v>
                </c:pt>
                <c:pt idx="905">
                  <c:v>2.086091157525265E-2</c:v>
                </c:pt>
                <c:pt idx="906">
                  <c:v>-1.4824810517975715E-2</c:v>
                </c:pt>
                <c:pt idx="907">
                  <c:v>-1.4250232234310567E-2</c:v>
                </c:pt>
                <c:pt idx="908">
                  <c:v>6.1217787466556891E-3</c:v>
                </c:pt>
                <c:pt idx="909">
                  <c:v>-2.387310751787376E-3</c:v>
                </c:pt>
                <c:pt idx="910">
                  <c:v>-1.8204806869868792E-2</c:v>
                </c:pt>
                <c:pt idx="911">
                  <c:v>-1.124139916910206E-2</c:v>
                </c:pt>
                <c:pt idx="912">
                  <c:v>-2.0765652768940865E-3</c:v>
                </c:pt>
                <c:pt idx="913">
                  <c:v>-7.9408135475683695E-4</c:v>
                </c:pt>
                <c:pt idx="914">
                  <c:v>-4.3369152831394201E-3</c:v>
                </c:pt>
                <c:pt idx="915">
                  <c:v>-1.3393469852684859E-3</c:v>
                </c:pt>
                <c:pt idx="916">
                  <c:v>1.598620347775959E-2</c:v>
                </c:pt>
                <c:pt idx="917">
                  <c:v>-5.7643173535173392E-3</c:v>
                </c:pt>
                <c:pt idx="918">
                  <c:v>-1.9821140404676454E-3</c:v>
                </c:pt>
                <c:pt idx="919">
                  <c:v>2.2508977359868766E-2</c:v>
                </c:pt>
                <c:pt idx="920">
                  <c:v>7.5602637031269675E-3</c:v>
                </c:pt>
                <c:pt idx="921">
                  <c:v>-1.8081670518932155E-2</c:v>
                </c:pt>
                <c:pt idx="922">
                  <c:v>-2.6621654175986283E-2</c:v>
                </c:pt>
                <c:pt idx="923">
                  <c:v>5.516392478791622E-3</c:v>
                </c:pt>
                <c:pt idx="924">
                  <c:v>-2.8928219925696875E-2</c:v>
                </c:pt>
                <c:pt idx="925">
                  <c:v>2.4178691980339742E-4</c:v>
                </c:pt>
                <c:pt idx="926">
                  <c:v>1.8700549072561388E-2</c:v>
                </c:pt>
                <c:pt idx="927">
                  <c:v>-2.7177861683729026E-2</c:v>
                </c:pt>
                <c:pt idx="928">
                  <c:v>5.9513342374339952E-3</c:v>
                </c:pt>
                <c:pt idx="929">
                  <c:v>9.5700712580602341E-3</c:v>
                </c:pt>
                <c:pt idx="930">
                  <c:v>2.7902418109645988E-2</c:v>
                </c:pt>
                <c:pt idx="931">
                  <c:v>-3.6516423701191125E-2</c:v>
                </c:pt>
                <c:pt idx="932">
                  <c:v>-1.3440719355800754E-2</c:v>
                </c:pt>
                <c:pt idx="933">
                  <c:v>-3.3862033357882911E-2</c:v>
                </c:pt>
                <c:pt idx="934">
                  <c:v>-3.0705245776536257E-3</c:v>
                </c:pt>
                <c:pt idx="935">
                  <c:v>-1.7396390429733066E-2</c:v>
                </c:pt>
                <c:pt idx="936">
                  <c:v>9.2844787318432029E-3</c:v>
                </c:pt>
                <c:pt idx="937">
                  <c:v>2.5748907077282369E-2</c:v>
                </c:pt>
                <c:pt idx="938">
                  <c:v>-5.3767921165240708E-3</c:v>
                </c:pt>
                <c:pt idx="939">
                  <c:v>2.9647248156776374E-2</c:v>
                </c:pt>
                <c:pt idx="940">
                  <c:v>-3.7663093395350997E-2</c:v>
                </c:pt>
                <c:pt idx="941">
                  <c:v>-1.8115291371068197E-3</c:v>
                </c:pt>
                <c:pt idx="942">
                  <c:v>-2.7306985872768146E-3</c:v>
                </c:pt>
                <c:pt idx="943">
                  <c:v>1.048721213901928E-2</c:v>
                </c:pt>
                <c:pt idx="944">
                  <c:v>-1.2208449249249045E-2</c:v>
                </c:pt>
                <c:pt idx="945">
                  <c:v>1.9391765627790634E-2</c:v>
                </c:pt>
                <c:pt idx="946">
                  <c:v>2.3267489626144885E-2</c:v>
                </c:pt>
                <c:pt idx="947">
                  <c:v>2.2883451418970031E-2</c:v>
                </c:pt>
                <c:pt idx="948">
                  <c:v>-9.8589037626056943E-3</c:v>
                </c:pt>
                <c:pt idx="949">
                  <c:v>-8.0046630379240549E-3</c:v>
                </c:pt>
                <c:pt idx="950">
                  <c:v>2.2115216732067483E-2</c:v>
                </c:pt>
                <c:pt idx="951">
                  <c:v>-1.1259610018336122E-2</c:v>
                </c:pt>
                <c:pt idx="952">
                  <c:v>5.806974523097138E-3</c:v>
                </c:pt>
                <c:pt idx="953">
                  <c:v>1.2599703738117409E-2</c:v>
                </c:pt>
                <c:pt idx="954">
                  <c:v>-1.8346963271720418E-2</c:v>
                </c:pt>
                <c:pt idx="955">
                  <c:v>-2.0645810653333218E-2</c:v>
                </c:pt>
                <c:pt idx="956">
                  <c:v>-2.6533579438993669E-2</c:v>
                </c:pt>
                <c:pt idx="957">
                  <c:v>-4.5354478611066465E-2</c:v>
                </c:pt>
                <c:pt idx="958">
                  <c:v>-4.3939521103325491E-3</c:v>
                </c:pt>
                <c:pt idx="959">
                  <c:v>1.1401067863397538E-2</c:v>
                </c:pt>
                <c:pt idx="960">
                  <c:v>-4.7310885159943319E-2</c:v>
                </c:pt>
                <c:pt idx="961">
                  <c:v>8.9696648869703674E-3</c:v>
                </c:pt>
                <c:pt idx="962">
                  <c:v>1.2524289289860708E-2</c:v>
                </c:pt>
                <c:pt idx="963">
                  <c:v>-3.2780842589395578E-3</c:v>
                </c:pt>
                <c:pt idx="964">
                  <c:v>5.9931258038102564E-3</c:v>
                </c:pt>
                <c:pt idx="965">
                  <c:v>3.5504440817360566E-2</c:v>
                </c:pt>
                <c:pt idx="966">
                  <c:v>3.2556966754018861E-3</c:v>
                </c:pt>
                <c:pt idx="967">
                  <c:v>-1.3996596498719049E-2</c:v>
                </c:pt>
                <c:pt idx="968">
                  <c:v>-8.0330367972553558E-3</c:v>
                </c:pt>
                <c:pt idx="969">
                  <c:v>-9.4950388928187086E-3</c:v>
                </c:pt>
                <c:pt idx="970">
                  <c:v>1.1886700248207344E-2</c:v>
                </c:pt>
                <c:pt idx="971">
                  <c:v>-1.2718040220058768E-3</c:v>
                </c:pt>
                <c:pt idx="972">
                  <c:v>-6.0401375400306323E-3</c:v>
                </c:pt>
                <c:pt idx="973">
                  <c:v>2.1446821795571062E-2</c:v>
                </c:pt>
                <c:pt idx="974">
                  <c:v>-3.2689463058419117E-3</c:v>
                </c:pt>
                <c:pt idx="975">
                  <c:v>-1.14980383600559E-2</c:v>
                </c:pt>
                <c:pt idx="976">
                  <c:v>-1.822345488780832E-3</c:v>
                </c:pt>
                <c:pt idx="977">
                  <c:v>-2.4503312596648066E-3</c:v>
                </c:pt>
                <c:pt idx="978">
                  <c:v>-1.0460039675594208E-2</c:v>
                </c:pt>
                <c:pt idx="979">
                  <c:v>1.9313859745179515E-2</c:v>
                </c:pt>
                <c:pt idx="980">
                  <c:v>-2.0575735952540817E-3</c:v>
                </c:pt>
                <c:pt idx="981">
                  <c:v>3.3067423225911899E-2</c:v>
                </c:pt>
                <c:pt idx="982">
                  <c:v>1.032860738825736E-2</c:v>
                </c:pt>
                <c:pt idx="983">
                  <c:v>7.6433275722896108E-3</c:v>
                </c:pt>
                <c:pt idx="984">
                  <c:v>-8.7268738163161722E-3</c:v>
                </c:pt>
                <c:pt idx="985">
                  <c:v>6.5463953515531078E-3</c:v>
                </c:pt>
                <c:pt idx="986">
                  <c:v>-6.3586956234728377E-3</c:v>
                </c:pt>
                <c:pt idx="987">
                  <c:v>1.9119025025746396E-2</c:v>
                </c:pt>
                <c:pt idx="988">
                  <c:v>1.5534831969685787E-2</c:v>
                </c:pt>
                <c:pt idx="989">
                  <c:v>1.2846299922384176E-2</c:v>
                </c:pt>
                <c:pt idx="990">
                  <c:v>-3.9398980705441112E-4</c:v>
                </c:pt>
                <c:pt idx="991">
                  <c:v>-9.6108244070279517E-3</c:v>
                </c:pt>
                <c:pt idx="992">
                  <c:v>8.5423698194435436E-3</c:v>
                </c:pt>
                <c:pt idx="993">
                  <c:v>-7.3101569578111654E-3</c:v>
                </c:pt>
                <c:pt idx="994">
                  <c:v>5.5289956453537991E-3</c:v>
                </c:pt>
                <c:pt idx="995">
                  <c:v>6.321209216495316E-3</c:v>
                </c:pt>
                <c:pt idx="996">
                  <c:v>-8.7258052491116945E-3</c:v>
                </c:pt>
                <c:pt idx="997">
                  <c:v>2.4958709381387226E-2</c:v>
                </c:pt>
                <c:pt idx="998">
                  <c:v>5.9403004808760637E-3</c:v>
                </c:pt>
                <c:pt idx="999">
                  <c:v>1.526978469310835E-2</c:v>
                </c:pt>
                <c:pt idx="1000">
                  <c:v>1.4836971886008435E-3</c:v>
                </c:pt>
                <c:pt idx="1001">
                  <c:v>6.2202076702580862E-3</c:v>
                </c:pt>
                <c:pt idx="1002">
                  <c:v>-1.3444976401710093E-2</c:v>
                </c:pt>
                <c:pt idx="1003">
                  <c:v>7.7622586787191106E-3</c:v>
                </c:pt>
                <c:pt idx="1004">
                  <c:v>-1.5981294953196518E-2</c:v>
                </c:pt>
                <c:pt idx="1005">
                  <c:v>-2.1694675345032312E-2</c:v>
                </c:pt>
                <c:pt idx="1006">
                  <c:v>-1.4268218398494435E-4</c:v>
                </c:pt>
                <c:pt idx="1007">
                  <c:v>5.0361257764496925E-3</c:v>
                </c:pt>
                <c:pt idx="1008">
                  <c:v>1.6567562638523773E-2</c:v>
                </c:pt>
                <c:pt idx="1009">
                  <c:v>-2.9579330613940802E-2</c:v>
                </c:pt>
                <c:pt idx="1010">
                  <c:v>-6.9153240675932318E-3</c:v>
                </c:pt>
                <c:pt idx="1011">
                  <c:v>-1.3934922247423244E-2</c:v>
                </c:pt>
                <c:pt idx="1012">
                  <c:v>-7.0700621001418837E-3</c:v>
                </c:pt>
                <c:pt idx="1013">
                  <c:v>-8.1652362558990201E-3</c:v>
                </c:pt>
                <c:pt idx="1014">
                  <c:v>-7.5065748871194155E-3</c:v>
                </c:pt>
                <c:pt idx="1015">
                  <c:v>-6.2763860201889192E-3</c:v>
                </c:pt>
                <c:pt idx="1016">
                  <c:v>2.2682138628975123E-2</c:v>
                </c:pt>
                <c:pt idx="1017">
                  <c:v>9.2145261205539234E-3</c:v>
                </c:pt>
                <c:pt idx="1018">
                  <c:v>1.7771995212124855E-2</c:v>
                </c:pt>
                <c:pt idx="1019">
                  <c:v>9.8516292777447601E-3</c:v>
                </c:pt>
                <c:pt idx="1020">
                  <c:v>-3.7024373184711752E-2</c:v>
                </c:pt>
                <c:pt idx="1021">
                  <c:v>-7.0802260479313072E-4</c:v>
                </c:pt>
                <c:pt idx="1022">
                  <c:v>-6.0596162220498892E-3</c:v>
                </c:pt>
                <c:pt idx="1023">
                  <c:v>-1.3490402534678592E-2</c:v>
                </c:pt>
                <c:pt idx="1024">
                  <c:v>1.2280059759304881E-2</c:v>
                </c:pt>
                <c:pt idx="1025">
                  <c:v>-1.6542827311184258E-2</c:v>
                </c:pt>
                <c:pt idx="1026">
                  <c:v>-1.3419621174064986E-2</c:v>
                </c:pt>
                <c:pt idx="1027">
                  <c:v>-2.1314488060046679E-2</c:v>
                </c:pt>
                <c:pt idx="1028">
                  <c:v>-2.1297882262411302E-2</c:v>
                </c:pt>
                <c:pt idx="1029">
                  <c:v>-1.5616543811187822E-2</c:v>
                </c:pt>
                <c:pt idx="1030">
                  <c:v>8.2557203303564768E-4</c:v>
                </c:pt>
                <c:pt idx="1031">
                  <c:v>2.7115265078976564E-2</c:v>
                </c:pt>
                <c:pt idx="1032">
                  <c:v>-2.0869759313456811E-2</c:v>
                </c:pt>
                <c:pt idx="1033">
                  <c:v>-6.8238600297750958E-3</c:v>
                </c:pt>
                <c:pt idx="1034">
                  <c:v>2.9189558641589938E-2</c:v>
                </c:pt>
                <c:pt idx="1035">
                  <c:v>3.8851713822577412E-2</c:v>
                </c:pt>
                <c:pt idx="1036">
                  <c:v>-5.0807191964838266E-3</c:v>
                </c:pt>
                <c:pt idx="1037">
                  <c:v>-7.9096067300184932E-3</c:v>
                </c:pt>
                <c:pt idx="1038">
                  <c:v>-2.5182248267617103E-2</c:v>
                </c:pt>
                <c:pt idx="1039">
                  <c:v>-2.3115330904163673E-3</c:v>
                </c:pt>
                <c:pt idx="1040">
                  <c:v>1.751024770234248E-3</c:v>
                </c:pt>
                <c:pt idx="1041">
                  <c:v>-5.6320409944216774E-3</c:v>
                </c:pt>
                <c:pt idx="1042">
                  <c:v>2.1745783282914207E-2</c:v>
                </c:pt>
                <c:pt idx="1043">
                  <c:v>-2.4602111717154134E-2</c:v>
                </c:pt>
                <c:pt idx="1044">
                  <c:v>2.7747983521439555E-2</c:v>
                </c:pt>
                <c:pt idx="1045">
                  <c:v>1.4543840700392033E-2</c:v>
                </c:pt>
                <c:pt idx="1046">
                  <c:v>-1.7855103344134534E-2</c:v>
                </c:pt>
                <c:pt idx="1047">
                  <c:v>-1.4739520241298092E-2</c:v>
                </c:pt>
                <c:pt idx="1048">
                  <c:v>2.0672064032803084E-2</c:v>
                </c:pt>
                <c:pt idx="1049">
                  <c:v>6.4484438054887849E-3</c:v>
                </c:pt>
                <c:pt idx="1050">
                  <c:v>2.5176974566972939E-2</c:v>
                </c:pt>
                <c:pt idx="1051">
                  <c:v>2.0371742916992291E-3</c:v>
                </c:pt>
                <c:pt idx="1052">
                  <c:v>3.0117126021005081E-4</c:v>
                </c:pt>
                <c:pt idx="1053">
                  <c:v>1.8249518999480945E-2</c:v>
                </c:pt>
                <c:pt idx="1054">
                  <c:v>-7.7204808865114546E-4</c:v>
                </c:pt>
                <c:pt idx="1055">
                  <c:v>3.8963357962555701E-3</c:v>
                </c:pt>
                <c:pt idx="1056">
                  <c:v>-2.8695691421528034E-2</c:v>
                </c:pt>
                <c:pt idx="1057">
                  <c:v>-2.3140691172506417E-3</c:v>
                </c:pt>
                <c:pt idx="1058">
                  <c:v>1.6388195696158164E-2</c:v>
                </c:pt>
                <c:pt idx="1059">
                  <c:v>8.6168834064232983E-3</c:v>
                </c:pt>
                <c:pt idx="1060">
                  <c:v>1.9328246613607443E-3</c:v>
                </c:pt>
                <c:pt idx="1061">
                  <c:v>-2.1059886166796934E-2</c:v>
                </c:pt>
                <c:pt idx="1062">
                  <c:v>5.8017815535847138E-2</c:v>
                </c:pt>
                <c:pt idx="1063">
                  <c:v>5.5916815387858721E-3</c:v>
                </c:pt>
                <c:pt idx="1064">
                  <c:v>-1.0256312418057309E-2</c:v>
                </c:pt>
                <c:pt idx="1065">
                  <c:v>1.5733366934090061E-2</c:v>
                </c:pt>
                <c:pt idx="1066">
                  <c:v>-1.4652868052497364E-2</c:v>
                </c:pt>
                <c:pt idx="1067">
                  <c:v>-5.4499186063567077E-3</c:v>
                </c:pt>
                <c:pt idx="1068">
                  <c:v>6.421755429855674E-3</c:v>
                </c:pt>
                <c:pt idx="1069">
                  <c:v>-2.4495458457028151E-3</c:v>
                </c:pt>
                <c:pt idx="1070">
                  <c:v>1.6546325916328534E-2</c:v>
                </c:pt>
                <c:pt idx="1071">
                  <c:v>8.7983521423578941E-4</c:v>
                </c:pt>
                <c:pt idx="1072">
                  <c:v>4.473874244043061E-3</c:v>
                </c:pt>
                <c:pt idx="1073">
                  <c:v>-1.8784509013937477E-2</c:v>
                </c:pt>
                <c:pt idx="1074">
                  <c:v>2.7752444994604284E-3</c:v>
                </c:pt>
                <c:pt idx="1075">
                  <c:v>2.3558172349798647E-2</c:v>
                </c:pt>
                <c:pt idx="1076">
                  <c:v>-2.4245668480970296E-3</c:v>
                </c:pt>
                <c:pt idx="1077">
                  <c:v>9.605063803048387E-4</c:v>
                </c:pt>
                <c:pt idx="1078">
                  <c:v>-2.5202065656565631E-2</c:v>
                </c:pt>
                <c:pt idx="1079">
                  <c:v>-1.0999770951275243E-2</c:v>
                </c:pt>
                <c:pt idx="1080">
                  <c:v>-1.7045854575874926E-3</c:v>
                </c:pt>
                <c:pt idx="1081">
                  <c:v>7.5283177778680578E-3</c:v>
                </c:pt>
                <c:pt idx="1082">
                  <c:v>-1.0565064812070864E-2</c:v>
                </c:pt>
                <c:pt idx="1083">
                  <c:v>1.0418767639572751E-2</c:v>
                </c:pt>
                <c:pt idx="1084">
                  <c:v>5.7988665367697716E-3</c:v>
                </c:pt>
                <c:pt idx="1085">
                  <c:v>-4.7335331633559276E-3</c:v>
                </c:pt>
                <c:pt idx="1086">
                  <c:v>-2.2670997326457391E-2</c:v>
                </c:pt>
                <c:pt idx="1087">
                  <c:v>-1.0142266032497285E-2</c:v>
                </c:pt>
                <c:pt idx="1088">
                  <c:v>-1.1599385015582823E-2</c:v>
                </c:pt>
                <c:pt idx="1089">
                  <c:v>5.1539301577063707E-3</c:v>
                </c:pt>
                <c:pt idx="1090">
                  <c:v>1.8356485691833544E-2</c:v>
                </c:pt>
                <c:pt idx="1091">
                  <c:v>-1.1215433521734781E-2</c:v>
                </c:pt>
                <c:pt idx="1092">
                  <c:v>7.3259156099961288E-3</c:v>
                </c:pt>
                <c:pt idx="1093">
                  <c:v>2.5876312562211299E-4</c:v>
                </c:pt>
                <c:pt idx="1094">
                  <c:v>-1.6861156389750494E-2</c:v>
                </c:pt>
                <c:pt idx="1095">
                  <c:v>1.9401080613787123E-2</c:v>
                </c:pt>
                <c:pt idx="1096">
                  <c:v>-4.4200278328679074E-3</c:v>
                </c:pt>
                <c:pt idx="1097">
                  <c:v>-4.7769746125734093E-3</c:v>
                </c:pt>
                <c:pt idx="1098">
                  <c:v>1.5276339087417686E-2</c:v>
                </c:pt>
                <c:pt idx="1099">
                  <c:v>-1.0375768125395904E-2</c:v>
                </c:pt>
                <c:pt idx="1100">
                  <c:v>2.4569573888050464E-2</c:v>
                </c:pt>
                <c:pt idx="1101">
                  <c:v>2.2090765309521054E-4</c:v>
                </c:pt>
                <c:pt idx="1102">
                  <c:v>9.6446576992571496E-3</c:v>
                </c:pt>
                <c:pt idx="1103">
                  <c:v>1.2264800739188404E-2</c:v>
                </c:pt>
                <c:pt idx="1104">
                  <c:v>9.039982176478719E-3</c:v>
                </c:pt>
                <c:pt idx="1105">
                  <c:v>4.8823940587843792E-3</c:v>
                </c:pt>
                <c:pt idx="1106">
                  <c:v>-2.0534637708036767E-3</c:v>
                </c:pt>
                <c:pt idx="1107">
                  <c:v>-1.252130511227257E-2</c:v>
                </c:pt>
                <c:pt idx="1108">
                  <c:v>-1.0407576153745161E-2</c:v>
                </c:pt>
                <c:pt idx="1109">
                  <c:v>1.6516442819217117E-2</c:v>
                </c:pt>
                <c:pt idx="1110">
                  <c:v>1.2534911035881554E-2</c:v>
                </c:pt>
                <c:pt idx="1111">
                  <c:v>-3.6286574155747608E-3</c:v>
                </c:pt>
                <c:pt idx="1112">
                  <c:v>2.5067374728464315E-3</c:v>
                </c:pt>
                <c:pt idx="1113">
                  <c:v>8.6334217629946159E-3</c:v>
                </c:pt>
                <c:pt idx="1114">
                  <c:v>3.6514365140327561E-3</c:v>
                </c:pt>
                <c:pt idx="1115">
                  <c:v>-1.0994609336561829E-2</c:v>
                </c:pt>
                <c:pt idx="1116">
                  <c:v>2.3912808989643219E-2</c:v>
                </c:pt>
                <c:pt idx="1117">
                  <c:v>1.6142463719391355E-2</c:v>
                </c:pt>
                <c:pt idx="1118">
                  <c:v>1.1564036551463968E-2</c:v>
                </c:pt>
                <c:pt idx="1119">
                  <c:v>-7.0197553918184699E-3</c:v>
                </c:pt>
                <c:pt idx="1120">
                  <c:v>-1.0729592317240124E-2</c:v>
                </c:pt>
                <c:pt idx="1121">
                  <c:v>7.2953605368232394E-3</c:v>
                </c:pt>
                <c:pt idx="1122">
                  <c:v>-1.2060979210358258E-2</c:v>
                </c:pt>
                <c:pt idx="1123">
                  <c:v>-1.2298260671588096E-2</c:v>
                </c:pt>
                <c:pt idx="1124">
                  <c:v>2.5298393516366559E-3</c:v>
                </c:pt>
                <c:pt idx="1125">
                  <c:v>1.1586342375731954E-2</c:v>
                </c:pt>
                <c:pt idx="1126">
                  <c:v>4.2703681437486897E-4</c:v>
                </c:pt>
                <c:pt idx="1127">
                  <c:v>6.5555513881921717E-3</c:v>
                </c:pt>
                <c:pt idx="1128">
                  <c:v>-6.8141578492296583E-3</c:v>
                </c:pt>
                <c:pt idx="1129">
                  <c:v>-1.5316563340466412E-3</c:v>
                </c:pt>
                <c:pt idx="1130">
                  <c:v>-2.4297490794560481E-2</c:v>
                </c:pt>
                <c:pt idx="1131">
                  <c:v>1.2570517077273625E-3</c:v>
                </c:pt>
                <c:pt idx="1132">
                  <c:v>4.5534124159797001E-3</c:v>
                </c:pt>
                <c:pt idx="1133">
                  <c:v>-6.0348634515247713E-3</c:v>
                </c:pt>
                <c:pt idx="1134">
                  <c:v>1.7264677382068691E-3</c:v>
                </c:pt>
                <c:pt idx="1135">
                  <c:v>-1.6620159642700338E-3</c:v>
                </c:pt>
                <c:pt idx="1136">
                  <c:v>2.4684032015735535E-3</c:v>
                </c:pt>
                <c:pt idx="1137">
                  <c:v>4.7022582914543936E-3</c:v>
                </c:pt>
                <c:pt idx="1138">
                  <c:v>1.0975293099687783E-2</c:v>
                </c:pt>
                <c:pt idx="1139">
                  <c:v>-1.2317519646278297E-2</c:v>
                </c:pt>
                <c:pt idx="1140">
                  <c:v>-1.1794335693171893E-2</c:v>
                </c:pt>
                <c:pt idx="1141">
                  <c:v>6.3056444177592304E-4</c:v>
                </c:pt>
                <c:pt idx="1142">
                  <c:v>-2.4125881868274017E-2</c:v>
                </c:pt>
                <c:pt idx="1143">
                  <c:v>-2.8303918804129288E-2</c:v>
                </c:pt>
                <c:pt idx="1144">
                  <c:v>-1.8751600695533773E-2</c:v>
                </c:pt>
                <c:pt idx="1145">
                  <c:v>1.8698578146571655E-2</c:v>
                </c:pt>
                <c:pt idx="1146">
                  <c:v>-2.2185566497721632E-2</c:v>
                </c:pt>
                <c:pt idx="1147">
                  <c:v>1.3786881223459068E-2</c:v>
                </c:pt>
                <c:pt idx="1148">
                  <c:v>-2.295640745041103E-2</c:v>
                </c:pt>
                <c:pt idx="1149">
                  <c:v>1.6664800348405836E-2</c:v>
                </c:pt>
                <c:pt idx="1150">
                  <c:v>1.8259878580249165E-2</c:v>
                </c:pt>
                <c:pt idx="1151">
                  <c:v>-2.4783233975705622E-2</c:v>
                </c:pt>
                <c:pt idx="1152">
                  <c:v>-4.4718718584689249E-3</c:v>
                </c:pt>
                <c:pt idx="1153">
                  <c:v>7.4083722252721376E-3</c:v>
                </c:pt>
                <c:pt idx="1154">
                  <c:v>9.4337218946190654E-3</c:v>
                </c:pt>
                <c:pt idx="1155">
                  <c:v>2.8555371383003165E-3</c:v>
                </c:pt>
                <c:pt idx="1156">
                  <c:v>1.1771819754768823E-2</c:v>
                </c:pt>
                <c:pt idx="1157">
                  <c:v>2.590998774416146E-3</c:v>
                </c:pt>
                <c:pt idx="1158">
                  <c:v>1.7563132752514025E-2</c:v>
                </c:pt>
                <c:pt idx="1159">
                  <c:v>-3.7814113483077325E-4</c:v>
                </c:pt>
                <c:pt idx="1160">
                  <c:v>-1.7131192002308216E-2</c:v>
                </c:pt>
                <c:pt idx="1161">
                  <c:v>-6.7457944477540156E-3</c:v>
                </c:pt>
                <c:pt idx="1162">
                  <c:v>-1.8151655405208968E-3</c:v>
                </c:pt>
                <c:pt idx="1163">
                  <c:v>1.2300263544690623E-2</c:v>
                </c:pt>
                <c:pt idx="1164">
                  <c:v>8.937601688735369E-3</c:v>
                </c:pt>
                <c:pt idx="1165">
                  <c:v>-5.5655537947716868E-3</c:v>
                </c:pt>
                <c:pt idx="1166">
                  <c:v>6.8962740856310994E-3</c:v>
                </c:pt>
                <c:pt idx="1167">
                  <c:v>-5.2306788614018725E-3</c:v>
                </c:pt>
                <c:pt idx="1168">
                  <c:v>7.6120424109345705E-3</c:v>
                </c:pt>
                <c:pt idx="1169">
                  <c:v>-1.3076076183387978E-3</c:v>
                </c:pt>
                <c:pt idx="1170">
                  <c:v>1.8282723502978273E-3</c:v>
                </c:pt>
                <c:pt idx="1171">
                  <c:v>-3.7653407986528134E-3</c:v>
                </c:pt>
                <c:pt idx="1172">
                  <c:v>-5.7591459661623815E-4</c:v>
                </c:pt>
                <c:pt idx="1173">
                  <c:v>2.4806528681463146E-4</c:v>
                </c:pt>
                <c:pt idx="1174">
                  <c:v>-1.9260194420272329E-2</c:v>
                </c:pt>
                <c:pt idx="1175">
                  <c:v>-8.6240159307402683E-3</c:v>
                </c:pt>
                <c:pt idx="1176">
                  <c:v>1.5303532754365119E-2</c:v>
                </c:pt>
                <c:pt idx="1177">
                  <c:v>9.3378323393635623E-3</c:v>
                </c:pt>
                <c:pt idx="1178">
                  <c:v>-1.163648455685412E-4</c:v>
                </c:pt>
                <c:pt idx="1179">
                  <c:v>-1.427649640875903E-2</c:v>
                </c:pt>
                <c:pt idx="1180">
                  <c:v>-1.1570660043889859E-3</c:v>
                </c:pt>
                <c:pt idx="1181">
                  <c:v>-1.6926892341246096E-2</c:v>
                </c:pt>
                <c:pt idx="1182">
                  <c:v>2.1110159077675279E-2</c:v>
                </c:pt>
                <c:pt idx="1183">
                  <c:v>-2.9377029426293382E-3</c:v>
                </c:pt>
                <c:pt idx="1184">
                  <c:v>-3.6717550523885228E-3</c:v>
                </c:pt>
                <c:pt idx="1185">
                  <c:v>1.7014932625754363E-3</c:v>
                </c:pt>
                <c:pt idx="1186">
                  <c:v>-6.4638422188152802E-3</c:v>
                </c:pt>
                <c:pt idx="1187">
                  <c:v>-1.8903620808615745E-4</c:v>
                </c:pt>
                <c:pt idx="1188">
                  <c:v>7.6950467803253639E-3</c:v>
                </c:pt>
                <c:pt idx="1189">
                  <c:v>-1.4281348059224548E-2</c:v>
                </c:pt>
                <c:pt idx="1190">
                  <c:v>1.7294052416095194E-2</c:v>
                </c:pt>
                <c:pt idx="1191">
                  <c:v>7.9895441678731246E-3</c:v>
                </c:pt>
                <c:pt idx="1192">
                  <c:v>-8.8706118408707173E-3</c:v>
                </c:pt>
                <c:pt idx="1193">
                  <c:v>5.2079040825304531E-3</c:v>
                </c:pt>
                <c:pt idx="1194">
                  <c:v>-9.8797307353815471E-3</c:v>
                </c:pt>
                <c:pt idx="1195">
                  <c:v>-1.0006979781338471E-2</c:v>
                </c:pt>
                <c:pt idx="1196">
                  <c:v>-1.2409549031158537E-5</c:v>
                </c:pt>
                <c:pt idx="1197">
                  <c:v>9.5256006832157656E-3</c:v>
                </c:pt>
                <c:pt idx="1198">
                  <c:v>-1.0151998282785966E-3</c:v>
                </c:pt>
                <c:pt idx="1199">
                  <c:v>-1.3809460608142619E-2</c:v>
                </c:pt>
                <c:pt idx="1200">
                  <c:v>8.1357554773146649E-3</c:v>
                </c:pt>
                <c:pt idx="1201">
                  <c:v>3.2684203606388434E-2</c:v>
                </c:pt>
                <c:pt idx="1202">
                  <c:v>-1.047674142868419E-2</c:v>
                </c:pt>
                <c:pt idx="1203">
                  <c:v>2.0546097686137743E-2</c:v>
                </c:pt>
                <c:pt idx="1204">
                  <c:v>1.5164615669519923E-2</c:v>
                </c:pt>
                <c:pt idx="1205">
                  <c:v>-4.4109761809015408E-3</c:v>
                </c:pt>
                <c:pt idx="1206">
                  <c:v>-5.83037908673242E-3</c:v>
                </c:pt>
                <c:pt idx="1207">
                  <c:v>5.026720898954058E-3</c:v>
                </c:pt>
                <c:pt idx="1208">
                  <c:v>1.0801752953279328E-2</c:v>
                </c:pt>
                <c:pt idx="1209">
                  <c:v>-6.2723651147033417E-3</c:v>
                </c:pt>
                <c:pt idx="1210">
                  <c:v>9.3393740789661835E-3</c:v>
                </c:pt>
                <c:pt idx="1211">
                  <c:v>-4.0339205716695987E-3</c:v>
                </c:pt>
                <c:pt idx="1212">
                  <c:v>-7.2905221580207204E-3</c:v>
                </c:pt>
                <c:pt idx="1213">
                  <c:v>-1.1908392697701725E-3</c:v>
                </c:pt>
                <c:pt idx="1214">
                  <c:v>-5.5272605515431453E-3</c:v>
                </c:pt>
                <c:pt idx="1215">
                  <c:v>-1.1450206252731205E-2</c:v>
                </c:pt>
                <c:pt idx="1216">
                  <c:v>7.7815253879257055E-3</c:v>
                </c:pt>
                <c:pt idx="1217">
                  <c:v>1.6105703997594388E-2</c:v>
                </c:pt>
                <c:pt idx="1218">
                  <c:v>-1.2816920161795185E-4</c:v>
                </c:pt>
                <c:pt idx="1219">
                  <c:v>1.1790332815533969E-2</c:v>
                </c:pt>
                <c:pt idx="1220">
                  <c:v>6.5173259367788238E-3</c:v>
                </c:pt>
                <c:pt idx="1221">
                  <c:v>3.1040565780345673E-3</c:v>
                </c:pt>
                <c:pt idx="1222">
                  <c:v>-8.8501068918988741E-3</c:v>
                </c:pt>
                <c:pt idx="1223">
                  <c:v>-1.0704937298458884E-2</c:v>
                </c:pt>
                <c:pt idx="1224">
                  <c:v>9.285481910861617E-3</c:v>
                </c:pt>
                <c:pt idx="1225">
                  <c:v>1.2495978136844731E-2</c:v>
                </c:pt>
                <c:pt idx="1226">
                  <c:v>1.117698424993852E-2</c:v>
                </c:pt>
                <c:pt idx="1227">
                  <c:v>7.0876198833692648E-3</c:v>
                </c:pt>
                <c:pt idx="1228">
                  <c:v>5.7075776538357331E-3</c:v>
                </c:pt>
                <c:pt idx="1229">
                  <c:v>-9.446403905009124E-3</c:v>
                </c:pt>
                <c:pt idx="1230">
                  <c:v>6.3128295221496532E-3</c:v>
                </c:pt>
                <c:pt idx="1231">
                  <c:v>9.4357453706934487E-3</c:v>
                </c:pt>
                <c:pt idx="1232">
                  <c:v>3.5637642667491888E-3</c:v>
                </c:pt>
                <c:pt idx="1233">
                  <c:v>-5.1982737954265716E-3</c:v>
                </c:pt>
                <c:pt idx="1234">
                  <c:v>-2.1757051108135953E-3</c:v>
                </c:pt>
                <c:pt idx="1235">
                  <c:v>1.1235185354534739E-3</c:v>
                </c:pt>
                <c:pt idx="1236">
                  <c:v>1.9453850667232307E-3</c:v>
                </c:pt>
                <c:pt idx="1237">
                  <c:v>4.9997857821751091E-3</c:v>
                </c:pt>
                <c:pt idx="1238">
                  <c:v>-1.2127372729494219E-2</c:v>
                </c:pt>
                <c:pt idx="1239">
                  <c:v>8.2608178642942006E-3</c:v>
                </c:pt>
                <c:pt idx="1240">
                  <c:v>4.2549021295837782E-3</c:v>
                </c:pt>
                <c:pt idx="1241">
                  <c:v>-2.4115736986274087E-3</c:v>
                </c:pt>
                <c:pt idx="1242">
                  <c:v>-1.1110045634685529E-2</c:v>
                </c:pt>
                <c:pt idx="1243">
                  <c:v>-3.3920563092595963E-3</c:v>
                </c:pt>
                <c:pt idx="1244">
                  <c:v>-3.3920424806508845E-4</c:v>
                </c:pt>
                <c:pt idx="1245">
                  <c:v>8.0436993759617839E-3</c:v>
                </c:pt>
                <c:pt idx="1246">
                  <c:v>-8.8044706593560645E-3</c:v>
                </c:pt>
                <c:pt idx="1247">
                  <c:v>-5.124369902331425E-3</c:v>
                </c:pt>
                <c:pt idx="1248">
                  <c:v>-1.7031830496198116E-3</c:v>
                </c:pt>
                <c:pt idx="1249">
                  <c:v>-1.9917814739283212E-4</c:v>
                </c:pt>
                <c:pt idx="1250">
                  <c:v>1.6124631827965207E-3</c:v>
                </c:pt>
                <c:pt idx="1251">
                  <c:v>-1.3520521986383453E-2</c:v>
                </c:pt>
                <c:pt idx="1252">
                  <c:v>-9.3121908584419162E-3</c:v>
                </c:pt>
                <c:pt idx="1253">
                  <c:v>-1.2794103282633128E-2</c:v>
                </c:pt>
                <c:pt idx="1254">
                  <c:v>3.053312499549547E-3</c:v>
                </c:pt>
                <c:pt idx="1255">
                  <c:v>9.5777626451917764E-4</c:v>
                </c:pt>
              </c:numCache>
            </c:numRef>
          </c:xVal>
          <c:yVal>
            <c:numRef>
              <c:f>Beta!$B$5:$B$1260</c:f>
              <c:numCache>
                <c:formatCode>0.00%</c:formatCode>
                <c:ptCount val="1256"/>
                <c:pt idx="0">
                  <c:v>6.0545408678102149E-3</c:v>
                </c:pt>
                <c:pt idx="1">
                  <c:v>-1.153470353386637E-2</c:v>
                </c:pt>
                <c:pt idx="2">
                  <c:v>-3.4500153957389909E-2</c:v>
                </c:pt>
                <c:pt idx="3">
                  <c:v>1.366263722214211E-2</c:v>
                </c:pt>
                <c:pt idx="4">
                  <c:v>5.182996102488282E-4</c:v>
                </c:pt>
                <c:pt idx="5">
                  <c:v>-1.3471399661730526E-2</c:v>
                </c:pt>
                <c:pt idx="6">
                  <c:v>-3.6765754371545878E-3</c:v>
                </c:pt>
                <c:pt idx="7">
                  <c:v>1.7923037318030424E-2</c:v>
                </c:pt>
                <c:pt idx="8">
                  <c:v>-6.2142934341945059E-3</c:v>
                </c:pt>
                <c:pt idx="9">
                  <c:v>-5.2115682536957861E-4</c:v>
                </c:pt>
                <c:pt idx="10">
                  <c:v>-3.9624608967674557E-2</c:v>
                </c:pt>
                <c:pt idx="11">
                  <c:v>1.6286590662323543E-2</c:v>
                </c:pt>
                <c:pt idx="12">
                  <c:v>2.1368056697011668E-3</c:v>
                </c:pt>
                <c:pt idx="13">
                  <c:v>-6.396641791044883E-3</c:v>
                </c:pt>
                <c:pt idx="14">
                  <c:v>-1.5557887100744915E-2</c:v>
                </c:pt>
                <c:pt idx="15">
                  <c:v>-3.3242506811989259E-2</c:v>
                </c:pt>
                <c:pt idx="16">
                  <c:v>-3.9458850056367945E-3</c:v>
                </c:pt>
                <c:pt idx="17">
                  <c:v>-1.1884606677985391E-2</c:v>
                </c:pt>
                <c:pt idx="18">
                  <c:v>-1.0309164393423002E-2</c:v>
                </c:pt>
                <c:pt idx="19">
                  <c:v>5.0347161438242971E-2</c:v>
                </c:pt>
                <c:pt idx="20">
                  <c:v>3.0303085399449134E-2</c:v>
                </c:pt>
                <c:pt idx="21">
                  <c:v>7.4865771397552086E-3</c:v>
                </c:pt>
                <c:pt idx="22">
                  <c:v>-5.3078556263270391E-3</c:v>
                </c:pt>
                <c:pt idx="23">
                  <c:v>2.8281750266809028E-2</c:v>
                </c:pt>
                <c:pt idx="24">
                  <c:v>-1.5568240788791457E-3</c:v>
                </c:pt>
                <c:pt idx="25">
                  <c:v>1.1434459459459532E-2</c:v>
                </c:pt>
                <c:pt idx="26">
                  <c:v>-6.1664443045449267E-3</c:v>
                </c:pt>
                <c:pt idx="27">
                  <c:v>-4.2399172699069301E-2</c:v>
                </c:pt>
                <c:pt idx="28">
                  <c:v>1.7818574514038978E-2</c:v>
                </c:pt>
                <c:pt idx="29">
                  <c:v>-2.9708169761273273E-2</c:v>
                </c:pt>
                <c:pt idx="30">
                  <c:v>-2.6243957012358772E-2</c:v>
                </c:pt>
                <c:pt idx="31">
                  <c:v>-7.2992143345994307E-3</c:v>
                </c:pt>
                <c:pt idx="32">
                  <c:v>2.2623868778281491E-3</c:v>
                </c:pt>
                <c:pt idx="33">
                  <c:v>-5.1354404703973185E-2</c:v>
                </c:pt>
                <c:pt idx="34">
                  <c:v>5.9494352141240686E-4</c:v>
                </c:pt>
                <c:pt idx="35">
                  <c:v>2.6753864447086759E-2</c:v>
                </c:pt>
                <c:pt idx="36">
                  <c:v>2.3160972785177575E-3</c:v>
                </c:pt>
                <c:pt idx="37">
                  <c:v>3.4662104833166014E-2</c:v>
                </c:pt>
                <c:pt idx="38">
                  <c:v>-1.9542211055276319E-2</c:v>
                </c:pt>
                <c:pt idx="39">
                  <c:v>-2.391799680626415E-2</c:v>
                </c:pt>
                <c:pt idx="40">
                  <c:v>-1.9836640597236901E-2</c:v>
                </c:pt>
                <c:pt idx="41">
                  <c:v>1.4285834183680636E-2</c:v>
                </c:pt>
                <c:pt idx="42">
                  <c:v>-5.8685442565409134E-3</c:v>
                </c:pt>
                <c:pt idx="43">
                  <c:v>-1.1806433777660363E-2</c:v>
                </c:pt>
                <c:pt idx="44">
                  <c:v>1.732383512544804E-2</c:v>
                </c:pt>
                <c:pt idx="45">
                  <c:v>-2.8185670687864255E-2</c:v>
                </c:pt>
                <c:pt idx="46">
                  <c:v>1.5709970737762678E-2</c:v>
                </c:pt>
                <c:pt idx="47">
                  <c:v>0.24747175773181188</c:v>
                </c:pt>
                <c:pt idx="48">
                  <c:v>-5.4363331157049791E-2</c:v>
                </c:pt>
                <c:pt idx="49">
                  <c:v>6.4548714069591645E-2</c:v>
                </c:pt>
                <c:pt idx="50">
                  <c:v>1.4684935353626995E-2</c:v>
                </c:pt>
                <c:pt idx="51">
                  <c:v>1.8673669467786235E-3</c:v>
                </c:pt>
                <c:pt idx="52">
                  <c:v>-2.5629031949162703E-2</c:v>
                </c:pt>
                <c:pt idx="53">
                  <c:v>-1.1956001912960305E-2</c:v>
                </c:pt>
                <c:pt idx="54">
                  <c:v>3.8722168441431893E-3</c:v>
                </c:pt>
                <c:pt idx="55">
                  <c:v>0</c:v>
                </c:pt>
                <c:pt idx="56">
                  <c:v>3.8572806171649882E-3</c:v>
                </c:pt>
                <c:pt idx="57">
                  <c:v>1.3928962536023062E-2</c:v>
                </c:pt>
                <c:pt idx="58">
                  <c:v>-7.5793459223426913E-3</c:v>
                </c:pt>
                <c:pt idx="59">
                  <c:v>-2.3866824636429246E-3</c:v>
                </c:pt>
                <c:pt idx="60">
                  <c:v>-3.3014401913875543E-2</c:v>
                </c:pt>
                <c:pt idx="61">
                  <c:v>-3.908951207766008E-2</c:v>
                </c:pt>
                <c:pt idx="62">
                  <c:v>-2.059783728115354E-3</c:v>
                </c:pt>
                <c:pt idx="63">
                  <c:v>3.3539836611962519E-2</c:v>
                </c:pt>
                <c:pt idx="64">
                  <c:v>2.4962055668394469E-3</c:v>
                </c:pt>
                <c:pt idx="65">
                  <c:v>2.8884462151394518E-2</c:v>
                </c:pt>
                <c:pt idx="66">
                  <c:v>-1.258470474346571E-2</c:v>
                </c:pt>
                <c:pt idx="67">
                  <c:v>5.7352941176470676E-2</c:v>
                </c:pt>
                <c:pt idx="68">
                  <c:v>8.3449235048678582E-3</c:v>
                </c:pt>
                <c:pt idx="69">
                  <c:v>2.6666666666666589E-2</c:v>
                </c:pt>
                <c:pt idx="70">
                  <c:v>8.9566054635020296E-3</c:v>
                </c:pt>
                <c:pt idx="71">
                  <c:v>-2.4855835558995194E-2</c:v>
                </c:pt>
                <c:pt idx="72">
                  <c:v>2.7765181054400453E-2</c:v>
                </c:pt>
                <c:pt idx="73">
                  <c:v>-2.2586359610274494E-2</c:v>
                </c:pt>
                <c:pt idx="74">
                  <c:v>-4.8028998640688658E-2</c:v>
                </c:pt>
                <c:pt idx="75">
                  <c:v>-6.6634459781058104E-3</c:v>
                </c:pt>
                <c:pt idx="76">
                  <c:v>-8.9123186913119795E-2</c:v>
                </c:pt>
                <c:pt idx="77">
                  <c:v>-6.3124723829563398E-2</c:v>
                </c:pt>
                <c:pt idx="78">
                  <c:v>-4.491802610432534E-3</c:v>
                </c:pt>
                <c:pt idx="79">
                  <c:v>-4.004512126339542E-2</c:v>
                </c:pt>
                <c:pt idx="80">
                  <c:v>2.2326674500587486E-2</c:v>
                </c:pt>
                <c:pt idx="81">
                  <c:v>-4.3678218390804546E-2</c:v>
                </c:pt>
                <c:pt idx="82">
                  <c:v>-3.3653788080155608E-2</c:v>
                </c:pt>
                <c:pt idx="83">
                  <c:v>-4.1666666666666553E-2</c:v>
                </c:pt>
                <c:pt idx="84">
                  <c:v>-1.4276443867618472E-2</c:v>
                </c:pt>
                <c:pt idx="85">
                  <c:v>6.8466096115865765E-2</c:v>
                </c:pt>
                <c:pt idx="86">
                  <c:v>1.2322858903265294E-3</c:v>
                </c:pt>
                <c:pt idx="87">
                  <c:v>-1.5999999999999986E-2</c:v>
                </c:pt>
                <c:pt idx="88">
                  <c:v>1.1257035647279643E-2</c:v>
                </c:pt>
                <c:pt idx="89">
                  <c:v>1.7316079158936213E-2</c:v>
                </c:pt>
                <c:pt idx="90">
                  <c:v>-2.9787293022049022E-2</c:v>
                </c:pt>
                <c:pt idx="91">
                  <c:v>4.0100250626566449E-2</c:v>
                </c:pt>
                <c:pt idx="92">
                  <c:v>3.0722951807228855E-2</c:v>
                </c:pt>
                <c:pt idx="93">
                  <c:v>7.597837077858615E-3</c:v>
                </c:pt>
                <c:pt idx="94">
                  <c:v>2.204182134570766E-2</c:v>
                </c:pt>
                <c:pt idx="95">
                  <c:v>-3.9728715111877009E-3</c:v>
                </c:pt>
                <c:pt idx="96">
                  <c:v>1.7663932630423557E-2</c:v>
                </c:pt>
                <c:pt idx="97">
                  <c:v>1.1197087838909455E-3</c:v>
                </c:pt>
                <c:pt idx="98">
                  <c:v>2.2371925188586516E-3</c:v>
                </c:pt>
                <c:pt idx="99">
                  <c:v>-8.370535714285832E-3</c:v>
                </c:pt>
                <c:pt idx="100">
                  <c:v>2.138435565559927E-2</c:v>
                </c:pt>
                <c:pt idx="101">
                  <c:v>2.2038512396694278E-2</c:v>
                </c:pt>
                <c:pt idx="102">
                  <c:v>2.1563882564090797E-3</c:v>
                </c:pt>
                <c:pt idx="103">
                  <c:v>-1.0220548682087213E-2</c:v>
                </c:pt>
                <c:pt idx="104">
                  <c:v>2.5000054347826192E-2</c:v>
                </c:pt>
                <c:pt idx="105">
                  <c:v>3.3403974899046819E-2</c:v>
                </c:pt>
                <c:pt idx="106">
                  <c:v>-6.1569522832221639E-3</c:v>
                </c:pt>
                <c:pt idx="107">
                  <c:v>-2.2715589947568861E-2</c:v>
                </c:pt>
                <c:pt idx="108">
                  <c:v>4.2260961436873662E-3</c:v>
                </c:pt>
                <c:pt idx="109">
                  <c:v>-3.6822198842715835E-3</c:v>
                </c:pt>
                <c:pt idx="110">
                  <c:v>-4.2238646133122325E-3</c:v>
                </c:pt>
                <c:pt idx="111">
                  <c:v>3.711505635657138E-3</c:v>
                </c:pt>
                <c:pt idx="112">
                  <c:v>8.9804543053355369E-3</c:v>
                </c:pt>
                <c:pt idx="113">
                  <c:v>-8.9005235602095129E-3</c:v>
                </c:pt>
                <c:pt idx="114">
                  <c:v>-1.584791336502896E-2</c:v>
                </c:pt>
                <c:pt idx="115">
                  <c:v>2.2007623296168649E-2</c:v>
                </c:pt>
                <c:pt idx="116">
                  <c:v>5.7772580999338394E-3</c:v>
                </c:pt>
                <c:pt idx="117">
                  <c:v>4.4908616187989712E-2</c:v>
                </c:pt>
                <c:pt idx="118">
                  <c:v>-6.4968015992004011E-3</c:v>
                </c:pt>
                <c:pt idx="119">
                  <c:v>-5.0300807359197003E-3</c:v>
                </c:pt>
                <c:pt idx="120">
                  <c:v>-3.7411524903360645E-2</c:v>
                </c:pt>
                <c:pt idx="121">
                  <c:v>1.8382246933705486E-2</c:v>
                </c:pt>
                <c:pt idx="122">
                  <c:v>-1.0830273895320977E-2</c:v>
                </c:pt>
                <c:pt idx="123">
                  <c:v>1.1991657977059459E-2</c:v>
                </c:pt>
                <c:pt idx="124">
                  <c:v>1.287995878413189E-2</c:v>
                </c:pt>
                <c:pt idx="125">
                  <c:v>-1.5259918616479457E-3</c:v>
                </c:pt>
                <c:pt idx="126">
                  <c:v>-1.3244931902441923E-2</c:v>
                </c:pt>
                <c:pt idx="127">
                  <c:v>3.6654567028674902E-2</c:v>
                </c:pt>
                <c:pt idx="128">
                  <c:v>0</c:v>
                </c:pt>
                <c:pt idx="129">
                  <c:v>1.6434262948207264E-2</c:v>
                </c:pt>
                <c:pt idx="130">
                  <c:v>-2.7437530622243935E-2</c:v>
                </c:pt>
                <c:pt idx="131">
                  <c:v>-1.0075566750631297E-3</c:v>
                </c:pt>
                <c:pt idx="132">
                  <c:v>-2.0171457387796198E-2</c:v>
                </c:pt>
                <c:pt idx="133">
                  <c:v>-3.6026248069994473E-3</c:v>
                </c:pt>
                <c:pt idx="134">
                  <c:v>-1.2913222473490575E-2</c:v>
                </c:pt>
                <c:pt idx="135">
                  <c:v>3.0350600190967979E-2</c:v>
                </c:pt>
                <c:pt idx="136">
                  <c:v>0</c:v>
                </c:pt>
                <c:pt idx="137">
                  <c:v>5.078719904585868E-4</c:v>
                </c:pt>
                <c:pt idx="138">
                  <c:v>1.0152232987196207E-2</c:v>
                </c:pt>
                <c:pt idx="139">
                  <c:v>-5.0251758793969301E-3</c:v>
                </c:pt>
                <c:pt idx="140">
                  <c:v>2.5253031578436817E-3</c:v>
                </c:pt>
                <c:pt idx="141">
                  <c:v>-6.045340050377883E-3</c:v>
                </c:pt>
                <c:pt idx="142">
                  <c:v>-3.6999493157627995E-2</c:v>
                </c:pt>
                <c:pt idx="143">
                  <c:v>1.4736894736842032E-2</c:v>
                </c:pt>
                <c:pt idx="144">
                  <c:v>-4.5124530854536708E-2</c:v>
                </c:pt>
                <c:pt idx="145">
                  <c:v>9.2341118957087534E-3</c:v>
                </c:pt>
                <c:pt idx="146">
                  <c:v>5.3821313240051476E-4</c:v>
                </c:pt>
                <c:pt idx="147">
                  <c:v>6.992953200645591E-3</c:v>
                </c:pt>
                <c:pt idx="148">
                  <c:v>1.2286432280258077E-2</c:v>
                </c:pt>
                <c:pt idx="149">
                  <c:v>-4.2216356611275031E-3</c:v>
                </c:pt>
                <c:pt idx="150">
                  <c:v>-1.5898780291531841E-3</c:v>
                </c:pt>
                <c:pt idx="151">
                  <c:v>1.0084978768577429E-2</c:v>
                </c:pt>
                <c:pt idx="152">
                  <c:v>5.7802414198507368E-3</c:v>
                </c:pt>
                <c:pt idx="153">
                  <c:v>3.2915414467889995E-2</c:v>
                </c:pt>
                <c:pt idx="154">
                  <c:v>-6.5756702073849283E-3</c:v>
                </c:pt>
                <c:pt idx="155">
                  <c:v>-7.1282590187504357E-3</c:v>
                </c:pt>
                <c:pt idx="156">
                  <c:v>-4.0512871794871806E-2</c:v>
                </c:pt>
                <c:pt idx="157">
                  <c:v>3.260294134703056E-2</c:v>
                </c:pt>
                <c:pt idx="158">
                  <c:v>1.0351966873705784E-3</c:v>
                </c:pt>
                <c:pt idx="159">
                  <c:v>1.8097259565666955E-2</c:v>
                </c:pt>
                <c:pt idx="160">
                  <c:v>4.062925136469055E-3</c:v>
                </c:pt>
                <c:pt idx="161">
                  <c:v>-1.3657056145675243E-2</c:v>
                </c:pt>
                <c:pt idx="162">
                  <c:v>8.2051282051282121E-3</c:v>
                </c:pt>
                <c:pt idx="163">
                  <c:v>4.0691759918615612E-3</c:v>
                </c:pt>
                <c:pt idx="164">
                  <c:v>-1.013166160081045E-2</c:v>
                </c:pt>
                <c:pt idx="165">
                  <c:v>2.0470828020940152E-2</c:v>
                </c:pt>
                <c:pt idx="166">
                  <c:v>1.8054061281140406E-2</c:v>
                </c:pt>
                <c:pt idx="167">
                  <c:v>-9.8521679730131147E-3</c:v>
                </c:pt>
                <c:pt idx="168">
                  <c:v>1.4925373134328216E-2</c:v>
                </c:pt>
                <c:pt idx="169">
                  <c:v>7.8430882352942492E-3</c:v>
                </c:pt>
                <c:pt idx="170">
                  <c:v>7.782101545822066E-3</c:v>
                </c:pt>
                <c:pt idx="171">
                  <c:v>-5.0193004352944305E-2</c:v>
                </c:pt>
                <c:pt idx="172">
                  <c:v>3.6077184959349584E-2</c:v>
                </c:pt>
                <c:pt idx="173">
                  <c:v>-7.3564986442618812E-3</c:v>
                </c:pt>
                <c:pt idx="174">
                  <c:v>-1.877465415019753E-2</c:v>
                </c:pt>
                <c:pt idx="175">
                  <c:v>-1.7623413009898583E-2</c:v>
                </c:pt>
                <c:pt idx="176">
                  <c:v>1.4864120963608309E-2</c:v>
                </c:pt>
                <c:pt idx="177">
                  <c:v>-9.595859070497894E-3</c:v>
                </c:pt>
                <c:pt idx="178">
                  <c:v>-1.9377918440697684E-2</c:v>
                </c:pt>
                <c:pt idx="179">
                  <c:v>-3.6401404056162337E-2</c:v>
                </c:pt>
                <c:pt idx="180">
                  <c:v>3.2379814766335037E-2</c:v>
                </c:pt>
                <c:pt idx="181">
                  <c:v>-9.4092007009514839E-3</c:v>
                </c:pt>
                <c:pt idx="182">
                  <c:v>2.163588276327796E-2</c:v>
                </c:pt>
                <c:pt idx="183">
                  <c:v>6.9214872457909471E-2</c:v>
                </c:pt>
                <c:pt idx="184">
                  <c:v>7.7294682256295608E-3</c:v>
                </c:pt>
                <c:pt idx="185">
                  <c:v>1.438154293472947E-2</c:v>
                </c:pt>
                <c:pt idx="186">
                  <c:v>9.9244328922494483E-3</c:v>
                </c:pt>
                <c:pt idx="187">
                  <c:v>-2.4333223007336174E-2</c:v>
                </c:pt>
                <c:pt idx="188">
                  <c:v>2.8776978417265572E-3</c:v>
                </c:pt>
                <c:pt idx="189">
                  <c:v>2.3911525585843941E-3</c:v>
                </c:pt>
                <c:pt idx="190">
                  <c:v>-3.0534304891903837E-2</c:v>
                </c:pt>
                <c:pt idx="191">
                  <c:v>5.9055610236219717E-3</c:v>
                </c:pt>
                <c:pt idx="192">
                  <c:v>-1.0274021023775799E-2</c:v>
                </c:pt>
                <c:pt idx="193">
                  <c:v>2.4221403855659959E-2</c:v>
                </c:pt>
                <c:pt idx="194">
                  <c:v>4.7297396105086632E-2</c:v>
                </c:pt>
                <c:pt idx="195">
                  <c:v>4.1474606383658741E-2</c:v>
                </c:pt>
                <c:pt idx="196">
                  <c:v>-3.0973008849558763E-3</c:v>
                </c:pt>
                <c:pt idx="197">
                  <c:v>1.5978605593492914E-2</c:v>
                </c:pt>
                <c:pt idx="198">
                  <c:v>-8.7373529374116955E-3</c:v>
                </c:pt>
                <c:pt idx="199">
                  <c:v>1.8069589331441753E-2</c:v>
                </c:pt>
                <c:pt idx="200">
                  <c:v>-7.7922077922077792E-3</c:v>
                </c:pt>
                <c:pt idx="201">
                  <c:v>2.4869109947643835E-2</c:v>
                </c:pt>
                <c:pt idx="202">
                  <c:v>1.5325670498084419E-2</c:v>
                </c:pt>
                <c:pt idx="203">
                  <c:v>-1.383647798742146E-2</c:v>
                </c:pt>
                <c:pt idx="204">
                  <c:v>2.0408163265306142E-2</c:v>
                </c:pt>
                <c:pt idx="205">
                  <c:v>-1.0416666666666666E-2</c:v>
                </c:pt>
                <c:pt idx="206">
                  <c:v>-1.0947368421052697E-2</c:v>
                </c:pt>
                <c:pt idx="207">
                  <c:v>-1.6602809706257857E-2</c:v>
                </c:pt>
                <c:pt idx="208">
                  <c:v>-2.8138484848484895E-2</c:v>
                </c:pt>
                <c:pt idx="209">
                  <c:v>-2.628062243738875E-2</c:v>
                </c:pt>
                <c:pt idx="210">
                  <c:v>9.6065411890877694E-3</c:v>
                </c:pt>
                <c:pt idx="211">
                  <c:v>3.624830086089637E-3</c:v>
                </c:pt>
                <c:pt idx="212">
                  <c:v>2.2573814898420651E-3</c:v>
                </c:pt>
                <c:pt idx="213">
                  <c:v>-5.855900637121594E-3</c:v>
                </c:pt>
                <c:pt idx="214">
                  <c:v>1.1780697779791483E-2</c:v>
                </c:pt>
                <c:pt idx="215">
                  <c:v>1.6569682042095926E-2</c:v>
                </c:pt>
                <c:pt idx="216">
                  <c:v>-2.202687127635005E-3</c:v>
                </c:pt>
                <c:pt idx="217">
                  <c:v>2.1192008830022206E-2</c:v>
                </c:pt>
                <c:pt idx="218">
                  <c:v>3.4587117794513647E-3</c:v>
                </c:pt>
                <c:pt idx="219">
                  <c:v>-8.1860839373582156E-3</c:v>
                </c:pt>
                <c:pt idx="220">
                  <c:v>8.688053866203381E-3</c:v>
                </c:pt>
                <c:pt idx="221">
                  <c:v>3.2730449299330243E-2</c:v>
                </c:pt>
                <c:pt idx="222">
                  <c:v>1.3344412010008308E-2</c:v>
                </c:pt>
                <c:pt idx="223">
                  <c:v>-1.6460494504546325E-3</c:v>
                </c:pt>
                <c:pt idx="224">
                  <c:v>-1.7724649629019096E-2</c:v>
                </c:pt>
                <c:pt idx="225">
                  <c:v>3.3571128829207658E-3</c:v>
                </c:pt>
                <c:pt idx="226">
                  <c:v>1.6729820158929392E-3</c:v>
                </c:pt>
                <c:pt idx="227">
                  <c:v>-1.4196241578445021E-2</c:v>
                </c:pt>
                <c:pt idx="228">
                  <c:v>2.3295170550818683E-2</c:v>
                </c:pt>
                <c:pt idx="229">
                  <c:v>2.8973509933774952E-3</c:v>
                </c:pt>
                <c:pt idx="230">
                  <c:v>-3.7144449030128306E-3</c:v>
                </c:pt>
                <c:pt idx="231">
                  <c:v>1.2427920978788014E-3</c:v>
                </c:pt>
                <c:pt idx="232">
                  <c:v>9.1021514273892361E-3</c:v>
                </c:pt>
                <c:pt idx="233">
                  <c:v>-0.13694137502834666</c:v>
                </c:pt>
                <c:pt idx="234">
                  <c:v>-3.372917024841663E-2</c:v>
                </c:pt>
                <c:pt idx="235">
                  <c:v>-5.9980285152409114E-2</c:v>
                </c:pt>
                <c:pt idx="236">
                  <c:v>3.6610876746293211E-3</c:v>
                </c:pt>
                <c:pt idx="237">
                  <c:v>-4.1167324587424475E-2</c:v>
                </c:pt>
                <c:pt idx="238">
                  <c:v>3.0978206521739285E-2</c:v>
                </c:pt>
                <c:pt idx="239">
                  <c:v>-6.8528733185490159E-3</c:v>
                </c:pt>
                <c:pt idx="240">
                  <c:v>-2.123195329087058E-3</c:v>
                </c:pt>
                <c:pt idx="241">
                  <c:v>-3.4574416732681801E-2</c:v>
                </c:pt>
                <c:pt idx="242">
                  <c:v>-2.479333333333324E-2</c:v>
                </c:pt>
                <c:pt idx="243">
                  <c:v>7.3445758562385374E-3</c:v>
                </c:pt>
                <c:pt idx="244">
                  <c:v>-4.8794223219293248E-2</c:v>
                </c:pt>
                <c:pt idx="245">
                  <c:v>-2.7122584146378772E-2</c:v>
                </c:pt>
                <c:pt idx="246">
                  <c:v>1.7575818181818192E-2</c:v>
                </c:pt>
                <c:pt idx="247">
                  <c:v>3.5734959158133014E-3</c:v>
                </c:pt>
                <c:pt idx="248">
                  <c:v>-6.528189910979405E-3</c:v>
                </c:pt>
                <c:pt idx="249">
                  <c:v>1.0752688172043208E-2</c:v>
                </c:pt>
                <c:pt idx="250">
                  <c:v>1.3002304964538879E-2</c:v>
                </c:pt>
                <c:pt idx="251">
                  <c:v>-5.7759571631246946E-2</c:v>
                </c:pt>
                <c:pt idx="252">
                  <c:v>9.9070588235295777E-3</c:v>
                </c:pt>
                <c:pt idx="253">
                  <c:v>-1.1649173001175706E-2</c:v>
                </c:pt>
                <c:pt idx="254">
                  <c:v>2.3573137495463033E-2</c:v>
                </c:pt>
                <c:pt idx="255">
                  <c:v>2.7878727272727263E-2</c:v>
                </c:pt>
                <c:pt idx="256">
                  <c:v>-2.3584317428319494E-3</c:v>
                </c:pt>
                <c:pt idx="257">
                  <c:v>-2.3641252955082844E-3</c:v>
                </c:pt>
                <c:pt idx="258">
                  <c:v>2.1327074723167749E-2</c:v>
                </c:pt>
                <c:pt idx="259">
                  <c:v>3.8863109048723997E-2</c:v>
                </c:pt>
                <c:pt idx="260">
                  <c:v>-7.2584589614741223E-3</c:v>
                </c:pt>
                <c:pt idx="261">
                  <c:v>3.03711456484171E-2</c:v>
                </c:pt>
                <c:pt idx="262">
                  <c:v>1.5283842794759887E-2</c:v>
                </c:pt>
                <c:pt idx="263">
                  <c:v>2.9032204301075167E-2</c:v>
                </c:pt>
                <c:pt idx="264">
                  <c:v>4.7022468496472174E-3</c:v>
                </c:pt>
                <c:pt idx="265">
                  <c:v>-8.3203328133125403E-3</c:v>
                </c:pt>
                <c:pt idx="266">
                  <c:v>-2.6219192448872948E-3</c:v>
                </c:pt>
                <c:pt idx="267">
                  <c:v>0</c:v>
                </c:pt>
                <c:pt idx="268">
                  <c:v>-6.8349631966351226E-3</c:v>
                </c:pt>
                <c:pt idx="269">
                  <c:v>-2.4880837738530205E-2</c:v>
                </c:pt>
                <c:pt idx="270">
                  <c:v>-2.3887079261672162E-2</c:v>
                </c:pt>
                <c:pt idx="271">
                  <c:v>5.5617352614004503E-4</c:v>
                </c:pt>
                <c:pt idx="272">
                  <c:v>-1.8343524180099963E-2</c:v>
                </c:pt>
                <c:pt idx="273">
                  <c:v>1.0758776896942315E-2</c:v>
                </c:pt>
                <c:pt idx="274">
                  <c:v>6.7226330532212863E-3</c:v>
                </c:pt>
                <c:pt idx="275">
                  <c:v>-1.0016583751618529E-2</c:v>
                </c:pt>
                <c:pt idx="276">
                  <c:v>1.9111747098833853E-2</c:v>
                </c:pt>
                <c:pt idx="277">
                  <c:v>-6.6188089695978451E-3</c:v>
                </c:pt>
                <c:pt idx="278">
                  <c:v>-2.7207107162687504E-2</c:v>
                </c:pt>
                <c:pt idx="279">
                  <c:v>-1.1415525114155008E-3</c:v>
                </c:pt>
                <c:pt idx="280">
                  <c:v>5.1428571428571348E-3</c:v>
                </c:pt>
                <c:pt idx="281">
                  <c:v>-6.8221148379760356E-3</c:v>
                </c:pt>
                <c:pt idx="282">
                  <c:v>-6.8688612975879365E-3</c:v>
                </c:pt>
                <c:pt idx="283">
                  <c:v>2.3054755043227581E-2</c:v>
                </c:pt>
                <c:pt idx="284">
                  <c:v>5.6338028169014885E-3</c:v>
                </c:pt>
                <c:pt idx="285">
                  <c:v>2.2969187675070033E-2</c:v>
                </c:pt>
                <c:pt idx="286">
                  <c:v>-1.6429353778751991E-3</c:v>
                </c:pt>
                <c:pt idx="287">
                  <c:v>1.2616511245200187E-2</c:v>
                </c:pt>
                <c:pt idx="288">
                  <c:v>-5.4170100442583642E-3</c:v>
                </c:pt>
                <c:pt idx="289">
                  <c:v>5.4465138645689269E-3</c:v>
                </c:pt>
                <c:pt idx="290">
                  <c:v>-3.5211269513069778E-2</c:v>
                </c:pt>
                <c:pt idx="291">
                  <c:v>2.0213420562235879E-2</c:v>
                </c:pt>
                <c:pt idx="292">
                  <c:v>6.8794716565767744E-2</c:v>
                </c:pt>
                <c:pt idx="293">
                  <c:v>-2.111225540679712E-2</c:v>
                </c:pt>
                <c:pt idx="294">
                  <c:v>0</c:v>
                </c:pt>
                <c:pt idx="295">
                  <c:v>2.6301420305102408E-3</c:v>
                </c:pt>
                <c:pt idx="296">
                  <c:v>-1.0492130665904584E-3</c:v>
                </c:pt>
                <c:pt idx="297">
                  <c:v>-1.680682684838088E-2</c:v>
                </c:pt>
                <c:pt idx="298">
                  <c:v>-5.341773789624824E-3</c:v>
                </c:pt>
                <c:pt idx="299">
                  <c:v>-6.4447364959861432E-3</c:v>
                </c:pt>
                <c:pt idx="300">
                  <c:v>2.2162162162162168E-2</c:v>
                </c:pt>
                <c:pt idx="301">
                  <c:v>-0.18350079323109469</c:v>
                </c:pt>
                <c:pt idx="302">
                  <c:v>5.6347085492228097E-2</c:v>
                </c:pt>
                <c:pt idx="303">
                  <c:v>1.2262477759808587E-2</c:v>
                </c:pt>
                <c:pt idx="304">
                  <c:v>-2.6044821320412068E-2</c:v>
                </c:pt>
                <c:pt idx="305">
                  <c:v>-1.2437810945273478E-2</c:v>
                </c:pt>
                <c:pt idx="306">
                  <c:v>5.0377833753148657E-3</c:v>
                </c:pt>
                <c:pt idx="307">
                  <c:v>-2.3809523809523857E-2</c:v>
                </c:pt>
                <c:pt idx="308">
                  <c:v>5.7766367137355489E-3</c:v>
                </c:pt>
                <c:pt idx="309">
                  <c:v>-7.0197830248882858E-3</c:v>
                </c:pt>
                <c:pt idx="310">
                  <c:v>2.6349614395886897E-2</c:v>
                </c:pt>
                <c:pt idx="311">
                  <c:v>-1.5654351909830933E-2</c:v>
                </c:pt>
                <c:pt idx="312">
                  <c:v>-6.9974554707379899E-3</c:v>
                </c:pt>
                <c:pt idx="313">
                  <c:v>-1.1531069827033934E-2</c:v>
                </c:pt>
                <c:pt idx="314">
                  <c:v>-1.2313674659753695E-2</c:v>
                </c:pt>
                <c:pt idx="315">
                  <c:v>2.7559055118110232E-2</c:v>
                </c:pt>
                <c:pt idx="316">
                  <c:v>6.3856960408683184E-4</c:v>
                </c:pt>
                <c:pt idx="317">
                  <c:v>5.1052903637524023E-2</c:v>
                </c:pt>
                <c:pt idx="318">
                  <c:v>6.1930847718934104E-2</c:v>
                </c:pt>
                <c:pt idx="319">
                  <c:v>-1.0863407661520798E-2</c:v>
                </c:pt>
                <c:pt idx="320">
                  <c:v>-2.4855377159270428E-2</c:v>
                </c:pt>
                <c:pt idx="321">
                  <c:v>-1.4226555173292341E-2</c:v>
                </c:pt>
                <c:pt idx="322">
                  <c:v>2.2850332101643542E-2</c:v>
                </c:pt>
                <c:pt idx="323">
                  <c:v>1.1169958847736552E-2</c:v>
                </c:pt>
                <c:pt idx="324">
                  <c:v>1.3953487560843655E-2</c:v>
                </c:pt>
                <c:pt idx="325">
                  <c:v>1.433486156336803E-2</c:v>
                </c:pt>
                <c:pt idx="326">
                  <c:v>0</c:v>
                </c:pt>
                <c:pt idx="327">
                  <c:v>-1.0175296202639966E-2</c:v>
                </c:pt>
                <c:pt idx="328">
                  <c:v>0</c:v>
                </c:pt>
                <c:pt idx="329">
                  <c:v>1.5419817247287094E-2</c:v>
                </c:pt>
                <c:pt idx="330">
                  <c:v>4.5556746594108813E-2</c:v>
                </c:pt>
                <c:pt idx="331">
                  <c:v>5.379289940828343E-3</c:v>
                </c:pt>
                <c:pt idx="332">
                  <c:v>1.8191545308103508E-2</c:v>
                </c:pt>
                <c:pt idx="333">
                  <c:v>-1.0510246426154706E-3</c:v>
                </c:pt>
                <c:pt idx="334">
                  <c:v>1.5255076275644297E-2</c:v>
                </c:pt>
                <c:pt idx="335">
                  <c:v>3.6270468200541766E-3</c:v>
                </c:pt>
                <c:pt idx="336">
                  <c:v>1.5487350775046482E-3</c:v>
                </c:pt>
                <c:pt idx="337">
                  <c:v>7.7319072164949024E-3</c:v>
                </c:pt>
                <c:pt idx="338">
                  <c:v>-1.5345218176225977E-2</c:v>
                </c:pt>
                <c:pt idx="339">
                  <c:v>-1.3506493506493588E-2</c:v>
                </c:pt>
                <c:pt idx="340">
                  <c:v>1.0005265929436614E-2</c:v>
                </c:pt>
                <c:pt idx="341">
                  <c:v>3.1282586027110908E-3</c:v>
                </c:pt>
                <c:pt idx="342">
                  <c:v>1.5592515592516185E-3</c:v>
                </c:pt>
                <c:pt idx="343">
                  <c:v>-4.6704670472236698E-2</c:v>
                </c:pt>
                <c:pt idx="344">
                  <c:v>1.1975992815678203E-2</c:v>
                </c:pt>
                <c:pt idx="345">
                  <c:v>-2.313071543840773E-2</c:v>
                </c:pt>
                <c:pt idx="346">
                  <c:v>-2.092505506607938E-2</c:v>
                </c:pt>
                <c:pt idx="347">
                  <c:v>-5.6248590762166093E-4</c:v>
                </c:pt>
                <c:pt idx="348">
                  <c:v>1.5194203714124964E-2</c:v>
                </c:pt>
                <c:pt idx="349">
                  <c:v>3.9911250559243397E-2</c:v>
                </c:pt>
                <c:pt idx="350">
                  <c:v>7.4626865671640194E-3</c:v>
                </c:pt>
                <c:pt idx="351">
                  <c:v>6.3492063492064021E-3</c:v>
                </c:pt>
                <c:pt idx="352">
                  <c:v>-3.4174500525762416E-2</c:v>
                </c:pt>
                <c:pt idx="353">
                  <c:v>-1.5242296393995767E-2</c:v>
                </c:pt>
                <c:pt idx="354">
                  <c:v>1.2161359867330093E-2</c:v>
                </c:pt>
                <c:pt idx="355">
                  <c:v>2.5669143946976586E-2</c:v>
                </c:pt>
                <c:pt idx="356">
                  <c:v>-9.0521826915769682E-3</c:v>
                </c:pt>
                <c:pt idx="357">
                  <c:v>-8.5975277486551524E-3</c:v>
                </c:pt>
                <c:pt idx="358">
                  <c:v>1.2466069785036836E-2</c:v>
                </c:pt>
                <c:pt idx="359">
                  <c:v>0</c:v>
                </c:pt>
                <c:pt idx="360">
                  <c:v>-6.9593683083511793E-3</c:v>
                </c:pt>
                <c:pt idx="361">
                  <c:v>-3.1805931633742936E-2</c:v>
                </c:pt>
                <c:pt idx="362">
                  <c:v>1.1136414873965529E-3</c:v>
                </c:pt>
                <c:pt idx="363">
                  <c:v>2.4471635150166923E-2</c:v>
                </c:pt>
                <c:pt idx="364">
                  <c:v>4.3431053203039248E-3</c:v>
                </c:pt>
                <c:pt idx="365">
                  <c:v>-5.405405405405482E-3</c:v>
                </c:pt>
                <c:pt idx="366">
                  <c:v>-2.3369619565217239E-2</c:v>
                </c:pt>
                <c:pt idx="367">
                  <c:v>1.0016750696535775E-2</c:v>
                </c:pt>
                <c:pt idx="368">
                  <c:v>-0.16694214876033056</c:v>
                </c:pt>
                <c:pt idx="369">
                  <c:v>2.1825396825396831E-2</c:v>
                </c:pt>
                <c:pt idx="370">
                  <c:v>-2.0711974110032266E-2</c:v>
                </c:pt>
                <c:pt idx="371">
                  <c:v>2.1150033046926538E-2</c:v>
                </c:pt>
                <c:pt idx="372">
                  <c:v>-2.9126213592232966E-2</c:v>
                </c:pt>
                <c:pt idx="373">
                  <c:v>-2.6666666666666098E-3</c:v>
                </c:pt>
                <c:pt idx="374">
                  <c:v>-1.3368983957220153E-3</c:v>
                </c:pt>
                <c:pt idx="375">
                  <c:v>-2.4765729585006641E-2</c:v>
                </c:pt>
                <c:pt idx="376">
                  <c:v>-2.9512697323266966E-2</c:v>
                </c:pt>
                <c:pt idx="377">
                  <c:v>-4.8090523338048072E-2</c:v>
                </c:pt>
                <c:pt idx="378">
                  <c:v>-3.1203566121842621E-2</c:v>
                </c:pt>
                <c:pt idx="379">
                  <c:v>-3.7576687116564297E-2</c:v>
                </c:pt>
                <c:pt idx="380">
                  <c:v>-5.5776892430279106E-3</c:v>
                </c:pt>
                <c:pt idx="381">
                  <c:v>8.0128205128203412E-4</c:v>
                </c:pt>
                <c:pt idx="382">
                  <c:v>-2.3218574859887983E-2</c:v>
                </c:pt>
                <c:pt idx="383">
                  <c:v>1.5573770491803385E-2</c:v>
                </c:pt>
                <c:pt idx="384">
                  <c:v>-5.3268765133171921E-2</c:v>
                </c:pt>
                <c:pt idx="385">
                  <c:v>-5.0298380221653866E-2</c:v>
                </c:pt>
                <c:pt idx="386">
                  <c:v>-0.11041292639138243</c:v>
                </c:pt>
                <c:pt idx="387">
                  <c:v>3.8345105953582141E-2</c:v>
                </c:pt>
                <c:pt idx="388">
                  <c:v>-2.9154518950437216E-2</c:v>
                </c:pt>
                <c:pt idx="389">
                  <c:v>-0.12412412412412414</c:v>
                </c:pt>
                <c:pt idx="390">
                  <c:v>8.3428571428571477E-2</c:v>
                </c:pt>
                <c:pt idx="391">
                  <c:v>-0.12130801687763716</c:v>
                </c:pt>
                <c:pt idx="392">
                  <c:v>7.5630252100840428E-2</c:v>
                </c:pt>
                <c:pt idx="393">
                  <c:v>-0.17522321428571441</c:v>
                </c:pt>
                <c:pt idx="394">
                  <c:v>8.3897158322056853E-2</c:v>
                </c:pt>
                <c:pt idx="395">
                  <c:v>-9.7378277153557971E-2</c:v>
                </c:pt>
                <c:pt idx="396">
                  <c:v>-1.2448132780083091E-2</c:v>
                </c:pt>
                <c:pt idx="397">
                  <c:v>0.12184873949579834</c:v>
                </c:pt>
                <c:pt idx="398">
                  <c:v>2.8714107365792812E-2</c:v>
                </c:pt>
                <c:pt idx="399">
                  <c:v>6.3106796116504799E-2</c:v>
                </c:pt>
                <c:pt idx="400">
                  <c:v>-5.0228310502283047E-2</c:v>
                </c:pt>
                <c:pt idx="401">
                  <c:v>1.0817307692307675E-2</c:v>
                </c:pt>
                <c:pt idx="402">
                  <c:v>-4.1617122473246095E-2</c:v>
                </c:pt>
                <c:pt idx="403">
                  <c:v>-7.5682382133995071E-2</c:v>
                </c:pt>
                <c:pt idx="404">
                  <c:v>-7.5167785234899392E-2</c:v>
                </c:pt>
                <c:pt idx="405">
                  <c:v>8.5631349782293295E-2</c:v>
                </c:pt>
                <c:pt idx="406">
                  <c:v>6.9518716577540052E-2</c:v>
                </c:pt>
                <c:pt idx="407">
                  <c:v>4.8750000000000071E-2</c:v>
                </c:pt>
                <c:pt idx="408">
                  <c:v>2.9797377830750892E-2</c:v>
                </c:pt>
                <c:pt idx="409">
                  <c:v>8.2175925925925819E-2</c:v>
                </c:pt>
                <c:pt idx="410">
                  <c:v>-6.6310160427807407E-2</c:v>
                </c:pt>
                <c:pt idx="411">
                  <c:v>2.7491408934707928E-2</c:v>
                </c:pt>
                <c:pt idx="412">
                  <c:v>-3.567447045707918E-2</c:v>
                </c:pt>
                <c:pt idx="413">
                  <c:v>-3.352601156069375E-2</c:v>
                </c:pt>
                <c:pt idx="414">
                  <c:v>6.3397129186603007E-2</c:v>
                </c:pt>
                <c:pt idx="415">
                  <c:v>-2.8121484814398197E-2</c:v>
                </c:pt>
                <c:pt idx="416">
                  <c:v>-1.3888888888889003E-2</c:v>
                </c:pt>
                <c:pt idx="417">
                  <c:v>4.6948356807512822E-3</c:v>
                </c:pt>
                <c:pt idx="418">
                  <c:v>2.1028037383177534E-2</c:v>
                </c:pt>
                <c:pt idx="419">
                  <c:v>2.6315789473684258E-2</c:v>
                </c:pt>
                <c:pt idx="420">
                  <c:v>4.2363433667781378E-2</c:v>
                </c:pt>
                <c:pt idx="421">
                  <c:v>3.1016042780748761E-2</c:v>
                </c:pt>
                <c:pt idx="422">
                  <c:v>1.5560165975103585E-2</c:v>
                </c:pt>
                <c:pt idx="423">
                  <c:v>-5.3115423901940718E-2</c:v>
                </c:pt>
                <c:pt idx="424">
                  <c:v>-5.5016181229773441E-2</c:v>
                </c:pt>
                <c:pt idx="425">
                  <c:v>-5.7077625570775038E-3</c:v>
                </c:pt>
                <c:pt idx="426">
                  <c:v>-2.8702640642939148E-2</c:v>
                </c:pt>
                <c:pt idx="427">
                  <c:v>-2.7186761229314467E-2</c:v>
                </c:pt>
                <c:pt idx="428">
                  <c:v>4.6172539489671809E-2</c:v>
                </c:pt>
                <c:pt idx="429">
                  <c:v>3.8327526132404192E-2</c:v>
                </c:pt>
                <c:pt idx="430">
                  <c:v>-0.10514541387024604</c:v>
                </c:pt>
                <c:pt idx="431">
                  <c:v>-4.0000000000000036E-2</c:v>
                </c:pt>
                <c:pt idx="432">
                  <c:v>-9.765625E-2</c:v>
                </c:pt>
                <c:pt idx="433">
                  <c:v>-2.8860028860028244E-3</c:v>
                </c:pt>
                <c:pt idx="434">
                  <c:v>0</c:v>
                </c:pt>
                <c:pt idx="435">
                  <c:v>5.6439942112879837E-2</c:v>
                </c:pt>
                <c:pt idx="436">
                  <c:v>-3.0136986301369829E-2</c:v>
                </c:pt>
                <c:pt idx="437">
                  <c:v>5.5084745762711822E-2</c:v>
                </c:pt>
                <c:pt idx="438">
                  <c:v>3.0789825970548919E-2</c:v>
                </c:pt>
                <c:pt idx="439">
                  <c:v>-4.1558441558441593E-2</c:v>
                </c:pt>
                <c:pt idx="440">
                  <c:v>6.5040650406504127E-2</c:v>
                </c:pt>
                <c:pt idx="441">
                  <c:v>8.2697201017811639E-2</c:v>
                </c:pt>
                <c:pt idx="442">
                  <c:v>-4.5828437132785026E-2</c:v>
                </c:pt>
                <c:pt idx="443">
                  <c:v>-3.2019704433497408E-2</c:v>
                </c:pt>
                <c:pt idx="444">
                  <c:v>5.0890585241730207E-2</c:v>
                </c:pt>
                <c:pt idx="445">
                  <c:v>1.815980629539956E-2</c:v>
                </c:pt>
                <c:pt idx="446">
                  <c:v>9.2746730083234169E-2</c:v>
                </c:pt>
                <c:pt idx="447">
                  <c:v>1.1969532100108945E-2</c:v>
                </c:pt>
                <c:pt idx="448">
                  <c:v>5.8064516129032163E-2</c:v>
                </c:pt>
                <c:pt idx="449">
                  <c:v>3.8617886178861867E-2</c:v>
                </c:pt>
                <c:pt idx="450">
                  <c:v>-4.9902152641878646E-2</c:v>
                </c:pt>
                <c:pt idx="451">
                  <c:v>-2.9866117404737477E-2</c:v>
                </c:pt>
                <c:pt idx="452">
                  <c:v>-9.5541401273885385E-2</c:v>
                </c:pt>
                <c:pt idx="453">
                  <c:v>1.8779342723004713E-2</c:v>
                </c:pt>
                <c:pt idx="454">
                  <c:v>1.3824884792626843E-2</c:v>
                </c:pt>
                <c:pt idx="455">
                  <c:v>5.454545454545439E-2</c:v>
                </c:pt>
                <c:pt idx="456">
                  <c:v>-4.6336206896551699E-2</c:v>
                </c:pt>
                <c:pt idx="457">
                  <c:v>-4.5197740112993389E-3</c:v>
                </c:pt>
                <c:pt idx="458">
                  <c:v>-2.3836549375709518E-2</c:v>
                </c:pt>
                <c:pt idx="459">
                  <c:v>-2.3255813953487877E-3</c:v>
                </c:pt>
                <c:pt idx="460">
                  <c:v>4.079254079254075E-2</c:v>
                </c:pt>
                <c:pt idx="461">
                  <c:v>-3.9193729003359427E-2</c:v>
                </c:pt>
                <c:pt idx="462">
                  <c:v>1.0489510489510473E-2</c:v>
                </c:pt>
                <c:pt idx="463">
                  <c:v>-4.7289504036908896E-2</c:v>
                </c:pt>
                <c:pt idx="464">
                  <c:v>7.5060532687651449E-2</c:v>
                </c:pt>
                <c:pt idx="465">
                  <c:v>-4.5045045045046085E-3</c:v>
                </c:pt>
                <c:pt idx="466">
                  <c:v>-2.1493212669683202E-2</c:v>
                </c:pt>
                <c:pt idx="467">
                  <c:v>3.468208092485475E-3</c:v>
                </c:pt>
                <c:pt idx="468">
                  <c:v>3.6866359447004643E-2</c:v>
                </c:pt>
                <c:pt idx="469">
                  <c:v>-4.4444444444444481E-2</c:v>
                </c:pt>
                <c:pt idx="470">
                  <c:v>4.6511627906977819E-3</c:v>
                </c:pt>
                <c:pt idx="471">
                  <c:v>-4.0509259259259418E-2</c:v>
                </c:pt>
                <c:pt idx="472">
                  <c:v>4.1013268998793928E-2</c:v>
                </c:pt>
                <c:pt idx="473">
                  <c:v>-1.9698725376593271E-2</c:v>
                </c:pt>
                <c:pt idx="474">
                  <c:v>3.5460992907800659E-3</c:v>
                </c:pt>
                <c:pt idx="475">
                  <c:v>8.1272084805653649E-2</c:v>
                </c:pt>
                <c:pt idx="476">
                  <c:v>1.0893246187363603E-3</c:v>
                </c:pt>
                <c:pt idx="477">
                  <c:v>-6.5288356909683053E-3</c:v>
                </c:pt>
                <c:pt idx="478">
                  <c:v>-3.3953997809419545E-2</c:v>
                </c:pt>
                <c:pt idx="479">
                  <c:v>7.0294784580498773E-2</c:v>
                </c:pt>
                <c:pt idx="480">
                  <c:v>-2.1186440677965651E-3</c:v>
                </c:pt>
                <c:pt idx="481">
                  <c:v>3.8216560509554083E-2</c:v>
                </c:pt>
                <c:pt idx="482">
                  <c:v>5.112474437627885E-3</c:v>
                </c:pt>
                <c:pt idx="483">
                  <c:v>1.2207527975584864E-2</c:v>
                </c:pt>
                <c:pt idx="484">
                  <c:v>8.0402010050251334E-3</c:v>
                </c:pt>
                <c:pt idx="485">
                  <c:v>2.9910269192422803E-2</c:v>
                </c:pt>
                <c:pt idx="486">
                  <c:v>-1.4520813165537305E-2</c:v>
                </c:pt>
                <c:pt idx="487">
                  <c:v>-6.7779960707269105E-2</c:v>
                </c:pt>
                <c:pt idx="488">
                  <c:v>-7.3761854583772504E-2</c:v>
                </c:pt>
                <c:pt idx="489">
                  <c:v>1.7064846416382295E-2</c:v>
                </c:pt>
                <c:pt idx="490">
                  <c:v>5.5928411633109625E-2</c:v>
                </c:pt>
                <c:pt idx="491">
                  <c:v>-4.2372881355932243E-2</c:v>
                </c:pt>
                <c:pt idx="492">
                  <c:v>1.7699115044247805E-2</c:v>
                </c:pt>
                <c:pt idx="493">
                  <c:v>4.3478260869565258E-2</c:v>
                </c:pt>
                <c:pt idx="494">
                  <c:v>2.0833333333333447E-2</c:v>
                </c:pt>
                <c:pt idx="495">
                  <c:v>-3.061224489796034E-3</c:v>
                </c:pt>
                <c:pt idx="496">
                  <c:v>-1.1258955987717445E-2</c:v>
                </c:pt>
                <c:pt idx="497">
                  <c:v>-6.2111801242236541E-3</c:v>
                </c:pt>
                <c:pt idx="498">
                  <c:v>-1.9791666666666617E-2</c:v>
                </c:pt>
                <c:pt idx="499">
                  <c:v>-1.9128586609989343E-2</c:v>
                </c:pt>
                <c:pt idx="500">
                  <c:v>-2.2751895991332701E-2</c:v>
                </c:pt>
                <c:pt idx="501">
                  <c:v>-2.5498891352549936E-2</c:v>
                </c:pt>
                <c:pt idx="502">
                  <c:v>-2.2753128555175854E-3</c:v>
                </c:pt>
                <c:pt idx="503">
                  <c:v>4.7890535917901933E-2</c:v>
                </c:pt>
                <c:pt idx="504">
                  <c:v>-8.7051142546246008E-3</c:v>
                </c:pt>
                <c:pt idx="505">
                  <c:v>-2.4149286498353333E-2</c:v>
                </c:pt>
                <c:pt idx="506">
                  <c:v>7.8740157480315272E-3</c:v>
                </c:pt>
                <c:pt idx="507">
                  <c:v>2.0089285714285681E-2</c:v>
                </c:pt>
                <c:pt idx="508">
                  <c:v>-3.1728665207877559E-2</c:v>
                </c:pt>
                <c:pt idx="509">
                  <c:v>3.6158192090395516E-2</c:v>
                </c:pt>
                <c:pt idx="510">
                  <c:v>2.290076335877872E-2</c:v>
                </c:pt>
                <c:pt idx="511">
                  <c:v>0</c:v>
                </c:pt>
                <c:pt idx="512">
                  <c:v>-6.3965884861407777E-3</c:v>
                </c:pt>
                <c:pt idx="513">
                  <c:v>4.5064377682403421E-2</c:v>
                </c:pt>
                <c:pt idx="514">
                  <c:v>-3.9014373716632522E-2</c:v>
                </c:pt>
                <c:pt idx="515">
                  <c:v>1.2820512820512928E-2</c:v>
                </c:pt>
                <c:pt idx="516">
                  <c:v>4.4303797468354424E-2</c:v>
                </c:pt>
                <c:pt idx="517">
                  <c:v>4.0404040404040435E-2</c:v>
                </c:pt>
                <c:pt idx="518">
                  <c:v>-4.8543689320389039E-3</c:v>
                </c:pt>
                <c:pt idx="519">
                  <c:v>4.3902439024390172E-2</c:v>
                </c:pt>
                <c:pt idx="520">
                  <c:v>-2.429906542056073E-2</c:v>
                </c:pt>
                <c:pt idx="521">
                  <c:v>-3.6398467432950096E-2</c:v>
                </c:pt>
                <c:pt idx="522">
                  <c:v>-6.9582504970179024E-2</c:v>
                </c:pt>
                <c:pt idx="523">
                  <c:v>1.8162393162393157E-2</c:v>
                </c:pt>
                <c:pt idx="524">
                  <c:v>4.9317943336831128E-2</c:v>
                </c:pt>
                <c:pt idx="525">
                  <c:v>-3.3000000000000008E-2</c:v>
                </c:pt>
                <c:pt idx="526">
                  <c:v>1.5511892450879044E-2</c:v>
                </c:pt>
                <c:pt idx="527">
                  <c:v>2.2403258655804364E-2</c:v>
                </c:pt>
                <c:pt idx="528">
                  <c:v>-2.6892430278884421E-2</c:v>
                </c:pt>
                <c:pt idx="529">
                  <c:v>7.1647901740020765E-3</c:v>
                </c:pt>
                <c:pt idx="530">
                  <c:v>5.1829268292682903E-2</c:v>
                </c:pt>
                <c:pt idx="531">
                  <c:v>1.8357487922705265E-2</c:v>
                </c:pt>
                <c:pt idx="532">
                  <c:v>4.7438330170778663E-3</c:v>
                </c:pt>
                <c:pt idx="533">
                  <c:v>-3.682719546742215E-2</c:v>
                </c:pt>
                <c:pt idx="534">
                  <c:v>4.0196078431372566E-2</c:v>
                </c:pt>
                <c:pt idx="535">
                  <c:v>3.29877474081057E-2</c:v>
                </c:pt>
                <c:pt idx="536">
                  <c:v>9.1240875912406805E-4</c:v>
                </c:pt>
                <c:pt idx="537">
                  <c:v>8.2041932543299775E-3</c:v>
                </c:pt>
                <c:pt idx="538">
                  <c:v>4.5207956600360694E-3</c:v>
                </c:pt>
                <c:pt idx="539">
                  <c:v>-1.6201620162016178E-2</c:v>
                </c:pt>
                <c:pt idx="540">
                  <c:v>3.0192131747483995E-2</c:v>
                </c:pt>
                <c:pt idx="541">
                  <c:v>3.552397868561361E-3</c:v>
                </c:pt>
                <c:pt idx="542">
                  <c:v>2.3008849557522103E-2</c:v>
                </c:pt>
                <c:pt idx="543">
                  <c:v>1.903114186851201E-2</c:v>
                </c:pt>
                <c:pt idx="544">
                  <c:v>2.8013582342954167E-2</c:v>
                </c:pt>
                <c:pt idx="545">
                  <c:v>2.6424442609413731E-2</c:v>
                </c:pt>
                <c:pt idx="546">
                  <c:v>2.4939662107803743E-2</c:v>
                </c:pt>
                <c:pt idx="547">
                  <c:v>-4.0031397174254302E-2</c:v>
                </c:pt>
                <c:pt idx="548">
                  <c:v>-2.452984464431731E-2</c:v>
                </c:pt>
                <c:pt idx="549">
                  <c:v>-2.263202011735118E-2</c:v>
                </c:pt>
                <c:pt idx="550">
                  <c:v>3.2590051457975902E-2</c:v>
                </c:pt>
                <c:pt idx="551">
                  <c:v>1.5780730897010074E-2</c:v>
                </c:pt>
                <c:pt idx="552">
                  <c:v>4.4971381847914875E-2</c:v>
                </c:pt>
                <c:pt idx="553">
                  <c:v>1.79968701095462E-2</c:v>
                </c:pt>
                <c:pt idx="554">
                  <c:v>-1.8447348193697172E-2</c:v>
                </c:pt>
                <c:pt idx="555">
                  <c:v>3.2106499608457337E-2</c:v>
                </c:pt>
                <c:pt idx="556">
                  <c:v>-1.1380880121396082E-2</c:v>
                </c:pt>
                <c:pt idx="557">
                  <c:v>3.760552570990025E-2</c:v>
                </c:pt>
                <c:pt idx="558">
                  <c:v>-1.849112426035503E-2</c:v>
                </c:pt>
                <c:pt idx="559">
                  <c:v>-3.3911077618688716E-2</c:v>
                </c:pt>
                <c:pt idx="560">
                  <c:v>-1.6380655226209115E-2</c:v>
                </c:pt>
                <c:pt idx="561">
                  <c:v>4.2823156225218158E-2</c:v>
                </c:pt>
                <c:pt idx="562">
                  <c:v>5.3992395437262287E-2</c:v>
                </c:pt>
                <c:pt idx="563">
                  <c:v>2.2366522366522402E-2</c:v>
                </c:pt>
                <c:pt idx="564">
                  <c:v>1.4114326040931496E-2</c:v>
                </c:pt>
                <c:pt idx="565">
                  <c:v>2.2268615170494107E-2</c:v>
                </c:pt>
                <c:pt idx="566">
                  <c:v>-3.4036759700475788E-3</c:v>
                </c:pt>
                <c:pt idx="567">
                  <c:v>-9.5628415300546832E-3</c:v>
                </c:pt>
                <c:pt idx="568">
                  <c:v>2.9655172413793084E-2</c:v>
                </c:pt>
                <c:pt idx="569">
                  <c:v>-7.3677160080374707E-3</c:v>
                </c:pt>
                <c:pt idx="570">
                  <c:v>-7.4224021592442261E-3</c:v>
                </c:pt>
                <c:pt idx="571">
                  <c:v>-1.0876954452753239E-2</c:v>
                </c:pt>
                <c:pt idx="572">
                  <c:v>9.6219931271476836E-3</c:v>
                </c:pt>
                <c:pt idx="573">
                  <c:v>-1.2253233492171526E-2</c:v>
                </c:pt>
                <c:pt idx="574">
                  <c:v>3.1702274293590689E-2</c:v>
                </c:pt>
                <c:pt idx="575">
                  <c:v>-9.3520374081496709E-3</c:v>
                </c:pt>
                <c:pt idx="576">
                  <c:v>1.1463250168577204E-2</c:v>
                </c:pt>
                <c:pt idx="577">
                  <c:v>1.4000000000000058E-2</c:v>
                </c:pt>
                <c:pt idx="578">
                  <c:v>1.18343195266272E-2</c:v>
                </c:pt>
                <c:pt idx="579">
                  <c:v>0</c:v>
                </c:pt>
                <c:pt idx="580">
                  <c:v>-1.8843404808317147E-2</c:v>
                </c:pt>
                <c:pt idx="581">
                  <c:v>-8.6092715231787416E-3</c:v>
                </c:pt>
                <c:pt idx="582">
                  <c:v>3.2064128256512933E-2</c:v>
                </c:pt>
                <c:pt idx="583">
                  <c:v>-1.035598705501619E-2</c:v>
                </c:pt>
                <c:pt idx="584">
                  <c:v>-3.924133420536215E-3</c:v>
                </c:pt>
                <c:pt idx="585">
                  <c:v>-8.5357846355877069E-3</c:v>
                </c:pt>
                <c:pt idx="586">
                  <c:v>-6.6225165562912498E-4</c:v>
                </c:pt>
                <c:pt idx="587">
                  <c:v>-2.7170311464546067E-2</c:v>
                </c:pt>
                <c:pt idx="588">
                  <c:v>2.7929155313351509E-2</c:v>
                </c:pt>
                <c:pt idx="589">
                  <c:v>-2.650762094101998E-3</c:v>
                </c:pt>
                <c:pt idx="590">
                  <c:v>-5.9800664451827145E-3</c:v>
                </c:pt>
                <c:pt idx="591">
                  <c:v>-2.072192513368987E-2</c:v>
                </c:pt>
                <c:pt idx="592">
                  <c:v>2.9351535836177455E-2</c:v>
                </c:pt>
                <c:pt idx="593">
                  <c:v>-1.3262599469495973E-2</c:v>
                </c:pt>
                <c:pt idx="594">
                  <c:v>1.2096774193548368E-2</c:v>
                </c:pt>
                <c:pt idx="595">
                  <c:v>2.58964143426294E-2</c:v>
                </c:pt>
                <c:pt idx="596">
                  <c:v>3.8834951456311003E-3</c:v>
                </c:pt>
                <c:pt idx="597">
                  <c:v>5.1579626047711198E-3</c:v>
                </c:pt>
                <c:pt idx="598">
                  <c:v>-2.1808851828094923E-2</c:v>
                </c:pt>
                <c:pt idx="599">
                  <c:v>1.7704918032786857E-2</c:v>
                </c:pt>
                <c:pt idx="600">
                  <c:v>5.2190721649484455E-2</c:v>
                </c:pt>
                <c:pt idx="601">
                  <c:v>-2.5719534598897625E-2</c:v>
                </c:pt>
                <c:pt idx="602">
                  <c:v>2.5141420490257162E-3</c:v>
                </c:pt>
                <c:pt idx="603">
                  <c:v>-2.2570532915360465E-2</c:v>
                </c:pt>
                <c:pt idx="604">
                  <c:v>-1.9243104554201001E-3</c:v>
                </c:pt>
                <c:pt idx="605">
                  <c:v>2.6349614395886897E-2</c:v>
                </c:pt>
                <c:pt idx="606">
                  <c:v>8.7664996869129506E-3</c:v>
                </c:pt>
                <c:pt idx="607">
                  <c:v>-1.3656175440336713E-2</c:v>
                </c:pt>
                <c:pt idx="608">
                  <c:v>3.146633102580172E-3</c:v>
                </c:pt>
                <c:pt idx="609">
                  <c:v>-4.3914680050188386E-3</c:v>
                </c:pt>
                <c:pt idx="610">
                  <c:v>-6.9313169502205396E-2</c:v>
                </c:pt>
                <c:pt idx="611">
                  <c:v>2.7081922816519999E-2</c:v>
                </c:pt>
                <c:pt idx="612">
                  <c:v>-1.3183915622939966E-2</c:v>
                </c:pt>
                <c:pt idx="613">
                  <c:v>2.9392117568470238E-2</c:v>
                </c:pt>
                <c:pt idx="614">
                  <c:v>3.8286826735885779E-2</c:v>
                </c:pt>
                <c:pt idx="615">
                  <c:v>4.9375062500000011E-2</c:v>
                </c:pt>
                <c:pt idx="616">
                  <c:v>3.3948777013175897E-2</c:v>
                </c:pt>
                <c:pt idx="617">
                  <c:v>2.1889342057065431E-2</c:v>
                </c:pt>
                <c:pt idx="618">
                  <c:v>-2.2547350620066584E-3</c:v>
                </c:pt>
                <c:pt idx="619">
                  <c:v>-9.0395475118899785E-3</c:v>
                </c:pt>
                <c:pt idx="620">
                  <c:v>6.9555241188412775E-2</c:v>
                </c:pt>
                <c:pt idx="621">
                  <c:v>2.3987153518123572E-2</c:v>
                </c:pt>
                <c:pt idx="622">
                  <c:v>-1.9260750612220229E-2</c:v>
                </c:pt>
                <c:pt idx="623">
                  <c:v>-1.1677229299363131E-2</c:v>
                </c:pt>
                <c:pt idx="624">
                  <c:v>2.6852307902670487E-3</c:v>
                </c:pt>
                <c:pt idx="625">
                  <c:v>-8.5698982324584963E-3</c:v>
                </c:pt>
                <c:pt idx="626">
                  <c:v>2.4311129119394825E-2</c:v>
                </c:pt>
                <c:pt idx="627">
                  <c:v>-2.2151794417288716E-2</c:v>
                </c:pt>
                <c:pt idx="628">
                  <c:v>-1.2945090995410437E-2</c:v>
                </c:pt>
                <c:pt idx="629">
                  <c:v>0</c:v>
                </c:pt>
                <c:pt idx="630">
                  <c:v>-1.0928907701033113E-2</c:v>
                </c:pt>
                <c:pt idx="631">
                  <c:v>5.5249171270717618E-3</c:v>
                </c:pt>
                <c:pt idx="632">
                  <c:v>4.1208788944572035E-2</c:v>
                </c:pt>
                <c:pt idx="633">
                  <c:v>3.6938784330406765E-3</c:v>
                </c:pt>
                <c:pt idx="634">
                  <c:v>1.3144058885383806E-2</c:v>
                </c:pt>
                <c:pt idx="635">
                  <c:v>-1.5568292682926735E-2</c:v>
                </c:pt>
                <c:pt idx="636">
                  <c:v>-1.2124354882675688E-2</c:v>
                </c:pt>
                <c:pt idx="637">
                  <c:v>1.9743916755603098E-2</c:v>
                </c:pt>
                <c:pt idx="638">
                  <c:v>-2.0931553064806256E-2</c:v>
                </c:pt>
                <c:pt idx="639">
                  <c:v>8.017210476601342E-3</c:v>
                </c:pt>
                <c:pt idx="640">
                  <c:v>9.5440079775181187E-3</c:v>
                </c:pt>
                <c:pt idx="641">
                  <c:v>2.1533612314411126E-2</c:v>
                </c:pt>
                <c:pt idx="642">
                  <c:v>3.8046270537466731E-2</c:v>
                </c:pt>
                <c:pt idx="643">
                  <c:v>-3.4175382160704142E-2</c:v>
                </c:pt>
                <c:pt idx="644">
                  <c:v>-1.282051282051282E-2</c:v>
                </c:pt>
                <c:pt idx="645">
                  <c:v>8.8311688311689205E-3</c:v>
                </c:pt>
                <c:pt idx="646">
                  <c:v>-8.7538619979403553E-3</c:v>
                </c:pt>
                <c:pt idx="647">
                  <c:v>9.350649350649335E-3</c:v>
                </c:pt>
                <c:pt idx="648">
                  <c:v>-4.3746783324755609E-2</c:v>
                </c:pt>
                <c:pt idx="649">
                  <c:v>-2.3681431646932122E-2</c:v>
                </c:pt>
                <c:pt idx="650">
                  <c:v>9.9228781655390803E-3</c:v>
                </c:pt>
                <c:pt idx="651">
                  <c:v>-5.4590611353706536E-4</c:v>
                </c:pt>
                <c:pt idx="652">
                  <c:v>-3.6045823923857266E-2</c:v>
                </c:pt>
                <c:pt idx="653">
                  <c:v>1.4164305949008501E-2</c:v>
                </c:pt>
                <c:pt idx="654">
                  <c:v>3.1284860335195605E-2</c:v>
                </c:pt>
                <c:pt idx="655">
                  <c:v>-1.0292470763405797E-2</c:v>
                </c:pt>
                <c:pt idx="656">
                  <c:v>3.3388013136289106E-2</c:v>
                </c:pt>
                <c:pt idx="657">
                  <c:v>1.1652595956175626E-2</c:v>
                </c:pt>
                <c:pt idx="658">
                  <c:v>-1.4659685863874405E-2</c:v>
                </c:pt>
                <c:pt idx="659">
                  <c:v>8.501594048884174E-3</c:v>
                </c:pt>
                <c:pt idx="660">
                  <c:v>1.0537407797681732E-2</c:v>
                </c:pt>
                <c:pt idx="661">
                  <c:v>5.2142857142852125E-4</c:v>
                </c:pt>
                <c:pt idx="662">
                  <c:v>-3.2829701259525598E-2</c:v>
                </c:pt>
                <c:pt idx="663">
                  <c:v>-7.0042568429018511E-3</c:v>
                </c:pt>
                <c:pt idx="664">
                  <c:v>-6.5111774281062657E-3</c:v>
                </c:pt>
                <c:pt idx="665">
                  <c:v>6.0077010381049418E-3</c:v>
                </c:pt>
                <c:pt idx="666">
                  <c:v>-1.900108577633015E-2</c:v>
                </c:pt>
                <c:pt idx="667">
                  <c:v>-1.5495240730492535E-2</c:v>
                </c:pt>
                <c:pt idx="668">
                  <c:v>5.2838614230544464E-2</c:v>
                </c:pt>
                <c:pt idx="669">
                  <c:v>1.5483182060864877E-2</c:v>
                </c:pt>
                <c:pt idx="670">
                  <c:v>1.261829652996856E-2</c:v>
                </c:pt>
                <c:pt idx="671">
                  <c:v>1.349948078920031E-2</c:v>
                </c:pt>
                <c:pt idx="672">
                  <c:v>1.9979508196721341E-2</c:v>
                </c:pt>
                <c:pt idx="673">
                  <c:v>-7.0316423907584415E-3</c:v>
                </c:pt>
                <c:pt idx="674">
                  <c:v>1.6186140617096625E-2</c:v>
                </c:pt>
                <c:pt idx="675">
                  <c:v>-8.959681433549015E-3</c:v>
                </c:pt>
                <c:pt idx="676">
                  <c:v>-1.5068307383223813E-3</c:v>
                </c:pt>
                <c:pt idx="677">
                  <c:v>-8.0482901432741578E-3</c:v>
                </c:pt>
                <c:pt idx="678">
                  <c:v>7.1501017824595225E-2</c:v>
                </c:pt>
                <c:pt idx="679">
                  <c:v>-3.2654899794363583E-2</c:v>
                </c:pt>
                <c:pt idx="680">
                  <c:v>-9.7847842571045038E-3</c:v>
                </c:pt>
                <c:pt idx="681">
                  <c:v>-4.7924901185770696E-2</c:v>
                </c:pt>
                <c:pt idx="682">
                  <c:v>-4.1514789828749777E-3</c:v>
                </c:pt>
                <c:pt idx="683">
                  <c:v>-4.3772848161915019E-2</c:v>
                </c:pt>
                <c:pt idx="684">
                  <c:v>1.6348228882833845E-3</c:v>
                </c:pt>
                <c:pt idx="685">
                  <c:v>3.4276443649425663E-2</c:v>
                </c:pt>
                <c:pt idx="686">
                  <c:v>1.8411415044713251E-2</c:v>
                </c:pt>
                <c:pt idx="687">
                  <c:v>-1.9628149812595568E-2</c:v>
                </c:pt>
                <c:pt idx="688">
                  <c:v>-2.6870442571127452E-2</c:v>
                </c:pt>
                <c:pt idx="689">
                  <c:v>-1.1369735320505421E-2</c:v>
                </c:pt>
                <c:pt idx="690">
                  <c:v>-8.2146221248631489E-3</c:v>
                </c:pt>
                <c:pt idx="691">
                  <c:v>-1.1043676916417637E-2</c:v>
                </c:pt>
                <c:pt idx="692">
                  <c:v>1.6750977107760252E-3</c:v>
                </c:pt>
                <c:pt idx="693">
                  <c:v>2.1181659911836213E-2</c:v>
                </c:pt>
                <c:pt idx="694">
                  <c:v>4.9672489082969437E-2</c:v>
                </c:pt>
                <c:pt idx="695">
                  <c:v>-8.8404056162246069E-3</c:v>
                </c:pt>
                <c:pt idx="696">
                  <c:v>2.9905562954121889E-2</c:v>
                </c:pt>
                <c:pt idx="697">
                  <c:v>-4.0753950114822647E-3</c:v>
                </c:pt>
                <c:pt idx="698">
                  <c:v>-2.5063939900968713E-2</c:v>
                </c:pt>
                <c:pt idx="699">
                  <c:v>-2.0985835308806504E-3</c:v>
                </c:pt>
                <c:pt idx="700">
                  <c:v>1.2092534174553124E-2</c:v>
                </c:pt>
                <c:pt idx="701">
                  <c:v>3.1168311688312337E-3</c:v>
                </c:pt>
                <c:pt idx="702">
                  <c:v>-3.5732679219714236E-2</c:v>
                </c:pt>
                <c:pt idx="703">
                  <c:v>-2.0408215874961558E-2</c:v>
                </c:pt>
                <c:pt idx="704">
                  <c:v>1.2609594298245777E-2</c:v>
                </c:pt>
                <c:pt idx="705">
                  <c:v>-2.8695074645104346E-2</c:v>
                </c:pt>
                <c:pt idx="706">
                  <c:v>-5.5746931117779978E-4</c:v>
                </c:pt>
                <c:pt idx="707">
                  <c:v>4.4617958728389211E-3</c:v>
                </c:pt>
                <c:pt idx="708">
                  <c:v>-2.3875624652970752E-2</c:v>
                </c:pt>
                <c:pt idx="709">
                  <c:v>-1.4789533560864506E-2</c:v>
                </c:pt>
                <c:pt idx="710">
                  <c:v>2.2517263279445702E-2</c:v>
                </c:pt>
                <c:pt idx="711">
                  <c:v>6.2112369402166799E-3</c:v>
                </c:pt>
                <c:pt idx="712">
                  <c:v>3.1986475869809163E-2</c:v>
                </c:pt>
                <c:pt idx="713">
                  <c:v>1.3050571672135599E-2</c:v>
                </c:pt>
                <c:pt idx="714">
                  <c:v>2.5228181708437013E-2</c:v>
                </c:pt>
                <c:pt idx="715">
                  <c:v>-2.9842879581151976E-2</c:v>
                </c:pt>
                <c:pt idx="716">
                  <c:v>5.3966537832359342E-4</c:v>
                </c:pt>
                <c:pt idx="717">
                  <c:v>1.6180689526392208E-3</c:v>
                </c:pt>
                <c:pt idx="718">
                  <c:v>1.2385514270328454E-2</c:v>
                </c:pt>
                <c:pt idx="719">
                  <c:v>-3.7233512618803466E-3</c:v>
                </c:pt>
                <c:pt idx="720">
                  <c:v>-7.474639615589993E-3</c:v>
                </c:pt>
                <c:pt idx="721">
                  <c:v>-1.506191500806878E-2</c:v>
                </c:pt>
                <c:pt idx="722">
                  <c:v>-1.2561387906138222E-2</c:v>
                </c:pt>
                <c:pt idx="723">
                  <c:v>4.0929203539823121E-2</c:v>
                </c:pt>
                <c:pt idx="724">
                  <c:v>-3.1880977683314943E-3</c:v>
                </c:pt>
                <c:pt idx="725">
                  <c:v>-2.5053251599147192E-2</c:v>
                </c:pt>
                <c:pt idx="726">
                  <c:v>-8.7480585703630445E-3</c:v>
                </c:pt>
                <c:pt idx="727">
                  <c:v>-1.9304910055428181E-2</c:v>
                </c:pt>
                <c:pt idx="728">
                  <c:v>-4.1057478005766083E-2</c:v>
                </c:pt>
                <c:pt idx="729">
                  <c:v>-1.8768270895499716E-2</c:v>
                </c:pt>
                <c:pt idx="730">
                  <c:v>3.7059175134489003E-2</c:v>
                </c:pt>
                <c:pt idx="731">
                  <c:v>2.1902017291066223E-2</c:v>
                </c:pt>
                <c:pt idx="732">
                  <c:v>-1.410039481105471E-2</c:v>
                </c:pt>
                <c:pt idx="733">
                  <c:v>9.1532608695651663E-3</c:v>
                </c:pt>
                <c:pt idx="734">
                  <c:v>9.6371887549427694E-3</c:v>
                </c:pt>
                <c:pt idx="735">
                  <c:v>-1.4037058620834285E-2</c:v>
                </c:pt>
                <c:pt idx="736">
                  <c:v>-6.2641233635606086E-3</c:v>
                </c:pt>
                <c:pt idx="737">
                  <c:v>5.7295125656436961E-4</c:v>
                </c:pt>
                <c:pt idx="738">
                  <c:v>3.4364835874274536E-3</c:v>
                </c:pt>
                <c:pt idx="739">
                  <c:v>3.3105022831050337E-2</c:v>
                </c:pt>
                <c:pt idx="740">
                  <c:v>6.1878397790055245E-2</c:v>
                </c:pt>
                <c:pt idx="741">
                  <c:v>6.7117641369284151E-2</c:v>
                </c:pt>
                <c:pt idx="742">
                  <c:v>3.5104826913700579E-2</c:v>
                </c:pt>
                <c:pt idx="743">
                  <c:v>-3.7682524729157722E-3</c:v>
                </c:pt>
                <c:pt idx="744">
                  <c:v>7.5649645390072186E-3</c:v>
                </c:pt>
                <c:pt idx="745">
                  <c:v>2.0647631189471136E-2</c:v>
                </c:pt>
                <c:pt idx="746">
                  <c:v>6.8965517241378659E-3</c:v>
                </c:pt>
                <c:pt idx="747">
                  <c:v>0</c:v>
                </c:pt>
                <c:pt idx="748">
                  <c:v>-1.5068493150684854E-2</c:v>
                </c:pt>
                <c:pt idx="749">
                  <c:v>-1.8544274455261873E-2</c:v>
                </c:pt>
                <c:pt idx="750">
                  <c:v>-5.9045819555975432E-2</c:v>
                </c:pt>
                <c:pt idx="751">
                  <c:v>-1.0542218875502102E-2</c:v>
                </c:pt>
                <c:pt idx="752">
                  <c:v>-3.3485542033766726E-2</c:v>
                </c:pt>
                <c:pt idx="753">
                  <c:v>3.6220526835723126E-2</c:v>
                </c:pt>
                <c:pt idx="754">
                  <c:v>1.7223910840932111E-2</c:v>
                </c:pt>
                <c:pt idx="755">
                  <c:v>3.1374452191235136E-2</c:v>
                </c:pt>
                <c:pt idx="756">
                  <c:v>5.3114922893043332E-3</c:v>
                </c:pt>
                <c:pt idx="757">
                  <c:v>-2.4015369836695485E-2</c:v>
                </c:pt>
                <c:pt idx="758">
                  <c:v>2.4114124015748077E-2</c:v>
                </c:pt>
                <c:pt idx="759">
                  <c:v>1.4416627314589785E-3</c:v>
                </c:pt>
                <c:pt idx="760">
                  <c:v>-3.7428071017274404E-2</c:v>
                </c:pt>
                <c:pt idx="761">
                  <c:v>9.4716355668810724E-3</c:v>
                </c:pt>
                <c:pt idx="762">
                  <c:v>-2.469086419753071E-3</c:v>
                </c:pt>
                <c:pt idx="763">
                  <c:v>3.9603958435446753E-3</c:v>
                </c:pt>
                <c:pt idx="764">
                  <c:v>-2.0710058150391519E-2</c:v>
                </c:pt>
                <c:pt idx="765">
                  <c:v>-1.8126937657253917E-2</c:v>
                </c:pt>
                <c:pt idx="766">
                  <c:v>2.564102564102564E-2</c:v>
                </c:pt>
                <c:pt idx="767">
                  <c:v>-1.9499949999999978E-2</c:v>
                </c:pt>
                <c:pt idx="768">
                  <c:v>-2.9066801169464512E-2</c:v>
                </c:pt>
                <c:pt idx="769">
                  <c:v>-1.5231144158028152E-2</c:v>
                </c:pt>
                <c:pt idx="770">
                  <c:v>3.7333333333333485E-3</c:v>
                </c:pt>
                <c:pt idx="771">
                  <c:v>-1.5939957492029813E-3</c:v>
                </c:pt>
                <c:pt idx="772">
                  <c:v>-1.9691377344790907E-2</c:v>
                </c:pt>
                <c:pt idx="773">
                  <c:v>-2.2258414766558095E-2</c:v>
                </c:pt>
                <c:pt idx="774">
                  <c:v>1.6657967795668301E-3</c:v>
                </c:pt>
                <c:pt idx="775">
                  <c:v>1.330376866387083E-2</c:v>
                </c:pt>
                <c:pt idx="776">
                  <c:v>2.3522865233978993E-2</c:v>
                </c:pt>
                <c:pt idx="777">
                  <c:v>-1.6033672690201699E-3</c:v>
                </c:pt>
                <c:pt idx="778">
                  <c:v>-5.3533190578159218E-3</c:v>
                </c:pt>
                <c:pt idx="779">
                  <c:v>-1.1302421959095794E-2</c:v>
                </c:pt>
                <c:pt idx="780">
                  <c:v>-1.4697930609802203E-2</c:v>
                </c:pt>
                <c:pt idx="781">
                  <c:v>-3.2044198895027722E-2</c:v>
                </c:pt>
                <c:pt idx="782">
                  <c:v>3.0821860730593703E-2</c:v>
                </c:pt>
                <c:pt idx="783">
                  <c:v>-3.322203949180797E-3</c:v>
                </c:pt>
                <c:pt idx="784">
                  <c:v>1.4999999999999977E-2</c:v>
                </c:pt>
                <c:pt idx="785">
                  <c:v>-1.9704433497536915E-2</c:v>
                </c:pt>
                <c:pt idx="786">
                  <c:v>2.0658905639307563E-2</c:v>
                </c:pt>
                <c:pt idx="787">
                  <c:v>-2.8993488567095736E-2</c:v>
                </c:pt>
                <c:pt idx="788">
                  <c:v>-1.6338084507042265E-2</c:v>
                </c:pt>
                <c:pt idx="789">
                  <c:v>1.5463975685222009E-2</c:v>
                </c:pt>
                <c:pt idx="790">
                  <c:v>1.1280315848843528E-3</c:v>
                </c:pt>
                <c:pt idx="791">
                  <c:v>7.323887323943748E-3</c:v>
                </c:pt>
                <c:pt idx="792">
                  <c:v>-5.0334454716692853E-3</c:v>
                </c:pt>
                <c:pt idx="793">
                  <c:v>8.431702730089705E-3</c:v>
                </c:pt>
                <c:pt idx="794">
                  <c:v>-5.0167778697446748E-3</c:v>
                </c:pt>
                <c:pt idx="795">
                  <c:v>-7.8431932773110127E-3</c:v>
                </c:pt>
                <c:pt idx="796">
                  <c:v>2.2021514512790295E-2</c:v>
                </c:pt>
                <c:pt idx="797">
                  <c:v>-9.9447513812154532E-3</c:v>
                </c:pt>
                <c:pt idx="798">
                  <c:v>2.0089341517856969E-2</c:v>
                </c:pt>
                <c:pt idx="799">
                  <c:v>1.5317176404968613E-2</c:v>
                </c:pt>
                <c:pt idx="800">
                  <c:v>4.3103450598245335E-3</c:v>
                </c:pt>
                <c:pt idx="801">
                  <c:v>1.2339163752101003E-2</c:v>
                </c:pt>
                <c:pt idx="802">
                  <c:v>5.2983568999297138E-4</c:v>
                </c:pt>
                <c:pt idx="803">
                  <c:v>7.9450216072573451E-3</c:v>
                </c:pt>
                <c:pt idx="804">
                  <c:v>0.13925374990784295</c:v>
                </c:pt>
                <c:pt idx="805">
                  <c:v>3.7822878228782303E-2</c:v>
                </c:pt>
                <c:pt idx="806">
                  <c:v>-1.7333288888888868E-2</c:v>
                </c:pt>
                <c:pt idx="807">
                  <c:v>-3.4825914300049131E-2</c:v>
                </c:pt>
                <c:pt idx="808">
                  <c:v>-1.0309231490159391E-2</c:v>
                </c:pt>
                <c:pt idx="809">
                  <c:v>4.7339012910099109E-4</c:v>
                </c:pt>
                <c:pt idx="810">
                  <c:v>-4.7316613692234717E-4</c:v>
                </c:pt>
                <c:pt idx="811">
                  <c:v>9.4687495516695627E-4</c:v>
                </c:pt>
                <c:pt idx="812">
                  <c:v>7.0956483961991026E-3</c:v>
                </c:pt>
                <c:pt idx="813">
                  <c:v>2.7242835733074802E-2</c:v>
                </c:pt>
                <c:pt idx="814">
                  <c:v>2.6063098945445878E-2</c:v>
                </c:pt>
                <c:pt idx="815">
                  <c:v>-9.8040102582881965E-3</c:v>
                </c:pt>
                <c:pt idx="816">
                  <c:v>1.7101755945173536E-2</c:v>
                </c:pt>
                <c:pt idx="817">
                  <c:v>1.3273893805309783E-3</c:v>
                </c:pt>
                <c:pt idx="818">
                  <c:v>-4.9933674323184969E-2</c:v>
                </c:pt>
                <c:pt idx="819">
                  <c:v>-1.3953441860465101E-2</c:v>
                </c:pt>
                <c:pt idx="820">
                  <c:v>7.0754241945555144E-3</c:v>
                </c:pt>
                <c:pt idx="821">
                  <c:v>-3.3723700234192029E-2</c:v>
                </c:pt>
                <c:pt idx="822">
                  <c:v>1.5026757878175234E-2</c:v>
                </c:pt>
                <c:pt idx="823">
                  <c:v>-4.1547323708341681E-2</c:v>
                </c:pt>
                <c:pt idx="824">
                  <c:v>-2.6407523667164926E-2</c:v>
                </c:pt>
                <c:pt idx="825">
                  <c:v>2.1494267067847111E-2</c:v>
                </c:pt>
                <c:pt idx="826">
                  <c:v>1.0020541584195772E-3</c:v>
                </c:pt>
                <c:pt idx="827">
                  <c:v>1.9519569569569472E-2</c:v>
                </c:pt>
                <c:pt idx="828">
                  <c:v>1.9145752619256284E-2</c:v>
                </c:pt>
                <c:pt idx="829">
                  <c:v>-4.8169556840077753E-3</c:v>
                </c:pt>
                <c:pt idx="830">
                  <c:v>-1.6456921587608898E-2</c:v>
                </c:pt>
                <c:pt idx="831">
                  <c:v>-1.2795324803149559E-2</c:v>
                </c:pt>
                <c:pt idx="832">
                  <c:v>-4.0378815572224169E-2</c:v>
                </c:pt>
                <c:pt idx="833">
                  <c:v>-1.2467532467532386E-2</c:v>
                </c:pt>
                <c:pt idx="834">
                  <c:v>2.1041031036295693E-3</c:v>
                </c:pt>
                <c:pt idx="835">
                  <c:v>-4.514425433828112E-2</c:v>
                </c:pt>
                <c:pt idx="836">
                  <c:v>-2.6388233843417545E-2</c:v>
                </c:pt>
                <c:pt idx="837">
                  <c:v>-3.6702430079188518E-2</c:v>
                </c:pt>
                <c:pt idx="838">
                  <c:v>2.3446660225478241E-2</c:v>
                </c:pt>
                <c:pt idx="839">
                  <c:v>-5.7272626418821311E-3</c:v>
                </c:pt>
                <c:pt idx="840">
                  <c:v>1.0944584623007753E-2</c:v>
                </c:pt>
                <c:pt idx="841">
                  <c:v>9.6866102385533871E-3</c:v>
                </c:pt>
                <c:pt idx="842">
                  <c:v>2.8217270215420542E-3</c:v>
                </c:pt>
                <c:pt idx="843">
                  <c:v>9.5667416994934824E-3</c:v>
                </c:pt>
                <c:pt idx="844">
                  <c:v>2.7870121077473568E-3</c:v>
                </c:pt>
                <c:pt idx="845">
                  <c:v>2.7793774319067118E-3</c:v>
                </c:pt>
                <c:pt idx="846">
                  <c:v>1.6629156506144378E-3</c:v>
                </c:pt>
                <c:pt idx="847">
                  <c:v>7.7475926950746838E-3</c:v>
                </c:pt>
                <c:pt idx="848">
                  <c:v>-4.0087811097628254E-2</c:v>
                </c:pt>
                <c:pt idx="849">
                  <c:v>1.0297482837528588E-2</c:v>
                </c:pt>
                <c:pt idx="850">
                  <c:v>-3.8505096262740637E-2</c:v>
                </c:pt>
                <c:pt idx="851">
                  <c:v>-1.766784452296824E-2</c:v>
                </c:pt>
                <c:pt idx="852">
                  <c:v>-1.1990407673860657E-3</c:v>
                </c:pt>
                <c:pt idx="853">
                  <c:v>2.401020408163276E-3</c:v>
                </c:pt>
                <c:pt idx="854">
                  <c:v>-1.1377304707945752E-2</c:v>
                </c:pt>
                <c:pt idx="855">
                  <c:v>-1.9987886129618524E-2</c:v>
                </c:pt>
                <c:pt idx="856">
                  <c:v>-1.8541409147095882E-3</c:v>
                </c:pt>
                <c:pt idx="857">
                  <c:v>7.4303405572756038E-3</c:v>
                </c:pt>
                <c:pt idx="858">
                  <c:v>-1.7824216349108739E-2</c:v>
                </c:pt>
                <c:pt idx="859">
                  <c:v>6.8836045056320039E-3</c:v>
                </c:pt>
                <c:pt idx="860">
                  <c:v>2.548166563082661E-2</c:v>
                </c:pt>
                <c:pt idx="861">
                  <c:v>-3.5151515151515156E-2</c:v>
                </c:pt>
                <c:pt idx="862">
                  <c:v>-2.638190954773869E-2</c:v>
                </c:pt>
                <c:pt idx="863">
                  <c:v>-6.4516129032256688E-4</c:v>
                </c:pt>
                <c:pt idx="864">
                  <c:v>5.1646223369916124E-3</c:v>
                </c:pt>
                <c:pt idx="865">
                  <c:v>2.6974951830443156E-2</c:v>
                </c:pt>
                <c:pt idx="866">
                  <c:v>1.2507879924953004E-2</c:v>
                </c:pt>
                <c:pt idx="867">
                  <c:v>2.2853488396943431E-2</c:v>
                </c:pt>
                <c:pt idx="868">
                  <c:v>-2.4154530444114222E-2</c:v>
                </c:pt>
                <c:pt idx="869">
                  <c:v>1.6707920792079181E-2</c:v>
                </c:pt>
                <c:pt idx="870">
                  <c:v>9.1296409007911496E-3</c:v>
                </c:pt>
                <c:pt idx="871">
                  <c:v>2.1712967430639354E-2</c:v>
                </c:pt>
                <c:pt idx="872">
                  <c:v>3.0696456275297806E-2</c:v>
                </c:pt>
                <c:pt idx="873">
                  <c:v>-7.4455330724819361E-3</c:v>
                </c:pt>
                <c:pt idx="874">
                  <c:v>-0.11367570686670508</c:v>
                </c:pt>
                <c:pt idx="875">
                  <c:v>-1.6276041666666668E-2</c:v>
                </c:pt>
                <c:pt idx="876">
                  <c:v>2.8457974851091975E-2</c:v>
                </c:pt>
                <c:pt idx="877">
                  <c:v>-2.6383526383526281E-2</c:v>
                </c:pt>
                <c:pt idx="878">
                  <c:v>-4.3621943159286192E-2</c:v>
                </c:pt>
                <c:pt idx="879">
                  <c:v>-6.9108500345541025E-4</c:v>
                </c:pt>
                <c:pt idx="880">
                  <c:v>-1.5214384508990361E-2</c:v>
                </c:pt>
                <c:pt idx="881">
                  <c:v>-2.7387640449438241E-2</c:v>
                </c:pt>
                <c:pt idx="882">
                  <c:v>7.2924187725631751E-2</c:v>
                </c:pt>
                <c:pt idx="883">
                  <c:v>4.7779273216689157E-2</c:v>
                </c:pt>
                <c:pt idx="884">
                  <c:v>3.8535645472061977E-3</c:v>
                </c:pt>
                <c:pt idx="885">
                  <c:v>-2.2392834293026322E-2</c:v>
                </c:pt>
                <c:pt idx="886">
                  <c:v>5.2356020942408424E-3</c:v>
                </c:pt>
                <c:pt idx="887">
                  <c:v>-3.6458333333333252E-2</c:v>
                </c:pt>
                <c:pt idx="888">
                  <c:v>-4.7972972972973031E-2</c:v>
                </c:pt>
                <c:pt idx="889">
                  <c:v>-9.5102909865152588E-2</c:v>
                </c:pt>
                <c:pt idx="890">
                  <c:v>2.3529411764705938E-2</c:v>
                </c:pt>
                <c:pt idx="891">
                  <c:v>5.4406130268199161E-2</c:v>
                </c:pt>
                <c:pt idx="892">
                  <c:v>5.0872093023256017E-3</c:v>
                </c:pt>
                <c:pt idx="893">
                  <c:v>1.2292118582791028E-2</c:v>
                </c:pt>
                <c:pt idx="894">
                  <c:v>8.5714285714285163E-3</c:v>
                </c:pt>
                <c:pt idx="895">
                  <c:v>2.266288951841362E-2</c:v>
                </c:pt>
                <c:pt idx="896">
                  <c:v>5.1939058171745156E-2</c:v>
                </c:pt>
                <c:pt idx="897">
                  <c:v>1.5141540487162635E-2</c:v>
                </c:pt>
                <c:pt idx="898">
                  <c:v>1.2321660181582329E-2</c:v>
                </c:pt>
                <c:pt idx="899">
                  <c:v>-1.9218449711723186E-2</c:v>
                </c:pt>
                <c:pt idx="900">
                  <c:v>5.2253429131286786E-3</c:v>
                </c:pt>
                <c:pt idx="901">
                  <c:v>-7.1474983755686295E-3</c:v>
                </c:pt>
                <c:pt idx="902">
                  <c:v>1.6361256544502618E-2</c:v>
                </c:pt>
                <c:pt idx="903">
                  <c:v>1.2878300064391569E-2</c:v>
                </c:pt>
                <c:pt idx="904">
                  <c:v>7.6287349014621244E-3</c:v>
                </c:pt>
                <c:pt idx="905">
                  <c:v>2.5236593059936932E-2</c:v>
                </c:pt>
                <c:pt idx="906">
                  <c:v>-1.0461538461538567E-2</c:v>
                </c:pt>
                <c:pt idx="907">
                  <c:v>-3.2338308457711309E-2</c:v>
                </c:pt>
                <c:pt idx="908">
                  <c:v>-1.0925449871465291E-2</c:v>
                </c:pt>
                <c:pt idx="909">
                  <c:v>9.0968161143598954E-3</c:v>
                </c:pt>
                <c:pt idx="910">
                  <c:v>-2.2537025112685103E-2</c:v>
                </c:pt>
                <c:pt idx="911">
                  <c:v>-1.9762845849802303E-2</c:v>
                </c:pt>
                <c:pt idx="912">
                  <c:v>-2.6881720430108145E-3</c:v>
                </c:pt>
                <c:pt idx="913">
                  <c:v>-6.7385444743935071E-3</c:v>
                </c:pt>
                <c:pt idx="914">
                  <c:v>-4.070556309362313E-3</c:v>
                </c:pt>
                <c:pt idx="915">
                  <c:v>-6.8119891008172932E-4</c:v>
                </c:pt>
                <c:pt idx="916">
                  <c:v>2.2494887525562376E-2</c:v>
                </c:pt>
                <c:pt idx="917">
                  <c:v>-7.9999999999999481E-3</c:v>
                </c:pt>
                <c:pt idx="918">
                  <c:v>-2.6881720430108145E-3</c:v>
                </c:pt>
                <c:pt idx="919">
                  <c:v>4.0431266846361162E-2</c:v>
                </c:pt>
                <c:pt idx="920">
                  <c:v>-7.1243523316061813E-3</c:v>
                </c:pt>
                <c:pt idx="921">
                  <c:v>-1.4350945857795214E-2</c:v>
                </c:pt>
                <c:pt idx="922">
                  <c:v>-5.0959629384513538E-2</c:v>
                </c:pt>
                <c:pt idx="923">
                  <c:v>1.7433751743375175E-2</c:v>
                </c:pt>
                <c:pt idx="924">
                  <c:v>-5.8259081562714164E-2</c:v>
                </c:pt>
                <c:pt idx="925">
                  <c:v>1.6011644832605577E-2</c:v>
                </c:pt>
                <c:pt idx="926">
                  <c:v>3.3667621776504217E-2</c:v>
                </c:pt>
                <c:pt idx="927">
                  <c:v>-1.6632016632016647E-2</c:v>
                </c:pt>
                <c:pt idx="928">
                  <c:v>1.6208597603946471E-2</c:v>
                </c:pt>
                <c:pt idx="929">
                  <c:v>-1.2482662968099842E-2</c:v>
                </c:pt>
                <c:pt idx="930">
                  <c:v>1.2640449438202228E-2</c:v>
                </c:pt>
                <c:pt idx="931">
                  <c:v>-7.8363384188626956E-2</c:v>
                </c:pt>
                <c:pt idx="932">
                  <c:v>-0.25884123401053422</c:v>
                </c:pt>
                <c:pt idx="933">
                  <c:v>-2.6395939086294395E-2</c:v>
                </c:pt>
                <c:pt idx="934">
                  <c:v>0</c:v>
                </c:pt>
                <c:pt idx="935">
                  <c:v>-4.1710114702815472E-2</c:v>
                </c:pt>
                <c:pt idx="936">
                  <c:v>5.4406964091403699E-2</c:v>
                </c:pt>
                <c:pt idx="937">
                  <c:v>4.6439628482972249E-2</c:v>
                </c:pt>
                <c:pt idx="938">
                  <c:v>-1.4792899408284058E-2</c:v>
                </c:pt>
                <c:pt idx="939">
                  <c:v>4.4044044044043995E-2</c:v>
                </c:pt>
                <c:pt idx="940">
                  <c:v>-6.903163950143805E-2</c:v>
                </c:pt>
                <c:pt idx="941">
                  <c:v>-0.15756951596292493</c:v>
                </c:pt>
                <c:pt idx="942">
                  <c:v>3.6674816625916956E-2</c:v>
                </c:pt>
                <c:pt idx="943">
                  <c:v>2.3584905660377273E-2</c:v>
                </c:pt>
                <c:pt idx="944">
                  <c:v>-5.4147465437787888E-2</c:v>
                </c:pt>
                <c:pt idx="945">
                  <c:v>7.1863580998781942E-2</c:v>
                </c:pt>
                <c:pt idx="946">
                  <c:v>3.7500000000000006E-2</c:v>
                </c:pt>
                <c:pt idx="947">
                  <c:v>2.7382256297918947E-2</c:v>
                </c:pt>
                <c:pt idx="948">
                  <c:v>3.4115138592750373E-2</c:v>
                </c:pt>
                <c:pt idx="949">
                  <c:v>-2.989690721649476E-2</c:v>
                </c:pt>
                <c:pt idx="950">
                  <c:v>6.9075451647183886E-2</c:v>
                </c:pt>
                <c:pt idx="951">
                  <c:v>1.9880715705764985E-3</c:v>
                </c:pt>
                <c:pt idx="952">
                  <c:v>1.9841269841269419E-3</c:v>
                </c:pt>
                <c:pt idx="953">
                  <c:v>9.9009900990096908E-4</c:v>
                </c:pt>
                <c:pt idx="954">
                  <c:v>-6.9238377843719376E-3</c:v>
                </c:pt>
                <c:pt idx="955">
                  <c:v>-3.0876494023904258E-2</c:v>
                </c:pt>
                <c:pt idx="956">
                  <c:v>-4.0082219938335106E-2</c:v>
                </c:pt>
                <c:pt idx="957">
                  <c:v>-5.0321199143469018E-2</c:v>
                </c:pt>
                <c:pt idx="958">
                  <c:v>-2.367531003382177E-2</c:v>
                </c:pt>
                <c:pt idx="959">
                  <c:v>1.501154734411074E-2</c:v>
                </c:pt>
                <c:pt idx="960">
                  <c:v>-7.1672354948805361E-2</c:v>
                </c:pt>
                <c:pt idx="961">
                  <c:v>2.6960784313725568E-2</c:v>
                </c:pt>
                <c:pt idx="962">
                  <c:v>-3.579952267303111E-2</c:v>
                </c:pt>
                <c:pt idx="963">
                  <c:v>4.9504950495048447E-3</c:v>
                </c:pt>
                <c:pt idx="964">
                  <c:v>1.1083743842364734E-2</c:v>
                </c:pt>
                <c:pt idx="965">
                  <c:v>2.1924482338611412E-2</c:v>
                </c:pt>
                <c:pt idx="966">
                  <c:v>-3.5756853396902424E-3</c:v>
                </c:pt>
                <c:pt idx="967">
                  <c:v>-2.9904306220095697E-2</c:v>
                </c:pt>
                <c:pt idx="968">
                  <c:v>-3.6991368680641165E-2</c:v>
                </c:pt>
                <c:pt idx="969">
                  <c:v>-2.9449423815620941E-2</c:v>
                </c:pt>
                <c:pt idx="970">
                  <c:v>1.1873350923482831E-2</c:v>
                </c:pt>
                <c:pt idx="971">
                  <c:v>3.259452411994785E-2</c:v>
                </c:pt>
                <c:pt idx="972">
                  <c:v>-3.2828282828282804E-2</c:v>
                </c:pt>
                <c:pt idx="973">
                  <c:v>2.7415143603133154E-2</c:v>
                </c:pt>
                <c:pt idx="974">
                  <c:v>1.1435832274459956E-2</c:v>
                </c:pt>
                <c:pt idx="975">
                  <c:v>-4.396984924623111E-2</c:v>
                </c:pt>
                <c:pt idx="976">
                  <c:v>6.5703022339027358E-3</c:v>
                </c:pt>
                <c:pt idx="977">
                  <c:v>-1.0443864229765022E-2</c:v>
                </c:pt>
                <c:pt idx="978">
                  <c:v>-4.2216358839050172E-2</c:v>
                </c:pt>
                <c:pt idx="979">
                  <c:v>2.754820936639121E-2</c:v>
                </c:pt>
                <c:pt idx="980">
                  <c:v>-2.6809651474530259E-3</c:v>
                </c:pt>
                <c:pt idx="981">
                  <c:v>5.6451612903225791E-2</c:v>
                </c:pt>
                <c:pt idx="982">
                  <c:v>2.6717557251908393E-2</c:v>
                </c:pt>
                <c:pt idx="983">
                  <c:v>3.7174721189590283E-3</c:v>
                </c:pt>
                <c:pt idx="984">
                  <c:v>-2.3456790123456729E-2</c:v>
                </c:pt>
                <c:pt idx="985">
                  <c:v>-5.0568900126422298E-3</c:v>
                </c:pt>
                <c:pt idx="986">
                  <c:v>-5.844980940279542E-2</c:v>
                </c:pt>
                <c:pt idx="987">
                  <c:v>5.3981106612685487E-2</c:v>
                </c:pt>
                <c:pt idx="988">
                  <c:v>3.4571062740076888E-2</c:v>
                </c:pt>
                <c:pt idx="989">
                  <c:v>2.2277227722772242E-2</c:v>
                </c:pt>
                <c:pt idx="990">
                  <c:v>1.3317191283292909E-2</c:v>
                </c:pt>
                <c:pt idx="991">
                  <c:v>-1.4336917562723922E-2</c:v>
                </c:pt>
                <c:pt idx="992">
                  <c:v>2.5454545454545559E-2</c:v>
                </c:pt>
                <c:pt idx="993">
                  <c:v>-1.3002364066193995E-2</c:v>
                </c:pt>
                <c:pt idx="994">
                  <c:v>1.1976047904191574E-2</c:v>
                </c:pt>
                <c:pt idx="995">
                  <c:v>3.0769230769230958E-2</c:v>
                </c:pt>
                <c:pt idx="996">
                  <c:v>-4.0183696900114967E-2</c:v>
                </c:pt>
                <c:pt idx="997">
                  <c:v>4.6650717703349352E-2</c:v>
                </c:pt>
                <c:pt idx="998">
                  <c:v>1.6000000000000066E-2</c:v>
                </c:pt>
                <c:pt idx="999">
                  <c:v>1.7997750281214864E-2</c:v>
                </c:pt>
                <c:pt idx="1000">
                  <c:v>3.3149171270717521E-3</c:v>
                </c:pt>
                <c:pt idx="1001">
                  <c:v>1.7621145374449355E-2</c:v>
                </c:pt>
                <c:pt idx="1002">
                  <c:v>-2.4891774891774937E-2</c:v>
                </c:pt>
                <c:pt idx="1003">
                  <c:v>-2.3307436182019876E-2</c:v>
                </c:pt>
                <c:pt idx="1004">
                  <c:v>-5.56818181818182E-2</c:v>
                </c:pt>
                <c:pt idx="1005">
                  <c:v>-3.6101083032491058E-2</c:v>
                </c:pt>
                <c:pt idx="1006">
                  <c:v>-1.248439450686615E-3</c:v>
                </c:pt>
                <c:pt idx="1007">
                  <c:v>2.4999999999999467E-3</c:v>
                </c:pt>
                <c:pt idx="1008">
                  <c:v>8.7281795511222303E-3</c:v>
                </c:pt>
                <c:pt idx="1009">
                  <c:v>-3.5846724351050685E-2</c:v>
                </c:pt>
                <c:pt idx="1010">
                  <c:v>-1.5384615384615399E-2</c:v>
                </c:pt>
                <c:pt idx="1011">
                  <c:v>7.8125000000000659E-3</c:v>
                </c:pt>
                <c:pt idx="1012">
                  <c:v>-1.9379844961240355E-2</c:v>
                </c:pt>
                <c:pt idx="1013">
                  <c:v>-1.1857707509881405E-2</c:v>
                </c:pt>
                <c:pt idx="1014">
                  <c:v>-1.1999999999999981E-2</c:v>
                </c:pt>
                <c:pt idx="1015">
                  <c:v>0</c:v>
                </c:pt>
                <c:pt idx="1016">
                  <c:v>4.7233468286099818E-2</c:v>
                </c:pt>
                <c:pt idx="1017">
                  <c:v>7.7319587628866624E-3</c:v>
                </c:pt>
                <c:pt idx="1018">
                  <c:v>1.9181585677749292E-2</c:v>
                </c:pt>
                <c:pt idx="1019">
                  <c:v>2.5094102885821853E-2</c:v>
                </c:pt>
                <c:pt idx="1020">
                  <c:v>-6.9767441860465157E-2</c:v>
                </c:pt>
                <c:pt idx="1021">
                  <c:v>1.3157894736842176E-2</c:v>
                </c:pt>
                <c:pt idx="1022">
                  <c:v>-3.6363636363636397E-2</c:v>
                </c:pt>
                <c:pt idx="1023">
                  <c:v>-1.4824797843665811E-2</c:v>
                </c:pt>
                <c:pt idx="1024">
                  <c:v>3.0095759233926218E-2</c:v>
                </c:pt>
                <c:pt idx="1025">
                  <c:v>-3.851261620185923E-2</c:v>
                </c:pt>
                <c:pt idx="1026">
                  <c:v>-2.3480662983425403E-2</c:v>
                </c:pt>
                <c:pt idx="1027">
                  <c:v>-3.9603960396039639E-2</c:v>
                </c:pt>
                <c:pt idx="1028">
                  <c:v>-2.0618556701030882E-2</c:v>
                </c:pt>
                <c:pt idx="1029">
                  <c:v>1.9548872180451111E-2</c:v>
                </c:pt>
                <c:pt idx="1030">
                  <c:v>1.0324483775811121E-2</c:v>
                </c:pt>
                <c:pt idx="1031">
                  <c:v>2.1897810218978155E-2</c:v>
                </c:pt>
                <c:pt idx="1032">
                  <c:v>-7.1428571428571425E-2</c:v>
                </c:pt>
                <c:pt idx="1033">
                  <c:v>-8.3076923076923076E-2</c:v>
                </c:pt>
                <c:pt idx="1034">
                  <c:v>6.3758389261744944E-2</c:v>
                </c:pt>
                <c:pt idx="1035">
                  <c:v>3.9432176656151417E-2</c:v>
                </c:pt>
                <c:pt idx="1036">
                  <c:v>1.5174506828528155E-2</c:v>
                </c:pt>
                <c:pt idx="1037">
                  <c:v>-2.5411061285500868E-2</c:v>
                </c:pt>
                <c:pt idx="1038">
                  <c:v>-3.834355828220859E-2</c:v>
                </c:pt>
                <c:pt idx="1039">
                  <c:v>-7.9744816586921567E-3</c:v>
                </c:pt>
                <c:pt idx="1040">
                  <c:v>1.7684887459807126E-2</c:v>
                </c:pt>
                <c:pt idx="1041">
                  <c:v>-1.1058451816745701E-2</c:v>
                </c:pt>
                <c:pt idx="1042">
                  <c:v>2.2364217252396259E-2</c:v>
                </c:pt>
                <c:pt idx="1043">
                  <c:v>-3.43750000000001E-2</c:v>
                </c:pt>
                <c:pt idx="1044">
                  <c:v>3.5598705501618227E-2</c:v>
                </c:pt>
                <c:pt idx="1045">
                  <c:v>6.2500000000000056E-3</c:v>
                </c:pt>
                <c:pt idx="1046">
                  <c:v>-3.7267080745341644E-2</c:v>
                </c:pt>
                <c:pt idx="1047">
                  <c:v>-4.5161290322580684E-2</c:v>
                </c:pt>
                <c:pt idx="1048">
                  <c:v>2.8716216216216204E-2</c:v>
                </c:pt>
                <c:pt idx="1049">
                  <c:v>3.6124794745484363E-2</c:v>
                </c:pt>
                <c:pt idx="1050">
                  <c:v>3.4865293185420074E-2</c:v>
                </c:pt>
                <c:pt idx="1051">
                  <c:v>-2.2970903522205259E-2</c:v>
                </c:pt>
                <c:pt idx="1052">
                  <c:v>-9.4043887147334804E-3</c:v>
                </c:pt>
                <c:pt idx="1053">
                  <c:v>2.5316455696202552E-2</c:v>
                </c:pt>
                <c:pt idx="1054">
                  <c:v>1.2345679012345552E-2</c:v>
                </c:pt>
                <c:pt idx="1055">
                  <c:v>1.5243902439024473E-2</c:v>
                </c:pt>
                <c:pt idx="1056">
                  <c:v>-6.1561561561561583E-2</c:v>
                </c:pt>
                <c:pt idx="1057">
                  <c:v>0.10560000000000003</c:v>
                </c:pt>
                <c:pt idx="1058">
                  <c:v>4.9204052098408085E-2</c:v>
                </c:pt>
                <c:pt idx="1059">
                  <c:v>-2.7586206896551137E-3</c:v>
                </c:pt>
                <c:pt idx="1060">
                  <c:v>-2.7662517289073329E-2</c:v>
                </c:pt>
                <c:pt idx="1061">
                  <c:v>-2.9871977240398286E-2</c:v>
                </c:pt>
                <c:pt idx="1062">
                  <c:v>0.10703812316715536</c:v>
                </c:pt>
                <c:pt idx="1063">
                  <c:v>7.8145695364238515E-2</c:v>
                </c:pt>
                <c:pt idx="1064">
                  <c:v>-2.2113022113022185E-2</c:v>
                </c:pt>
                <c:pt idx="1065">
                  <c:v>4.6482412060301521E-2</c:v>
                </c:pt>
                <c:pt idx="1066">
                  <c:v>-9.6038415366146539E-3</c:v>
                </c:pt>
                <c:pt idx="1067">
                  <c:v>-7.2727272727273334E-3</c:v>
                </c:pt>
                <c:pt idx="1068">
                  <c:v>1.2210012210012167E-2</c:v>
                </c:pt>
                <c:pt idx="1069">
                  <c:v>-3.6188178528347284E-2</c:v>
                </c:pt>
                <c:pt idx="1070">
                  <c:v>4.255319148936168E-2</c:v>
                </c:pt>
                <c:pt idx="1071">
                  <c:v>1.2004801920768264E-2</c:v>
                </c:pt>
                <c:pt idx="1072">
                  <c:v>5.9311981020166915E-3</c:v>
                </c:pt>
                <c:pt idx="1073">
                  <c:v>-2.8301886792452855E-2</c:v>
                </c:pt>
                <c:pt idx="1074">
                  <c:v>3.762135922330103E-2</c:v>
                </c:pt>
                <c:pt idx="1075">
                  <c:v>1.9883040935672506E-2</c:v>
                </c:pt>
                <c:pt idx="1076">
                  <c:v>4.5871559633026545E-3</c:v>
                </c:pt>
                <c:pt idx="1077">
                  <c:v>1.3698630136986415E-2</c:v>
                </c:pt>
                <c:pt idx="1078">
                  <c:v>-3.9414414414414574E-2</c:v>
                </c:pt>
                <c:pt idx="1079">
                  <c:v>-1.52403282532238E-2</c:v>
                </c:pt>
                <c:pt idx="1080">
                  <c:v>-1.5476190476190569E-2</c:v>
                </c:pt>
                <c:pt idx="1081">
                  <c:v>1.813784764207985E-2</c:v>
                </c:pt>
                <c:pt idx="1082">
                  <c:v>-7.1258907363421021E-3</c:v>
                </c:pt>
                <c:pt idx="1083">
                  <c:v>9.0909090909090884E-2</c:v>
                </c:pt>
                <c:pt idx="1084">
                  <c:v>1.3157894736842216E-2</c:v>
                </c:pt>
                <c:pt idx="1085">
                  <c:v>-9.7402597402597244E-3</c:v>
                </c:pt>
                <c:pt idx="1086">
                  <c:v>-4.1530054644808828E-2</c:v>
                </c:pt>
                <c:pt idx="1087">
                  <c:v>2.2805017103762343E-3</c:v>
                </c:pt>
                <c:pt idx="1088">
                  <c:v>-4.7781569965870303E-2</c:v>
                </c:pt>
                <c:pt idx="1089">
                  <c:v>-1.3142174432496946E-2</c:v>
                </c:pt>
                <c:pt idx="1090">
                  <c:v>4.4794188861985593E-2</c:v>
                </c:pt>
                <c:pt idx="1091">
                  <c:v>-1.7381228273464697E-2</c:v>
                </c:pt>
                <c:pt idx="1092">
                  <c:v>1.4150943396226322E-2</c:v>
                </c:pt>
                <c:pt idx="1093">
                  <c:v>1.8604651162790715E-2</c:v>
                </c:pt>
                <c:pt idx="1094">
                  <c:v>-3.3105022831050129E-2</c:v>
                </c:pt>
                <c:pt idx="1095">
                  <c:v>4.0141676505312848E-2</c:v>
                </c:pt>
                <c:pt idx="1096">
                  <c:v>1.2485811577752489E-2</c:v>
                </c:pt>
                <c:pt idx="1097">
                  <c:v>-3.3632286995514977E-3</c:v>
                </c:pt>
                <c:pt idx="1098">
                  <c:v>5.7367829021372302E-2</c:v>
                </c:pt>
                <c:pt idx="1099">
                  <c:v>-2.2340425531914985E-2</c:v>
                </c:pt>
                <c:pt idx="1100">
                  <c:v>3.6996735582154501E-2</c:v>
                </c:pt>
                <c:pt idx="1101">
                  <c:v>-6.295907660020853E-3</c:v>
                </c:pt>
                <c:pt idx="1102">
                  <c:v>2.0063357972544826E-2</c:v>
                </c:pt>
                <c:pt idx="1103">
                  <c:v>6.2111801242236541E-3</c:v>
                </c:pt>
                <c:pt idx="1104">
                  <c:v>2.3662551440329079E-2</c:v>
                </c:pt>
                <c:pt idx="1105">
                  <c:v>2.1105527638191041E-2</c:v>
                </c:pt>
                <c:pt idx="1106">
                  <c:v>3.346456692913384E-2</c:v>
                </c:pt>
                <c:pt idx="1107">
                  <c:v>-3.8095238095237284E-3</c:v>
                </c:pt>
                <c:pt idx="1108">
                  <c:v>-3.9196940726577451E-2</c:v>
                </c:pt>
                <c:pt idx="1109">
                  <c:v>2.786069651741287E-2</c:v>
                </c:pt>
                <c:pt idx="1110">
                  <c:v>2.420135527589545E-2</c:v>
                </c:pt>
                <c:pt idx="1111">
                  <c:v>-2.2684310018903611E-2</c:v>
                </c:pt>
                <c:pt idx="1112">
                  <c:v>6.7698259187621169E-3</c:v>
                </c:pt>
                <c:pt idx="1113">
                  <c:v>3.8424591738711955E-3</c:v>
                </c:pt>
                <c:pt idx="1114">
                  <c:v>2.488038277511977E-2</c:v>
                </c:pt>
                <c:pt idx="1115">
                  <c:v>-5.6022408963585894E-3</c:v>
                </c:pt>
                <c:pt idx="1116">
                  <c:v>2.3474178403755867E-2</c:v>
                </c:pt>
                <c:pt idx="1117">
                  <c:v>2.4770642201834822E-2</c:v>
                </c:pt>
                <c:pt idx="1118">
                  <c:v>8.9525514771708029E-4</c:v>
                </c:pt>
                <c:pt idx="1119">
                  <c:v>-5.3667262969588998E-3</c:v>
                </c:pt>
                <c:pt idx="1120">
                  <c:v>-3.0575539568345314E-2</c:v>
                </c:pt>
                <c:pt idx="1121">
                  <c:v>9.2764378478662221E-4</c:v>
                </c:pt>
                <c:pt idx="1122">
                  <c:v>-8.4337349397590217E-2</c:v>
                </c:pt>
                <c:pt idx="1123">
                  <c:v>-2.7327935222672198E-2</c:v>
                </c:pt>
                <c:pt idx="1124">
                  <c:v>-2.9136316337148738E-2</c:v>
                </c:pt>
                <c:pt idx="1125">
                  <c:v>1.2861736334405061E-2</c:v>
                </c:pt>
                <c:pt idx="1126">
                  <c:v>-7.4074074074072498E-3</c:v>
                </c:pt>
                <c:pt idx="1127">
                  <c:v>2.1321961620469006E-2</c:v>
                </c:pt>
                <c:pt idx="1128">
                  <c:v>-3.8622129436325599E-2</c:v>
                </c:pt>
                <c:pt idx="1129">
                  <c:v>1.0857763300760003E-2</c:v>
                </c:pt>
                <c:pt idx="1130">
                  <c:v>-4.5112781954887209E-2</c:v>
                </c:pt>
                <c:pt idx="1131">
                  <c:v>-3.3745781777279119E-3</c:v>
                </c:pt>
                <c:pt idx="1132">
                  <c:v>-2.2573363431150763E-3</c:v>
                </c:pt>
                <c:pt idx="1133">
                  <c:v>-3.1674208144796309E-2</c:v>
                </c:pt>
                <c:pt idx="1134">
                  <c:v>-2.3364485981309988E-3</c:v>
                </c:pt>
                <c:pt idx="1135">
                  <c:v>3.0444964871194566E-2</c:v>
                </c:pt>
                <c:pt idx="1136">
                  <c:v>-1.2500000000000136E-2</c:v>
                </c:pt>
                <c:pt idx="1137">
                  <c:v>1.6110471806674406E-2</c:v>
                </c:pt>
                <c:pt idx="1138">
                  <c:v>1.0192525481313688E-2</c:v>
                </c:pt>
                <c:pt idx="1139">
                  <c:v>-4.7085201793721963E-2</c:v>
                </c:pt>
                <c:pt idx="1140">
                  <c:v>-1.2941176470588168E-2</c:v>
                </c:pt>
                <c:pt idx="1141">
                  <c:v>-3.5756853396902424E-3</c:v>
                </c:pt>
                <c:pt idx="1142">
                  <c:v>-2.2727272727272669E-2</c:v>
                </c:pt>
                <c:pt idx="1143">
                  <c:v>-3.916768665850677E-2</c:v>
                </c:pt>
                <c:pt idx="1144">
                  <c:v>-7.5159235668789792E-2</c:v>
                </c:pt>
                <c:pt idx="1145">
                  <c:v>1.5151515151515195E-2</c:v>
                </c:pt>
                <c:pt idx="1146">
                  <c:v>-2.7137042062415219E-2</c:v>
                </c:pt>
                <c:pt idx="1147">
                  <c:v>6.4156206415620642E-2</c:v>
                </c:pt>
                <c:pt idx="1148">
                  <c:v>1.0484927916120585E-2</c:v>
                </c:pt>
                <c:pt idx="1149">
                  <c:v>0</c:v>
                </c:pt>
                <c:pt idx="1150">
                  <c:v>1.8158236057068702E-2</c:v>
                </c:pt>
                <c:pt idx="1151">
                  <c:v>-5.0955414012738903E-3</c:v>
                </c:pt>
                <c:pt idx="1152">
                  <c:v>2.4327784891165223E-2</c:v>
                </c:pt>
                <c:pt idx="1153">
                  <c:v>-1.2499999999999956E-2</c:v>
                </c:pt>
                <c:pt idx="1154">
                  <c:v>1.2658227848101221E-2</c:v>
                </c:pt>
                <c:pt idx="1155">
                  <c:v>4.9999999999998934E-3</c:v>
                </c:pt>
                <c:pt idx="1156">
                  <c:v>3.9800995024875663E-2</c:v>
                </c:pt>
                <c:pt idx="1157">
                  <c:v>1.1961722488038023E-3</c:v>
                </c:pt>
                <c:pt idx="1158">
                  <c:v>1.9115890083632039E-2</c:v>
                </c:pt>
                <c:pt idx="1159">
                  <c:v>-3.5169988276669826E-3</c:v>
                </c:pt>
                <c:pt idx="1160">
                  <c:v>-1.5294117647058916E-2</c:v>
                </c:pt>
                <c:pt idx="1161">
                  <c:v>-2.3894862604539942E-2</c:v>
                </c:pt>
                <c:pt idx="1162">
                  <c:v>-2.4479804161566185E-3</c:v>
                </c:pt>
                <c:pt idx="1163">
                  <c:v>1.8404907975460166E-2</c:v>
                </c:pt>
                <c:pt idx="1164">
                  <c:v>1.204819277108408E-3</c:v>
                </c:pt>
                <c:pt idx="1165">
                  <c:v>-1.5643802647412847E-2</c:v>
                </c:pt>
                <c:pt idx="1166">
                  <c:v>1.3447432762836116E-2</c:v>
                </c:pt>
                <c:pt idx="1167">
                  <c:v>3.6188178528348781E-3</c:v>
                </c:pt>
                <c:pt idx="1168">
                  <c:v>-1.5625000000000094E-2</c:v>
                </c:pt>
                <c:pt idx="1169">
                  <c:v>1.0989010989010973E-2</c:v>
                </c:pt>
                <c:pt idx="1170">
                  <c:v>-1.4492753623188312E-2</c:v>
                </c:pt>
                <c:pt idx="1171">
                  <c:v>-1.8382352941176513E-2</c:v>
                </c:pt>
                <c:pt idx="1172">
                  <c:v>1.248439450686615E-3</c:v>
                </c:pt>
                <c:pt idx="1173">
                  <c:v>8.7281795511222303E-3</c:v>
                </c:pt>
                <c:pt idx="1174">
                  <c:v>-3.5846724351050685E-2</c:v>
                </c:pt>
                <c:pt idx="1175">
                  <c:v>8.9743589743590119E-3</c:v>
                </c:pt>
                <c:pt idx="1176">
                  <c:v>1.0165184243964431E-2</c:v>
                </c:pt>
                <c:pt idx="1177">
                  <c:v>1.1320754716981003E-2</c:v>
                </c:pt>
                <c:pt idx="1178">
                  <c:v>-2.7363184079601852E-2</c:v>
                </c:pt>
                <c:pt idx="1179">
                  <c:v>-2.5575447570332501E-2</c:v>
                </c:pt>
                <c:pt idx="1180">
                  <c:v>1.0498687664042003E-2</c:v>
                </c:pt>
                <c:pt idx="1181">
                  <c:v>-2.4675324675324725E-2</c:v>
                </c:pt>
                <c:pt idx="1182">
                  <c:v>4.2609853528628533E-2</c:v>
                </c:pt>
                <c:pt idx="1183">
                  <c:v>-1.2771392081736637E-3</c:v>
                </c:pt>
                <c:pt idx="1184">
                  <c:v>-5.4987212276214906E-2</c:v>
                </c:pt>
                <c:pt idx="1185">
                  <c:v>-4.8714479025710342E-2</c:v>
                </c:pt>
                <c:pt idx="1186">
                  <c:v>7.1123755334281391E-3</c:v>
                </c:pt>
                <c:pt idx="1187">
                  <c:v>-1.2711864406779641E-2</c:v>
                </c:pt>
                <c:pt idx="1188">
                  <c:v>1.2875536480686674E-2</c:v>
                </c:pt>
                <c:pt idx="1189">
                  <c:v>-3.9548022598870095E-2</c:v>
                </c:pt>
                <c:pt idx="1190">
                  <c:v>1.1764705882352951E-2</c:v>
                </c:pt>
                <c:pt idx="1191">
                  <c:v>2.7616279069767498E-2</c:v>
                </c:pt>
                <c:pt idx="1192">
                  <c:v>-3.6775106082036872E-2</c:v>
                </c:pt>
                <c:pt idx="1193">
                  <c:v>0</c:v>
                </c:pt>
                <c:pt idx="1194">
                  <c:v>0</c:v>
                </c:pt>
                <c:pt idx="1195">
                  <c:v>-3.8179148311306872E-2</c:v>
                </c:pt>
                <c:pt idx="1196">
                  <c:v>-1.2213740458015279E-2</c:v>
                </c:pt>
                <c:pt idx="1197">
                  <c:v>6.1823802163833135E-3</c:v>
                </c:pt>
                <c:pt idx="1198">
                  <c:v>2.7649769585253552E-2</c:v>
                </c:pt>
                <c:pt idx="1199">
                  <c:v>-1.6442451420029942E-2</c:v>
                </c:pt>
                <c:pt idx="1200">
                  <c:v>1.9756838905775058E-2</c:v>
                </c:pt>
                <c:pt idx="1201">
                  <c:v>6.1102831594634893E-2</c:v>
                </c:pt>
                <c:pt idx="1202">
                  <c:v>-3.3707865168539353E-2</c:v>
                </c:pt>
                <c:pt idx="1203">
                  <c:v>3.1976744186046478E-2</c:v>
                </c:pt>
                <c:pt idx="1204">
                  <c:v>0</c:v>
                </c:pt>
                <c:pt idx="1205">
                  <c:v>-2.676056338028162E-2</c:v>
                </c:pt>
                <c:pt idx="1206">
                  <c:v>-8.6830680173662078E-3</c:v>
                </c:pt>
                <c:pt idx="1207">
                  <c:v>1.6058394160583991E-2</c:v>
                </c:pt>
                <c:pt idx="1208">
                  <c:v>-5.7471264367816143E-3</c:v>
                </c:pt>
                <c:pt idx="1209">
                  <c:v>2.0231213872832325E-2</c:v>
                </c:pt>
                <c:pt idx="1210">
                  <c:v>1.133144475920681E-2</c:v>
                </c:pt>
                <c:pt idx="1211">
                  <c:v>8.4033613445378859E-3</c:v>
                </c:pt>
                <c:pt idx="1212">
                  <c:v>-3.8888888888888924E-2</c:v>
                </c:pt>
                <c:pt idx="1213">
                  <c:v>-8.6705202312138165E-3</c:v>
                </c:pt>
                <c:pt idx="1214">
                  <c:v>-1.0204081632653102E-2</c:v>
                </c:pt>
                <c:pt idx="1215">
                  <c:v>-3.3873343151693727E-2</c:v>
                </c:pt>
                <c:pt idx="1216">
                  <c:v>1.2195121951219523E-2</c:v>
                </c:pt>
                <c:pt idx="1217">
                  <c:v>1.5060240963855503E-2</c:v>
                </c:pt>
                <c:pt idx="1218">
                  <c:v>-1.9287833827893158E-2</c:v>
                </c:pt>
                <c:pt idx="1219">
                  <c:v>3.0257186081693757E-3</c:v>
                </c:pt>
                <c:pt idx="1220">
                  <c:v>1.2066365007541489E-2</c:v>
                </c:pt>
                <c:pt idx="1221">
                  <c:v>1.3412816691505194E-2</c:v>
                </c:pt>
                <c:pt idx="1222">
                  <c:v>-1.6176470588235212E-2</c:v>
                </c:pt>
                <c:pt idx="1223">
                  <c:v>-5.9790732436472392E-3</c:v>
                </c:pt>
                <c:pt idx="1224">
                  <c:v>2.2556390977443528E-2</c:v>
                </c:pt>
                <c:pt idx="1225">
                  <c:v>1.6176470588235341E-2</c:v>
                </c:pt>
                <c:pt idx="1226">
                  <c:v>4.630969609261943E-2</c:v>
                </c:pt>
                <c:pt idx="1227">
                  <c:v>1.3831258644536604E-2</c:v>
                </c:pt>
                <c:pt idx="1228">
                  <c:v>-1.6371077762619386E-2</c:v>
                </c:pt>
                <c:pt idx="1229">
                  <c:v>-2.6352288488210873E-2</c:v>
                </c:pt>
                <c:pt idx="1230">
                  <c:v>1.1396011396011407E-2</c:v>
                </c:pt>
                <c:pt idx="1231">
                  <c:v>4.3661971830985989E-2</c:v>
                </c:pt>
                <c:pt idx="1232">
                  <c:v>4.3184885290148488E-2</c:v>
                </c:pt>
                <c:pt idx="1233">
                  <c:v>-3.1047865459249702E-2</c:v>
                </c:pt>
                <c:pt idx="1234">
                  <c:v>-1.3351134846462021E-2</c:v>
                </c:pt>
                <c:pt idx="1235">
                  <c:v>5.4127198917456069E-3</c:v>
                </c:pt>
                <c:pt idx="1236">
                  <c:v>-2.5572005383580013E-2</c:v>
                </c:pt>
                <c:pt idx="1237">
                  <c:v>2.0718232044198821E-2</c:v>
                </c:pt>
                <c:pt idx="1238">
                  <c:v>-2.165087956698231E-2</c:v>
                </c:pt>
                <c:pt idx="1239">
                  <c:v>8.2987551867219379E-3</c:v>
                </c:pt>
                <c:pt idx="1240">
                  <c:v>1.7832647462277078E-2</c:v>
                </c:pt>
                <c:pt idx="1241">
                  <c:v>-1.8867924528301844E-2</c:v>
                </c:pt>
                <c:pt idx="1242">
                  <c:v>-3.0219780219780307E-2</c:v>
                </c:pt>
                <c:pt idx="1243">
                  <c:v>1.9830028328611981E-2</c:v>
                </c:pt>
                <c:pt idx="1244">
                  <c:v>0</c:v>
                </c:pt>
                <c:pt idx="1245">
                  <c:v>-1.9444444444444525E-2</c:v>
                </c:pt>
                <c:pt idx="1246">
                  <c:v>5.6657223796034049E-3</c:v>
                </c:pt>
                <c:pt idx="1247">
                  <c:v>7.0422535211268613E-3</c:v>
                </c:pt>
                <c:pt idx="1248">
                  <c:v>1.5384615384615304E-2</c:v>
                </c:pt>
                <c:pt idx="1249">
                  <c:v>-1.5151515151515074E-2</c:v>
                </c:pt>
                <c:pt idx="1250">
                  <c:v>2.7972027972027374E-3</c:v>
                </c:pt>
                <c:pt idx="1251">
                  <c:v>-1.3947001394700091E-2</c:v>
                </c:pt>
                <c:pt idx="1252">
                  <c:v>8.4865629420084309E-3</c:v>
                </c:pt>
                <c:pt idx="1253">
                  <c:v>-1.1220196353436195E-2</c:v>
                </c:pt>
                <c:pt idx="1254">
                  <c:v>1.4184397163120643E-2</c:v>
                </c:pt>
                <c:pt idx="1255">
                  <c:v>-5.8741258741258726E-2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0-4044-B7DF-B77ABE493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27727"/>
        <c:axId val="322573855"/>
      </c:scatterChart>
      <c:valAx>
        <c:axId val="7788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3855"/>
        <c:crosses val="autoZero"/>
        <c:crossBetween val="midCat"/>
      </c:valAx>
      <c:valAx>
        <c:axId val="32257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2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</xdr:row>
      <xdr:rowOff>139700</xdr:rowOff>
    </xdr:from>
    <xdr:to>
      <xdr:col>4</xdr:col>
      <xdr:colOff>457200</xdr:colOff>
      <xdr:row>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A6286-B616-3E79-B8F0-5200E9F92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349249</xdr:colOff>
      <xdr:row>7</xdr:row>
      <xdr:rowOff>25400</xdr:rowOff>
    </xdr:from>
    <xdr:to>
      <xdr:col>8</xdr:col>
      <xdr:colOff>323850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ED2751-50F9-7061-5F94-7C5258FB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149225</xdr:colOff>
      <xdr:row>14</xdr:row>
      <xdr:rowOff>133350</xdr:rowOff>
    </xdr:from>
    <xdr:to>
      <xdr:col>3</xdr:col>
      <xdr:colOff>273050</xdr:colOff>
      <xdr:row>17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C773E7-A52B-77B0-34F5-A75B86570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625475</xdr:colOff>
      <xdr:row>18</xdr:row>
      <xdr:rowOff>44450</xdr:rowOff>
    </xdr:from>
    <xdr:to>
      <xdr:col>7</xdr:col>
      <xdr:colOff>260350</xdr:colOff>
      <xdr:row>24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F71704-D285-EF11-55CE-DB1C0D68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133349</xdr:colOff>
      <xdr:row>25</xdr:row>
      <xdr:rowOff>120650</xdr:rowOff>
    </xdr:from>
    <xdr:to>
      <xdr:col>11</xdr:col>
      <xdr:colOff>38100</xdr:colOff>
      <xdr:row>29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970441-D261-3004-BC7C-72722F193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384175</xdr:colOff>
      <xdr:row>21</xdr:row>
      <xdr:rowOff>19050</xdr:rowOff>
    </xdr:from>
    <xdr:to>
      <xdr:col>10</xdr:col>
      <xdr:colOff>593725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CD0D27-0627-C66F-9660-FB6D7E16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239</xdr:row>
      <xdr:rowOff>120650</xdr:rowOff>
    </xdr:from>
    <xdr:to>
      <xdr:col>13</xdr:col>
      <xdr:colOff>231775</xdr:colOff>
      <xdr:row>254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9F170-DE51-AF16-0C37-1200133A6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250825</xdr:colOff>
      <xdr:row>3</xdr:row>
      <xdr:rowOff>31750</xdr:rowOff>
    </xdr:from>
    <xdr:to>
      <xdr:col>9</xdr:col>
      <xdr:colOff>555625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44FF1-E63B-A066-5626-973518149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587375</xdr:colOff>
      <xdr:row>38</xdr:row>
      <xdr:rowOff>82550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BF934D-1CDC-E927-4008-1829A73FC308}"/>
            </a:ext>
          </a:extLst>
        </xdr:cNvPr>
        <xdr:cNvSpPr txBox="1"/>
      </xdr:nvSpPr>
      <xdr:spPr>
        <a:xfrm>
          <a:off x="8486775" y="711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396875</xdr:colOff>
      <xdr:row>42</xdr:row>
      <xdr:rowOff>57150</xdr:rowOff>
    </xdr:from>
    <xdr:ext cx="1048107" cy="4923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5EA47B-2AF9-AF31-BE5F-A16B2C5EEDEE}"/>
                </a:ext>
              </a:extLst>
            </xdr:cNvPr>
            <xdr:cNvSpPr txBox="1"/>
          </xdr:nvSpPr>
          <xdr:spPr>
            <a:xfrm>
              <a:off x="9293225" y="7829550"/>
              <a:ext cx="1048107" cy="4923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["/>
                            <m:endChr m:val="]"/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𝐹𝐶𝐹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sub>
                                </m:sSub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i="0">
                                        <a:latin typeface="Cambria Math" panose="02040503050406030204" pitchFamily="18" charset="0"/>
                                      </a:rPr>
                                      <m:t>1.03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.114−.03</m:t>
                                </m:r>
                              </m:den>
                            </m:f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i="0">
                                    <a:latin typeface="Cambria Math" panose="02040503050406030204" pitchFamily="18" charset="0"/>
                                  </a:rPr>
                                  <m:t>1.114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75EA47B-2AF9-AF31-BE5F-A16B2C5EEDEE}"/>
                </a:ext>
              </a:extLst>
            </xdr:cNvPr>
            <xdr:cNvSpPr txBox="1"/>
          </xdr:nvSpPr>
          <xdr:spPr>
            <a:xfrm>
              <a:off x="9293225" y="7829550"/>
              <a:ext cx="1048107" cy="4923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[(</a:t>
              </a:r>
              <a:r>
                <a:rPr lang="en-US" sz="1100" i="0">
                  <a:latin typeface="Cambria Math" panose="02040503050406030204" pitchFamily="18" charset="0"/>
                </a:rPr>
                <a:t>𝐹𝐶𝐹𝐹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5∗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1.03)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i="0">
                  <a:latin typeface="Cambria Math" panose="02040503050406030204" pitchFamily="18" charset="0"/>
                </a:rPr>
                <a:t>.114−.03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)]/(</a:t>
              </a:r>
              <a:r>
                <a:rPr lang="en-US" sz="1100" i="0">
                  <a:latin typeface="Cambria Math" panose="02040503050406030204" pitchFamily="18" charset="0"/>
                </a:rPr>
                <a:t>1.114)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5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193944</xdr:colOff>
      <xdr:row>23</xdr:row>
      <xdr:rowOff>70173</xdr:rowOff>
    </xdr:from>
    <xdr:ext cx="1844031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8F5E4A-70A7-F509-1A73-777FCE359633}"/>
                </a:ext>
              </a:extLst>
            </xdr:cNvPr>
            <xdr:cNvSpPr txBox="1"/>
          </xdr:nvSpPr>
          <xdr:spPr>
            <a:xfrm>
              <a:off x="2895385" y="5193224"/>
              <a:ext cx="184403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𝐶𝐶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den>
                        </m:f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den>
                        </m:f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78F5E4A-70A7-F509-1A73-777FCE359633}"/>
                </a:ext>
              </a:extLst>
            </xdr:cNvPr>
            <xdr:cNvSpPr txBox="1"/>
          </xdr:nvSpPr>
          <xdr:spPr>
            <a:xfrm>
              <a:off x="2895385" y="5193224"/>
              <a:ext cx="184403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𝑊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𝐴 𝐶𝐶=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𝐸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𝑣∗𝑅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𝑒 )+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𝐷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𝑣∗𝑅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𝐷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161441</xdr:colOff>
      <xdr:row>10</xdr:row>
      <xdr:rowOff>96864</xdr:rowOff>
    </xdr:from>
    <xdr:ext cx="965264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168F963-572F-4901-85AC-A5BEAC8E1570}"/>
                </a:ext>
              </a:extLst>
            </xdr:cNvPr>
            <xdr:cNvSpPr txBox="1"/>
          </xdr:nvSpPr>
          <xdr:spPr>
            <a:xfrm>
              <a:off x="774916" y="2281695"/>
              <a:ext cx="96526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sSup>
                          <m:sSupPr>
                            <m:ctrlPr>
                              <a:rPr lang="en-US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sub>
                    </m:sSub>
                    <m:d>
                      <m:dPr>
                        <m:ctrlPr>
                          <a:rPr 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i="0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𝑇𝑐</m:t>
                        </m:r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168F963-572F-4901-85AC-A5BEAC8E1570}"/>
                </a:ext>
              </a:extLst>
            </xdr:cNvPr>
            <xdr:cNvSpPr txBox="1"/>
          </xdr:nvSpPr>
          <xdr:spPr>
            <a:xfrm>
              <a:off x="774916" y="2281695"/>
              <a:ext cx="96526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𝑅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400" i="0">
                  <a:latin typeface="Cambria Math" panose="02040503050406030204" pitchFamily="18" charset="0"/>
                </a:rPr>
                <a:t>𝑑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400" i="0">
                  <a:latin typeface="Cambria Math" panose="02040503050406030204" pitchFamily="18" charset="0"/>
                </a:rPr>
                <a:t>∗ </a:t>
              </a:r>
              <a:r>
                <a:rPr 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(</a:t>
              </a:r>
              <a:r>
                <a:rPr lang="en-US" sz="1400" i="0">
                  <a:latin typeface="Cambria Math" panose="02040503050406030204" pitchFamily="18" charset="0"/>
                </a:rPr>
                <a:t>1−𝑇𝑐)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12701</xdr:rowOff>
    </xdr:from>
    <xdr:to>
      <xdr:col>7</xdr:col>
      <xdr:colOff>393700</xdr:colOff>
      <xdr:row>11</xdr:row>
      <xdr:rowOff>177801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0BB2E1-E93E-4237-7508-CD69B3CD46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72" t="22077" r="8660" b="14887"/>
        <a:stretch/>
      </xdr:blipFill>
      <xdr:spPr>
        <a:xfrm>
          <a:off x="0" y="12701"/>
          <a:ext cx="4660900" cy="2755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38101</xdr:rowOff>
    </xdr:from>
    <xdr:to>
      <xdr:col>3</xdr:col>
      <xdr:colOff>895350</xdr:colOff>
      <xdr:row>11</xdr:row>
      <xdr:rowOff>50801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7BCC9A-9A88-7E69-CA36-BEF2008635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48" t="45752" b="11838"/>
        <a:stretch/>
      </xdr:blipFill>
      <xdr:spPr>
        <a:xfrm>
          <a:off x="0" y="222251"/>
          <a:ext cx="5949950" cy="1854200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0</xdr:row>
      <xdr:rowOff>12701</xdr:rowOff>
    </xdr:from>
    <xdr:to>
      <xdr:col>9</xdr:col>
      <xdr:colOff>571500</xdr:colOff>
      <xdr:row>11</xdr:row>
      <xdr:rowOff>10650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6E6950-9C32-64F3-E08C-E365CC06C2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58" t="25273" r="8252" b="9368"/>
        <a:stretch/>
      </xdr:blipFill>
      <xdr:spPr>
        <a:xfrm>
          <a:off x="5956300" y="12701"/>
          <a:ext cx="3467100" cy="20235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301625</xdr:colOff>
      <xdr:row>19</xdr:row>
      <xdr:rowOff>107950</xdr:rowOff>
    </xdr:from>
    <xdr:ext cx="1569917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3421B5-5075-1360-96E8-06D4891AB5C7}"/>
                </a:ext>
              </a:extLst>
            </xdr:cNvPr>
            <xdr:cNvSpPr txBox="1"/>
          </xdr:nvSpPr>
          <xdr:spPr>
            <a:xfrm>
              <a:off x="301625" y="3606800"/>
              <a:ext cx="156991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𝑀𝑉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𝑀𝑉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s-E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𝐼𝐶𝑇𝐵𝑉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 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𝐼𝑇𝑇𝐵𝑉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03421B5-5075-1360-96E8-06D4891AB5C7}"/>
                </a:ext>
              </a:extLst>
            </xdr:cNvPr>
            <xdr:cNvSpPr txBox="1"/>
          </xdr:nvSpPr>
          <xdr:spPr>
            <a:xfrm>
              <a:off x="301625" y="3606800"/>
              <a:ext cx="156991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𝑀𝑉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𝑡=(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〖𝑀𝑉〗_𝑐/𝑉_𝐼𝐶𝑇𝐵𝑉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𝑉_𝐼𝑇𝑇𝐵𝑉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3175</xdr:colOff>
      <xdr:row>16</xdr:row>
      <xdr:rowOff>38100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982B938-630C-2DE9-4179-EBDC7A2AD840}"/>
            </a:ext>
          </a:extLst>
        </xdr:cNvPr>
        <xdr:cNvSpPr txBox="1"/>
      </xdr:nvSpPr>
      <xdr:spPr>
        <a:xfrm>
          <a:off x="5413375" y="298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cbonds.com/bonds/225509/" TargetMode="External"/><Relationship Id="rId1" Type="http://schemas.openxmlformats.org/officeDocument/2006/relationships/hyperlink" Target="https://underarmourinc.gcs-web.com/static-files/7c201214-9a4d-461a-b12b-f68b1739e960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underarmourinc.gcs-web.com/static-files/7c201214-9a4d-461a-b12b-f68b1739e96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bout.underarmour.com/content/ua/about/en/stories/press-releases/release.2040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7B4E-3267-4473-9293-3ACC17178079}">
  <dimension ref="A2:F36"/>
  <sheetViews>
    <sheetView topLeftCell="A19" workbookViewId="0">
      <selection activeCell="B36" sqref="A34:B36"/>
    </sheetView>
  </sheetViews>
  <sheetFormatPr defaultRowHeight="14.5" x14ac:dyDescent="0.35"/>
  <cols>
    <col min="1" max="1" width="22.08984375" bestFit="1" customWidth="1"/>
    <col min="2" max="2" width="13.6328125" bestFit="1" customWidth="1"/>
    <col min="3" max="4" width="10.08984375" bestFit="1" customWidth="1"/>
  </cols>
  <sheetData>
    <row r="2" spans="1:4" x14ac:dyDescent="0.35">
      <c r="A2" s="15"/>
      <c r="B2" s="5" t="s">
        <v>0</v>
      </c>
    </row>
    <row r="3" spans="1:4" x14ac:dyDescent="0.35">
      <c r="A3" s="9" t="s">
        <v>1</v>
      </c>
      <c r="B3" s="315">
        <v>3.5000000000000003E-2</v>
      </c>
    </row>
    <row r="4" spans="1:4" x14ac:dyDescent="0.35">
      <c r="A4" s="9" t="s">
        <v>2</v>
      </c>
      <c r="B4" s="315">
        <v>0.17</v>
      </c>
    </row>
    <row r="5" spans="1:4" x14ac:dyDescent="0.35">
      <c r="A5" s="9" t="s">
        <v>3</v>
      </c>
      <c r="B5" s="315">
        <v>0.38</v>
      </c>
    </row>
    <row r="6" spans="1:4" x14ac:dyDescent="0.35">
      <c r="A6" s="10" t="s">
        <v>4</v>
      </c>
      <c r="B6" s="316">
        <v>1.6E-2</v>
      </c>
    </row>
    <row r="9" spans="1:4" x14ac:dyDescent="0.35">
      <c r="A9" s="15" t="s">
        <v>309</v>
      </c>
      <c r="B9" s="311">
        <v>2020</v>
      </c>
      <c r="C9" s="311">
        <v>2021</v>
      </c>
      <c r="D9" s="312">
        <v>2022</v>
      </c>
    </row>
    <row r="10" spans="1:4" x14ac:dyDescent="0.35">
      <c r="A10" s="9" t="s">
        <v>5</v>
      </c>
      <c r="B10" s="313">
        <v>2944.98</v>
      </c>
      <c r="C10" s="313">
        <v>3810.37</v>
      </c>
      <c r="D10" s="307">
        <v>3845.75</v>
      </c>
    </row>
    <row r="11" spans="1:4" x14ac:dyDescent="0.35">
      <c r="A11" s="9" t="s">
        <v>6</v>
      </c>
      <c r="B11" s="313">
        <v>598.29999999999995</v>
      </c>
      <c r="C11" s="313">
        <v>842.51</v>
      </c>
      <c r="D11" s="307">
        <v>876.68</v>
      </c>
    </row>
    <row r="12" spans="1:4" x14ac:dyDescent="0.35">
      <c r="A12" s="9" t="s">
        <v>7</v>
      </c>
      <c r="B12" s="313">
        <v>628.66</v>
      </c>
      <c r="C12" s="313">
        <v>831.76</v>
      </c>
      <c r="D12" s="307">
        <v>803.45</v>
      </c>
    </row>
    <row r="13" spans="1:4" x14ac:dyDescent="0.35">
      <c r="A13" s="10" t="s">
        <v>8</v>
      </c>
      <c r="B13" s="314">
        <v>164.83</v>
      </c>
      <c r="C13" s="314">
        <v>195.25</v>
      </c>
      <c r="D13" s="308">
        <v>192.58</v>
      </c>
    </row>
    <row r="17" spans="1:6" x14ac:dyDescent="0.35">
      <c r="A17" s="15" t="s">
        <v>265</v>
      </c>
      <c r="B17" s="309">
        <v>0.41</v>
      </c>
    </row>
    <row r="18" spans="1:6" x14ac:dyDescent="0.35">
      <c r="A18" s="10" t="s">
        <v>22</v>
      </c>
      <c r="B18" s="310">
        <v>1</v>
      </c>
    </row>
    <row r="20" spans="1:6" x14ac:dyDescent="0.35">
      <c r="A20" s="15" t="s">
        <v>269</v>
      </c>
      <c r="B20" s="5"/>
    </row>
    <row r="21" spans="1:6" x14ac:dyDescent="0.35">
      <c r="A21" s="9" t="s">
        <v>266</v>
      </c>
      <c r="B21" s="307">
        <v>3871638</v>
      </c>
    </row>
    <row r="22" spans="1:6" x14ac:dyDescent="0.35">
      <c r="A22" s="9" t="s">
        <v>267</v>
      </c>
      <c r="B22" s="307">
        <v>1455265</v>
      </c>
    </row>
    <row r="23" spans="1:6" x14ac:dyDescent="0.35">
      <c r="A23" s="10" t="s">
        <v>268</v>
      </c>
      <c r="B23" s="308">
        <v>408521</v>
      </c>
    </row>
    <row r="27" spans="1:6" x14ac:dyDescent="0.35">
      <c r="A27" s="15" t="s">
        <v>280</v>
      </c>
      <c r="B27" s="306">
        <v>2023</v>
      </c>
      <c r="C27" s="4">
        <v>2022</v>
      </c>
      <c r="D27" s="4">
        <v>2021</v>
      </c>
      <c r="E27" s="4">
        <v>2020</v>
      </c>
      <c r="F27" s="5">
        <v>2019</v>
      </c>
    </row>
    <row r="28" spans="1:6" x14ac:dyDescent="0.35">
      <c r="A28" s="10"/>
      <c r="B28" s="113">
        <v>283811</v>
      </c>
      <c r="C28" s="113">
        <v>-45956</v>
      </c>
      <c r="D28" s="113">
        <v>486290</v>
      </c>
      <c r="E28" s="113">
        <v>-613438</v>
      </c>
      <c r="F28" s="132">
        <v>236770</v>
      </c>
    </row>
    <row r="32" spans="1:6" x14ac:dyDescent="0.35">
      <c r="A32" t="s">
        <v>314</v>
      </c>
    </row>
    <row r="34" spans="1:2" ht="15.5" x14ac:dyDescent="0.35">
      <c r="A34" t="s">
        <v>315</v>
      </c>
      <c r="B34" s="330">
        <v>4.22</v>
      </c>
    </row>
    <row r="35" spans="1:2" x14ac:dyDescent="0.35">
      <c r="A35" t="s">
        <v>316</v>
      </c>
      <c r="B35">
        <v>6.67</v>
      </c>
    </row>
    <row r="36" spans="1:2" x14ac:dyDescent="0.35">
      <c r="A36" t="s">
        <v>317</v>
      </c>
      <c r="B36">
        <v>3.11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546D-BB58-40E3-8A11-5E56AC09DF42}">
  <dimension ref="A6:G85"/>
  <sheetViews>
    <sheetView topLeftCell="BG21" workbookViewId="0">
      <selection activeCell="C12" sqref="C12"/>
    </sheetView>
  </sheetViews>
  <sheetFormatPr defaultRowHeight="14.5" x14ac:dyDescent="0.35"/>
  <cols>
    <col min="1" max="1" width="51.81640625" bestFit="1" customWidth="1"/>
    <col min="3" max="3" width="13.7265625" customWidth="1"/>
    <col min="4" max="4" width="9.6328125" customWidth="1"/>
    <col min="5" max="5" width="9.81640625" customWidth="1"/>
  </cols>
  <sheetData>
    <row r="6" spans="1:7" x14ac:dyDescent="0.35">
      <c r="A6" s="3" t="s">
        <v>1</v>
      </c>
    </row>
    <row r="7" spans="1:7" x14ac:dyDescent="0.35">
      <c r="A7" t="s">
        <v>252</v>
      </c>
    </row>
    <row r="8" spans="1:7" x14ac:dyDescent="0.35">
      <c r="A8" t="s">
        <v>253</v>
      </c>
    </row>
    <row r="9" spans="1:7" x14ac:dyDescent="0.35">
      <c r="A9" t="s">
        <v>254</v>
      </c>
      <c r="B9" s="36"/>
    </row>
    <row r="11" spans="1:7" x14ac:dyDescent="0.35">
      <c r="A11" t="s">
        <v>170</v>
      </c>
      <c r="B11" s="59"/>
      <c r="C11" s="59">
        <v>2024</v>
      </c>
      <c r="D11" s="59">
        <v>2025</v>
      </c>
      <c r="E11" s="59">
        <v>2026</v>
      </c>
      <c r="F11" s="59">
        <v>2027</v>
      </c>
      <c r="G11" s="59">
        <v>2028</v>
      </c>
    </row>
    <row r="12" spans="1:7" x14ac:dyDescent="0.35">
      <c r="A12" s="15" t="s">
        <v>171</v>
      </c>
      <c r="B12" s="4"/>
      <c r="C12" s="69">
        <f>CHOOSE(DCF!$D$5,C13,C14,C15)</f>
        <v>8.0844512725331358E-2</v>
      </c>
      <c r="D12" s="69">
        <f>CHOOSE(DCF!$D$5,D13,D14,D15)</f>
        <v>8.1000000000000003E-2</v>
      </c>
      <c r="E12" s="69">
        <f>CHOOSE(DCF!$D$5,E13,E14,E15)</f>
        <v>8.1000000000000003E-2</v>
      </c>
      <c r="F12" s="69">
        <f>CHOOSE(DCF!$D$5,F13,F14,F15)</f>
        <v>8.1000000000000003E-2</v>
      </c>
      <c r="G12" s="70">
        <f>CHOOSE(DCF!$D$5,G13,G14,G15)</f>
        <v>8.1000000000000003E-2</v>
      </c>
    </row>
    <row r="13" spans="1:7" x14ac:dyDescent="0.35">
      <c r="A13" s="9" t="s">
        <v>257</v>
      </c>
      <c r="B13" s="7">
        <v>1</v>
      </c>
      <c r="C13" s="71">
        <f>((DCF!F11-DCF!B11)/DCF!B11)-4%</f>
        <v>8.0844512725331358E-2</v>
      </c>
      <c r="D13" s="71">
        <v>8.1000000000000003E-2</v>
      </c>
      <c r="E13" s="71">
        <v>8.1000000000000003E-2</v>
      </c>
      <c r="F13" s="71">
        <v>8.1000000000000003E-2</v>
      </c>
      <c r="G13" s="72">
        <v>8.1000000000000003E-2</v>
      </c>
    </row>
    <row r="14" spans="1:7" x14ac:dyDescent="0.35">
      <c r="A14" s="9" t="s">
        <v>258</v>
      </c>
      <c r="B14" s="7">
        <v>2</v>
      </c>
      <c r="C14" s="71">
        <v>0.10100000000000001</v>
      </c>
      <c r="D14" s="71">
        <v>0.10100000000000001</v>
      </c>
      <c r="E14" s="71">
        <v>0.10100000000000001</v>
      </c>
      <c r="F14" s="71">
        <v>0.10100000000000001</v>
      </c>
      <c r="G14" s="72">
        <v>0.10100000000000001</v>
      </c>
    </row>
    <row r="15" spans="1:7" x14ac:dyDescent="0.35">
      <c r="A15" s="10" t="s">
        <v>259</v>
      </c>
      <c r="B15" s="11">
        <v>3</v>
      </c>
      <c r="C15" s="73">
        <v>6.0999999999999999E-2</v>
      </c>
      <c r="D15" s="73">
        <v>6.0999999999999999E-2</v>
      </c>
      <c r="E15" s="73">
        <v>6.0999999999999999E-2</v>
      </c>
      <c r="F15" s="73">
        <v>6.0999999999999999E-2</v>
      </c>
      <c r="G15" s="74">
        <v>6.0999999999999999E-2</v>
      </c>
    </row>
    <row r="17" spans="1:7" x14ac:dyDescent="0.35">
      <c r="A17" t="s">
        <v>174</v>
      </c>
      <c r="C17" s="24">
        <f>CHOOSE(DCF!$D$5,C18,C19,C20)</f>
        <v>0.52100000000000002</v>
      </c>
      <c r="D17" s="24">
        <f>CHOOSE(DCF!$D$5,D18,D19,D20)</f>
        <v>0.51100000000000001</v>
      </c>
      <c r="E17" s="24">
        <f>CHOOSE(DCF!$D$5,E18,E19,E20)</f>
        <v>0.501</v>
      </c>
      <c r="F17" s="24">
        <f>CHOOSE(DCF!$D$5,F18,F19,F20)</f>
        <v>0.49099999999999999</v>
      </c>
      <c r="G17" s="24">
        <f>CHOOSE(DCF!$D$5,G18,G19,G20)</f>
        <v>0.48099999999999998</v>
      </c>
    </row>
    <row r="18" spans="1:7" x14ac:dyDescent="0.35">
      <c r="A18" t="s">
        <v>181</v>
      </c>
      <c r="B18">
        <v>1</v>
      </c>
      <c r="C18" s="26">
        <v>0.52100000000000002</v>
      </c>
      <c r="D18" s="26">
        <v>0.51100000000000001</v>
      </c>
      <c r="E18" s="26">
        <v>0.501</v>
      </c>
      <c r="F18" s="26">
        <v>0.49099999999999999</v>
      </c>
      <c r="G18" s="26">
        <v>0.48099999999999998</v>
      </c>
    </row>
    <row r="19" spans="1:7" x14ac:dyDescent="0.35">
      <c r="A19" t="s">
        <v>182</v>
      </c>
      <c r="B19">
        <v>2</v>
      </c>
      <c r="C19" s="24">
        <f>C18-2%</f>
        <v>0.501</v>
      </c>
      <c r="D19" s="24">
        <f t="shared" ref="D19:G19" si="0">D18-2%</f>
        <v>0.49099999999999999</v>
      </c>
      <c r="E19" s="24">
        <f t="shared" si="0"/>
        <v>0.48099999999999998</v>
      </c>
      <c r="F19" s="24">
        <f t="shared" si="0"/>
        <v>0.47099999999999997</v>
      </c>
      <c r="G19" s="24">
        <f t="shared" si="0"/>
        <v>0.46099999999999997</v>
      </c>
    </row>
    <row r="20" spans="1:7" x14ac:dyDescent="0.35">
      <c r="A20" t="s">
        <v>183</v>
      </c>
      <c r="B20">
        <v>3</v>
      </c>
      <c r="C20" s="24">
        <f>C18+2%</f>
        <v>0.54100000000000004</v>
      </c>
      <c r="D20" s="24">
        <f t="shared" ref="D20:G20" si="1">D18+2%</f>
        <v>0.53100000000000003</v>
      </c>
      <c r="E20" s="24">
        <f t="shared" si="1"/>
        <v>0.52100000000000002</v>
      </c>
      <c r="F20" s="24">
        <f t="shared" si="1"/>
        <v>0.51100000000000001</v>
      </c>
      <c r="G20" s="24">
        <f t="shared" si="1"/>
        <v>0.501</v>
      </c>
    </row>
    <row r="22" spans="1:7" x14ac:dyDescent="0.35">
      <c r="A22" t="s">
        <v>175</v>
      </c>
      <c r="C22" s="24">
        <f>CHOOSE(DCF!$D$5,C23,C24,C25)</f>
        <v>0.42557798153958432</v>
      </c>
      <c r="D22" s="24">
        <f>CHOOSE(DCF!$D$5,D23,D24,D25)</f>
        <v>0.41557798153958431</v>
      </c>
      <c r="E22" s="24">
        <f>CHOOSE(DCF!$D$5,E23,E24,E25)</f>
        <v>0.40557798153958435</v>
      </c>
      <c r="F22" s="24">
        <f>CHOOSE(DCF!$D$5,F23,F24,F25)</f>
        <v>0.39557798153958434</v>
      </c>
      <c r="G22" s="24">
        <f>CHOOSE(DCF!$D$5,G23,G24,G25)</f>
        <v>0.38557798153958434</v>
      </c>
    </row>
    <row r="23" spans="1:7" x14ac:dyDescent="0.35">
      <c r="A23" t="s">
        <v>184</v>
      </c>
      <c r="B23">
        <v>1</v>
      </c>
      <c r="C23" s="26">
        <f>AVERAGE(DCF!B41:F41)-1%</f>
        <v>0.42557798153958432</v>
      </c>
      <c r="D23" s="26">
        <f>AVERAGE(DCF!B41:F41)-2%</f>
        <v>0.41557798153958431</v>
      </c>
      <c r="E23" s="26">
        <f>AVERAGE(DCF!B41:F41)-3%</f>
        <v>0.40557798153958435</v>
      </c>
      <c r="F23" s="26">
        <f>AVERAGE(DCF!B41:F41)-4%</f>
        <v>0.39557798153958434</v>
      </c>
      <c r="G23" s="26">
        <f>AVERAGE(DCF!B41:F41)-5%</f>
        <v>0.38557798153958434</v>
      </c>
    </row>
    <row r="24" spans="1:7" x14ac:dyDescent="0.35">
      <c r="A24" t="s">
        <v>182</v>
      </c>
      <c r="B24">
        <v>2</v>
      </c>
      <c r="C24" s="24">
        <f>AVERAGE(DCF!B41:F41)-2%</f>
        <v>0.41557798153958431</v>
      </c>
      <c r="D24" s="26">
        <f>AVERAGE(DCF!B41:F41)-4%</f>
        <v>0.39557798153958434</v>
      </c>
      <c r="E24" s="26">
        <f>AVERAGE(DCF!B41:F41)-6%</f>
        <v>0.37557798153958433</v>
      </c>
      <c r="F24" s="24">
        <f>AVERAGE(DCF!E41:G41)-2%</f>
        <v>0.4088120914034305</v>
      </c>
      <c r="G24" s="26">
        <f>AVERAGE(DCF!E41:G41)-4%</f>
        <v>0.38881209140343054</v>
      </c>
    </row>
    <row r="25" spans="1:7" x14ac:dyDescent="0.35">
      <c r="A25" t="s">
        <v>183</v>
      </c>
      <c r="B25">
        <v>3</v>
      </c>
      <c r="C25" s="24">
        <f>AVERAGE(DCF!B41:F41)+2%</f>
        <v>0.45557798153958434</v>
      </c>
      <c r="D25" s="24">
        <f>AVERAGE(DCF!B41:F41)+4%</f>
        <v>0.4755779815395843</v>
      </c>
      <c r="E25" s="24">
        <f>AVERAGE(DCF!B41:F41)+6%</f>
        <v>0.49557798153958432</v>
      </c>
      <c r="F25" s="24">
        <f>AVERAGE(DCF!E41:G41)+2%</f>
        <v>0.44881209140343054</v>
      </c>
      <c r="G25" s="24">
        <f>AVERAGE(DCF!E41:G41)+4%</f>
        <v>0.4688120914034305</v>
      </c>
    </row>
    <row r="27" spans="1:7" x14ac:dyDescent="0.35">
      <c r="A27" s="37" t="s">
        <v>178</v>
      </c>
      <c r="C27" s="24">
        <f>CHOOSE(DCF!$D$5,C28,C29,C30)</f>
        <v>3.7027670573516823E-2</v>
      </c>
      <c r="D27" s="24">
        <f>CHOOSE(DCF!$D$5,D28,D29,D30)</f>
        <v>3.7027670573516823E-2</v>
      </c>
      <c r="E27" s="24">
        <f>CHOOSE(DCF!$D$5,E28,E29,E30)</f>
        <v>3.7027670573516823E-2</v>
      </c>
      <c r="F27" s="24">
        <f>CHOOSE(DCF!$D$5,F28,F29,F30)</f>
        <v>3.7027670573516823E-2</v>
      </c>
      <c r="G27" s="24">
        <f>CHOOSE(DCF!$D$5,G28,G29,G30)</f>
        <v>3.7027670573516823E-2</v>
      </c>
    </row>
    <row r="28" spans="1:7" x14ac:dyDescent="0.35">
      <c r="A28" t="s">
        <v>180</v>
      </c>
      <c r="B28">
        <v>1</v>
      </c>
      <c r="C28" s="24">
        <v>3.7027670573516823E-2</v>
      </c>
      <c r="D28" s="24">
        <v>3.7027670573516823E-2</v>
      </c>
      <c r="E28" s="24">
        <v>3.7027670573516823E-2</v>
      </c>
      <c r="F28" s="24">
        <v>3.7027670573516823E-2</v>
      </c>
      <c r="G28" s="24">
        <v>3.7027670573516823E-2</v>
      </c>
    </row>
    <row r="29" spans="1:7" x14ac:dyDescent="0.35">
      <c r="A29" t="s">
        <v>172</v>
      </c>
      <c r="B29">
        <v>2</v>
      </c>
      <c r="C29" s="24">
        <f>3.70276705735168%-1%</f>
        <v>2.70276705735168E-2</v>
      </c>
      <c r="D29" s="24">
        <f t="shared" ref="D29:G29" si="2">3.70276705735168%-1%</f>
        <v>2.70276705735168E-2</v>
      </c>
      <c r="E29" s="24">
        <f t="shared" si="2"/>
        <v>2.70276705735168E-2</v>
      </c>
      <c r="F29" s="24">
        <f t="shared" si="2"/>
        <v>2.70276705735168E-2</v>
      </c>
      <c r="G29" s="24">
        <f t="shared" si="2"/>
        <v>2.70276705735168E-2</v>
      </c>
    </row>
    <row r="30" spans="1:7" x14ac:dyDescent="0.35">
      <c r="A30" t="s">
        <v>173</v>
      </c>
      <c r="B30">
        <v>3</v>
      </c>
      <c r="C30" s="26">
        <v>4.7E-2</v>
      </c>
      <c r="D30" s="26">
        <v>4.7E-2</v>
      </c>
      <c r="E30" s="26">
        <v>4.7E-2</v>
      </c>
      <c r="F30" s="26">
        <v>4.7E-2</v>
      </c>
      <c r="G30" s="26">
        <v>4.7E-2</v>
      </c>
    </row>
    <row r="32" spans="1:7" x14ac:dyDescent="0.35">
      <c r="A32" t="s">
        <v>179</v>
      </c>
      <c r="C32" s="24">
        <f>CHOOSE(DCF!$D$5,C33,C34,C35)</f>
        <v>1.9456534812770702E-2</v>
      </c>
      <c r="D32" s="24">
        <f>CHOOSE(DCF!$D$5,D33,D34,D35)</f>
        <v>1.7972162346002192E-2</v>
      </c>
      <c r="E32" s="24">
        <f>CHOOSE(DCF!$D$5,E33,E34,E35)</f>
        <v>1.500599091680598E-2</v>
      </c>
      <c r="F32" s="24">
        <f>CHOOSE(DCF!$D$5,F33,F34,F35)</f>
        <v>1.5091915524428826E-2</v>
      </c>
      <c r="G32" s="24">
        <f>CHOOSE(DCF!$D$5,G33,G34,G35)</f>
        <v>1.3311057795568697E-2</v>
      </c>
    </row>
    <row r="33" spans="1:7" x14ac:dyDescent="0.35">
      <c r="A33" t="s">
        <v>185</v>
      </c>
      <c r="B33">
        <v>1</v>
      </c>
      <c r="C33" s="24">
        <f>AVERAGE(DCF!B44:F44)-1%</f>
        <v>1.9456534812770702E-2</v>
      </c>
      <c r="D33" s="24">
        <f>AVERAGE(DCF!C44:G44)-1%</f>
        <v>1.7972162346002192E-2</v>
      </c>
      <c r="E33" s="24">
        <f>AVERAGE(DCF!D44:G44)-1%</f>
        <v>1.500599091680598E-2</v>
      </c>
      <c r="F33" s="24">
        <f>AVERAGE(DCF!E44:G44)-1%</f>
        <v>1.5091915524428826E-2</v>
      </c>
      <c r="G33" s="24">
        <f>AVERAGE(DCF!F44:G44)-1%</f>
        <v>1.3311057795568697E-2</v>
      </c>
    </row>
    <row r="34" spans="1:7" x14ac:dyDescent="0.35">
      <c r="A34" t="s">
        <v>187</v>
      </c>
      <c r="B34">
        <v>2</v>
      </c>
      <c r="C34" s="24">
        <v>9.4565348127707005E-3</v>
      </c>
      <c r="D34" s="24">
        <v>9.4565348127707005E-3</v>
      </c>
      <c r="E34" s="24">
        <v>9.4565348127707005E-3</v>
      </c>
      <c r="F34" s="24">
        <v>9.4565348127707005E-3</v>
      </c>
      <c r="G34" s="24">
        <v>9.4565348127707005E-3</v>
      </c>
    </row>
    <row r="35" spans="1:7" x14ac:dyDescent="0.35">
      <c r="A35" t="s">
        <v>186</v>
      </c>
      <c r="B35">
        <v>3</v>
      </c>
      <c r="C35" s="24">
        <v>2.9000000000000001E-2</v>
      </c>
      <c r="D35" s="24">
        <v>2.9000000000000001E-2</v>
      </c>
      <c r="E35" s="24">
        <v>2.9000000000000001E-2</v>
      </c>
      <c r="F35" s="24">
        <v>2.9000000000000001E-2</v>
      </c>
      <c r="G35" s="24">
        <v>2.9000000000000001E-2</v>
      </c>
    </row>
    <row r="37" spans="1:7" x14ac:dyDescent="0.35">
      <c r="A37" t="s">
        <v>189</v>
      </c>
    </row>
    <row r="38" spans="1:7" x14ac:dyDescent="0.35">
      <c r="A38" t="s">
        <v>190</v>
      </c>
      <c r="C38" s="24">
        <f>CHOOSE(DCF!$D$5,C39,C40,C41)</f>
        <v>-1.5105405489723616E-2</v>
      </c>
      <c r="D38" s="24">
        <f>CHOOSE(DCF!$D$5,D39,D40,D41)</f>
        <v>-1.5105405489723616E-2</v>
      </c>
      <c r="E38" s="24">
        <f>CHOOSE(DCF!$D$5,E39,E40,E41)</f>
        <v>-1.5105405489723616E-2</v>
      </c>
      <c r="F38" s="24">
        <f>CHOOSE(DCF!$D$5,F39,F40,F41)</f>
        <v>-1.5105405489723616E-2</v>
      </c>
      <c r="G38" s="24">
        <f>CHOOSE(DCF!$D$5,G39,G40,G41)</f>
        <v>-1.5105405489723616E-2</v>
      </c>
    </row>
    <row r="39" spans="1:7" x14ac:dyDescent="0.35">
      <c r="A39" t="s">
        <v>180</v>
      </c>
      <c r="B39">
        <v>1</v>
      </c>
      <c r="C39" s="24">
        <v>-1.5105405489723616E-2</v>
      </c>
      <c r="D39" s="24">
        <v>-1.5105405489723616E-2</v>
      </c>
      <c r="E39" s="24">
        <v>-1.5105405489723616E-2</v>
      </c>
      <c r="F39" s="24">
        <v>-1.5105405489723616E-2</v>
      </c>
      <c r="G39" s="24">
        <v>-1.5105405489723616E-2</v>
      </c>
    </row>
    <row r="40" spans="1:7" x14ac:dyDescent="0.35">
      <c r="A40" t="s">
        <v>191</v>
      </c>
      <c r="B40">
        <v>2</v>
      </c>
      <c r="C40" s="26">
        <v>-1.2999999999999999E-2</v>
      </c>
      <c r="D40" s="26">
        <v>-1.2999999999999999E-2</v>
      </c>
      <c r="E40" s="26">
        <v>-1.2999999999999999E-2</v>
      </c>
      <c r="F40" s="26">
        <v>-1.2999999999999999E-2</v>
      </c>
      <c r="G40" s="26">
        <v>-1.2999999999999999E-2</v>
      </c>
    </row>
    <row r="41" spans="1:7" x14ac:dyDescent="0.35">
      <c r="A41" t="s">
        <v>192</v>
      </c>
      <c r="B41">
        <v>3</v>
      </c>
      <c r="C41" s="26">
        <v>-1.7000000000000001E-2</v>
      </c>
      <c r="D41" s="26">
        <v>-1.7000000000000001E-2</v>
      </c>
      <c r="E41" s="26">
        <v>-1.7000000000000001E-2</v>
      </c>
      <c r="F41" s="26">
        <v>-1.7000000000000001E-2</v>
      </c>
      <c r="G41" s="26">
        <v>-1.7000000000000001E-2</v>
      </c>
    </row>
    <row r="43" spans="1:7" x14ac:dyDescent="0.35">
      <c r="A43" t="s">
        <v>193</v>
      </c>
    </row>
    <row r="44" spans="1:7" x14ac:dyDescent="0.35">
      <c r="A44" t="s">
        <v>18</v>
      </c>
    </row>
    <row r="45" spans="1:7" x14ac:dyDescent="0.35">
      <c r="A45" t="s">
        <v>194</v>
      </c>
      <c r="C45">
        <f>CHOOSE(DCF!$D$5,C46,C47,C48)</f>
        <v>39.770230888057377</v>
      </c>
      <c r="D45">
        <f>CHOOSE(DCF!$D$5,D46,D47,D48)</f>
        <v>40</v>
      </c>
      <c r="E45">
        <f>CHOOSE(DCF!$D$5,E46,E47,E48)</f>
        <v>40</v>
      </c>
      <c r="F45">
        <f>CHOOSE(DCF!$D$5,F46,F47,F48)</f>
        <v>40</v>
      </c>
      <c r="G45">
        <f>CHOOSE(DCF!$D$5,G46,G47,G48)</f>
        <v>40</v>
      </c>
    </row>
    <row r="46" spans="1:7" x14ac:dyDescent="0.35">
      <c r="A46" t="s">
        <v>195</v>
      </c>
      <c r="B46">
        <v>1</v>
      </c>
      <c r="C46" s="1">
        <f>AVERAGE(NWC!B28:D28,NWC!F28)-1</f>
        <v>39.770230888057377</v>
      </c>
      <c r="D46" s="1">
        <v>40</v>
      </c>
      <c r="E46" s="1">
        <v>40</v>
      </c>
      <c r="F46" s="1">
        <v>40</v>
      </c>
      <c r="G46" s="1">
        <v>40</v>
      </c>
    </row>
    <row r="47" spans="1:7" x14ac:dyDescent="0.35">
      <c r="A47" t="s">
        <v>196</v>
      </c>
      <c r="B47">
        <v>2</v>
      </c>
      <c r="C47">
        <v>39</v>
      </c>
      <c r="D47">
        <v>39</v>
      </c>
      <c r="E47">
        <v>39</v>
      </c>
      <c r="F47">
        <v>39</v>
      </c>
      <c r="G47">
        <v>39</v>
      </c>
    </row>
    <row r="48" spans="1:7" x14ac:dyDescent="0.35">
      <c r="A48" t="s">
        <v>197</v>
      </c>
      <c r="B48">
        <v>3</v>
      </c>
      <c r="C48">
        <v>42</v>
      </c>
      <c r="D48">
        <v>42</v>
      </c>
      <c r="E48">
        <v>42</v>
      </c>
      <c r="F48">
        <v>42</v>
      </c>
      <c r="G48">
        <v>42</v>
      </c>
    </row>
    <row r="50" spans="1:7" x14ac:dyDescent="0.35">
      <c r="A50" t="s">
        <v>146</v>
      </c>
      <c r="C50">
        <f>CHOOSE(DCF!$D$5,C51,C52,C53)</f>
        <v>123.16961891828936</v>
      </c>
      <c r="D50">
        <f>CHOOSE(DCF!$D$5,D51,D52,D53)</f>
        <v>122</v>
      </c>
      <c r="E50">
        <f>CHOOSE(DCF!$D$5,E51,E52,E53)</f>
        <v>121</v>
      </c>
      <c r="F50">
        <f>CHOOSE(DCF!$D$5,F51,F52,F53)</f>
        <v>120</v>
      </c>
      <c r="G50">
        <f>CHOOSE(DCF!$D$5,G51,G52,G53)</f>
        <v>119</v>
      </c>
    </row>
    <row r="51" spans="1:7" x14ac:dyDescent="0.35">
      <c r="A51" t="s">
        <v>185</v>
      </c>
      <c r="B51">
        <v>1</v>
      </c>
      <c r="C51" s="1">
        <f>AVERAGE(NWC!B29:D29,NWC!F29)-1</f>
        <v>123.16961891828936</v>
      </c>
      <c r="D51">
        <v>122</v>
      </c>
      <c r="E51">
        <v>121</v>
      </c>
      <c r="F51">
        <v>120</v>
      </c>
      <c r="G51">
        <v>119</v>
      </c>
    </row>
    <row r="52" spans="1:7" x14ac:dyDescent="0.35">
      <c r="A52" t="s">
        <v>187</v>
      </c>
      <c r="B52">
        <v>2</v>
      </c>
      <c r="C52">
        <v>122</v>
      </c>
      <c r="D52">
        <v>120</v>
      </c>
      <c r="E52">
        <v>118</v>
      </c>
      <c r="F52">
        <v>116</v>
      </c>
      <c r="G52">
        <v>114</v>
      </c>
    </row>
    <row r="53" spans="1:7" x14ac:dyDescent="0.35">
      <c r="A53" t="s">
        <v>186</v>
      </c>
      <c r="B53">
        <v>3</v>
      </c>
      <c r="C53">
        <v>124</v>
      </c>
      <c r="D53">
        <v>124</v>
      </c>
      <c r="E53">
        <v>124</v>
      </c>
      <c r="F53">
        <v>124</v>
      </c>
      <c r="G53">
        <v>124</v>
      </c>
    </row>
    <row r="55" spans="1:7" x14ac:dyDescent="0.35">
      <c r="A55" t="s">
        <v>198</v>
      </c>
      <c r="C55" s="24">
        <f>CHOOSE(DCF!$D$5,C56,C57,C58)</f>
        <v>5.3827296174705677E-2</v>
      </c>
      <c r="D55" s="24">
        <f>CHOOSE(DCF!$D$5,D56,D57,D58)</f>
        <v>5.3827296174705677E-2</v>
      </c>
      <c r="E55" s="24">
        <f>CHOOSE(DCF!$D$5,E56,E57,E58)</f>
        <v>5.3827296174705677E-2</v>
      </c>
      <c r="F55" s="24">
        <f>CHOOSE(DCF!$D$5,F56,F57,F58)</f>
        <v>5.3827296174705677E-2</v>
      </c>
      <c r="G55" s="24">
        <f>CHOOSE(DCF!$D$5,G56,G57,G58)</f>
        <v>5.3827296174705677E-2</v>
      </c>
    </row>
    <row r="56" spans="1:7" x14ac:dyDescent="0.35">
      <c r="A56" t="s">
        <v>185</v>
      </c>
      <c r="B56">
        <v>1</v>
      </c>
      <c r="C56" s="24">
        <f>AVERAGE(NWC!B33:D33,NWC!F33)*0.99</f>
        <v>5.3827296174705677E-2</v>
      </c>
      <c r="D56" s="24">
        <v>5.3827296174705677E-2</v>
      </c>
      <c r="E56" s="24">
        <v>5.3827296174705677E-2</v>
      </c>
      <c r="F56" s="24">
        <v>5.3827296174705677E-2</v>
      </c>
      <c r="G56" s="24">
        <v>5.3827296174705677E-2</v>
      </c>
    </row>
    <row r="57" spans="1:7" x14ac:dyDescent="0.35">
      <c r="A57" t="s">
        <v>187</v>
      </c>
      <c r="B57">
        <v>2</v>
      </c>
      <c r="C57" s="24">
        <f>AVERAGE(NWC!B33:D33,NWC!F33)*0.98</f>
        <v>5.3283586112334913E-2</v>
      </c>
      <c r="D57" s="24">
        <v>5.3283586112334913E-2</v>
      </c>
      <c r="E57" s="24">
        <v>5.3283586112334913E-2</v>
      </c>
      <c r="F57" s="24">
        <v>5.3283586112334913E-2</v>
      </c>
      <c r="G57" s="24">
        <v>5.3283586112334913E-2</v>
      </c>
    </row>
    <row r="58" spans="1:7" x14ac:dyDescent="0.35">
      <c r="A58" t="s">
        <v>186</v>
      </c>
      <c r="B58">
        <v>3</v>
      </c>
      <c r="C58" s="24">
        <f>AVERAGE(NWC!B33:D33,NWC!F33)*1.01</f>
        <v>5.4914716299447205E-2</v>
      </c>
      <c r="D58" s="26">
        <v>5.4914716299447205E-2</v>
      </c>
      <c r="E58" s="26">
        <v>5.4914716299447205E-2</v>
      </c>
      <c r="F58" s="26">
        <v>5.4914716299447205E-2</v>
      </c>
      <c r="G58" s="26">
        <v>5.4914716299447205E-2</v>
      </c>
    </row>
    <row r="61" spans="1:7" x14ac:dyDescent="0.35">
      <c r="A61" t="s">
        <v>17</v>
      </c>
    </row>
    <row r="62" spans="1:7" x14ac:dyDescent="0.35">
      <c r="A62" t="s">
        <v>147</v>
      </c>
      <c r="C62">
        <f>CHOOSE(DCF!$D$5,C63,C64,C65)</f>
        <v>82.910261545155365</v>
      </c>
      <c r="D62">
        <f>CHOOSE(DCF!$D$5,D63,D64,D65)</f>
        <v>85</v>
      </c>
      <c r="E62">
        <f>CHOOSE(DCF!$D$5,E63,E64,E65)</f>
        <v>87</v>
      </c>
      <c r="F62">
        <f>CHOOSE(DCF!$D$5,F63,F64,F65)</f>
        <v>89</v>
      </c>
      <c r="G62">
        <f>CHOOSE(DCF!$D$5,G63,G64,G65)</f>
        <v>91</v>
      </c>
    </row>
    <row r="63" spans="1:7" x14ac:dyDescent="0.35">
      <c r="A63" t="s">
        <v>199</v>
      </c>
      <c r="B63">
        <v>1</v>
      </c>
      <c r="C63" s="1">
        <f>AVERAGE(NWC!B31:D31,NWC!F31)+2</f>
        <v>82.910261545155365</v>
      </c>
      <c r="D63" s="1">
        <v>85</v>
      </c>
      <c r="E63" s="1">
        <v>87</v>
      </c>
      <c r="F63" s="1">
        <v>89</v>
      </c>
      <c r="G63" s="1">
        <v>91</v>
      </c>
    </row>
    <row r="64" spans="1:7" x14ac:dyDescent="0.35">
      <c r="A64" t="s">
        <v>200</v>
      </c>
      <c r="B64">
        <v>2</v>
      </c>
      <c r="C64">
        <v>85</v>
      </c>
      <c r="D64">
        <v>87</v>
      </c>
      <c r="E64">
        <v>89</v>
      </c>
      <c r="F64">
        <v>91</v>
      </c>
      <c r="G64">
        <v>93</v>
      </c>
    </row>
    <row r="65" spans="1:7" x14ac:dyDescent="0.35">
      <c r="A65" t="s">
        <v>201</v>
      </c>
      <c r="B65">
        <v>3</v>
      </c>
      <c r="C65">
        <v>81</v>
      </c>
      <c r="D65">
        <v>81</v>
      </c>
      <c r="E65">
        <v>81</v>
      </c>
      <c r="F65">
        <v>81</v>
      </c>
      <c r="G65">
        <v>81</v>
      </c>
    </row>
    <row r="67" spans="1:7" x14ac:dyDescent="0.35">
      <c r="A67" t="s">
        <v>202</v>
      </c>
      <c r="C67" s="24">
        <f>CHOOSE(DCF!$D$5,C68,C69,C70)</f>
        <v>6.4210798895740523E-2</v>
      </c>
      <c r="D67" s="24">
        <f>CHOOSE(DCF!$D$5,D68,D69,D70)</f>
        <v>6.4000000000000001E-2</v>
      </c>
      <c r="E67" s="24">
        <f>CHOOSE(DCF!$D$5,E68,E69,E70)</f>
        <v>6.4000000000000001E-2</v>
      </c>
      <c r="F67" s="24">
        <f>CHOOSE(DCF!$D$5,F68,F69,F70)</f>
        <v>6.4000000000000001E-2</v>
      </c>
      <c r="G67" s="24">
        <f>CHOOSE(DCF!$D$5,G68,G69,G70)</f>
        <v>6.4000000000000001E-2</v>
      </c>
    </row>
    <row r="68" spans="1:7" x14ac:dyDescent="0.35">
      <c r="A68" t="s">
        <v>185</v>
      </c>
      <c r="B68">
        <v>1</v>
      </c>
      <c r="C68" s="24">
        <f>AVERAGE(NWC!B34:D34,NWC!F34)-1%</f>
        <v>6.4210798895740523E-2</v>
      </c>
      <c r="D68" s="24">
        <v>6.4000000000000001E-2</v>
      </c>
      <c r="E68" s="24">
        <v>6.4000000000000001E-2</v>
      </c>
      <c r="F68" s="24">
        <v>6.4000000000000001E-2</v>
      </c>
      <c r="G68" s="24">
        <v>6.4000000000000001E-2</v>
      </c>
    </row>
    <row r="69" spans="1:7" x14ac:dyDescent="0.35">
      <c r="A69" t="s">
        <v>187</v>
      </c>
      <c r="B69">
        <v>2</v>
      </c>
      <c r="C69" s="25">
        <v>5.3999999999999999E-2</v>
      </c>
      <c r="D69" s="25">
        <v>5.3999999999999999E-2</v>
      </c>
      <c r="E69" s="25">
        <v>5.3999999999999999E-2</v>
      </c>
      <c r="F69" s="25">
        <v>5.3999999999999999E-2</v>
      </c>
      <c r="G69" s="25">
        <v>5.3999999999999999E-2</v>
      </c>
    </row>
    <row r="70" spans="1:7" x14ac:dyDescent="0.35">
      <c r="A70" t="s">
        <v>201</v>
      </c>
      <c r="B70">
        <v>3</v>
      </c>
      <c r="C70" s="25">
        <v>7.3999999999999996E-2</v>
      </c>
      <c r="D70" s="25">
        <v>7.3999999999999996E-2</v>
      </c>
      <c r="E70" s="25">
        <v>7.3999999999999996E-2</v>
      </c>
      <c r="F70" s="25">
        <v>7.3999999999999996E-2</v>
      </c>
      <c r="G70" s="25">
        <v>7.3999999999999996E-2</v>
      </c>
    </row>
    <row r="72" spans="1:7" x14ac:dyDescent="0.35">
      <c r="A72" t="s">
        <v>203</v>
      </c>
      <c r="C72" s="24">
        <f>CHOOSE(DCF!$D$5,C73,C74,C75)</f>
        <v>3.0803590681732999E-2</v>
      </c>
      <c r="D72" s="24">
        <f>CHOOSE(DCF!$D$5,D73,D74,D75)</f>
        <v>3.1E-2</v>
      </c>
      <c r="E72" s="24">
        <f>CHOOSE(DCF!$D$5,E73,E74,E75)</f>
        <v>3.1E-2</v>
      </c>
      <c r="F72" s="24">
        <f>CHOOSE(DCF!$D$5,F73,F74,F75)</f>
        <v>3.1E-2</v>
      </c>
      <c r="G72" s="24">
        <f>CHOOSE(DCF!$D$5,G73,G74,G75)</f>
        <v>3.1E-2</v>
      </c>
    </row>
    <row r="73" spans="1:7" x14ac:dyDescent="0.35">
      <c r="A73" t="s">
        <v>207</v>
      </c>
      <c r="B73">
        <v>1</v>
      </c>
      <c r="C73" s="24">
        <f>AVERAGE(NWC!B35:D35,NWC!F35)-0.5%</f>
        <v>3.0803590681732999E-2</v>
      </c>
      <c r="D73" s="26">
        <v>3.1E-2</v>
      </c>
      <c r="E73" s="26">
        <v>3.1E-2</v>
      </c>
      <c r="F73" s="26">
        <v>3.1E-2</v>
      </c>
      <c r="G73" s="26">
        <v>3.1E-2</v>
      </c>
    </row>
    <row r="74" spans="1:7" x14ac:dyDescent="0.35">
      <c r="A74" t="s">
        <v>208</v>
      </c>
      <c r="B74">
        <v>2</v>
      </c>
      <c r="C74" s="24">
        <f>AVERAGE(NWC!B35:D35,NWC!F35)-1%</f>
        <v>2.5803590681732998E-2</v>
      </c>
      <c r="D74" s="24">
        <v>2.5803590681732998E-2</v>
      </c>
      <c r="E74" s="24">
        <v>2.5803590681732998E-2</v>
      </c>
      <c r="F74" s="24">
        <v>2.5803590681732998E-2</v>
      </c>
      <c r="G74" s="24">
        <v>2.5803590681732998E-2</v>
      </c>
    </row>
    <row r="75" spans="1:7" x14ac:dyDescent="0.35">
      <c r="A75" t="s">
        <v>201</v>
      </c>
      <c r="B75">
        <v>3</v>
      </c>
      <c r="C75" s="24">
        <v>3.5999999999999997E-2</v>
      </c>
      <c r="D75" s="24">
        <v>3.5999999999999997E-2</v>
      </c>
      <c r="E75" s="24">
        <v>3.5999999999999997E-2</v>
      </c>
      <c r="F75" s="24">
        <v>3.5999999999999997E-2</v>
      </c>
      <c r="G75" s="24">
        <v>3.5999999999999997E-2</v>
      </c>
    </row>
    <row r="77" spans="1:7" x14ac:dyDescent="0.35">
      <c r="A77" t="s">
        <v>206</v>
      </c>
      <c r="C77" s="24">
        <f>CHOOSE(DCF!$D$5,C78,C79,C80)</f>
        <v>2.212795397078195E-2</v>
      </c>
      <c r="D77" s="24">
        <f>CHOOSE(DCF!$D$5,D78,D79,D80)</f>
        <v>2.212795397078195E-2</v>
      </c>
      <c r="E77" s="24">
        <f>CHOOSE(DCF!$D$5,E78,E79,E80)</f>
        <v>2.212795397078195E-2</v>
      </c>
      <c r="F77" s="24">
        <f>CHOOSE(DCF!$D$5,F78,F79,F80)</f>
        <v>2.212795397078195E-2</v>
      </c>
      <c r="G77" s="24">
        <f>CHOOSE(DCF!$D$5,G78,G79,G80)</f>
        <v>2.212795397078195E-2</v>
      </c>
    </row>
    <row r="78" spans="1:7" x14ac:dyDescent="0.35">
      <c r="A78" t="s">
        <v>207</v>
      </c>
      <c r="B78">
        <v>1</v>
      </c>
      <c r="C78" s="24">
        <f>AVERAGE(NWC!B36:D36,NWC!F36)-0.5%</f>
        <v>2.212795397078195E-2</v>
      </c>
      <c r="D78" s="24">
        <v>2.212795397078195E-2</v>
      </c>
      <c r="E78" s="24">
        <v>2.212795397078195E-2</v>
      </c>
      <c r="F78" s="24">
        <v>2.212795397078195E-2</v>
      </c>
      <c r="G78" s="24">
        <v>2.212795397078195E-2</v>
      </c>
    </row>
    <row r="79" spans="1:7" x14ac:dyDescent="0.35">
      <c r="A79" t="s">
        <v>209</v>
      </c>
      <c r="B79">
        <v>2</v>
      </c>
      <c r="C79" s="24">
        <f>AVERAGE(NWC!B36:D36,NWC!F36)-0.7%</f>
        <v>2.0127953970781952E-2</v>
      </c>
      <c r="D79" s="24">
        <v>2.0127953970781952E-2</v>
      </c>
      <c r="E79" s="24">
        <v>2.0127953970781952E-2</v>
      </c>
      <c r="F79" s="24">
        <v>2.0127953970781952E-2</v>
      </c>
      <c r="G79" s="24">
        <v>2.0127953970781952E-2</v>
      </c>
    </row>
    <row r="80" spans="1:7" x14ac:dyDescent="0.35">
      <c r="A80" t="s">
        <v>201</v>
      </c>
      <c r="B80">
        <v>3</v>
      </c>
      <c r="C80" s="24">
        <f>AVERAGE(NWC!B36:D36,NWC!F36)</f>
        <v>2.7127953970781951E-2</v>
      </c>
      <c r="D80" s="24">
        <v>2.7127953970781951E-2</v>
      </c>
      <c r="E80" s="24">
        <v>2.7127953970781951E-2</v>
      </c>
      <c r="F80" s="24">
        <v>2.7127953970781951E-2</v>
      </c>
      <c r="G80" s="24">
        <v>2.7127953970781951E-2</v>
      </c>
    </row>
    <row r="82" spans="1:7" x14ac:dyDescent="0.35">
      <c r="A82" t="s">
        <v>204</v>
      </c>
      <c r="C82" s="24">
        <f>CHOOSE(DCF!$D$5,C83,C84,C85)</f>
        <v>1.3574862632583073E-2</v>
      </c>
      <c r="D82" s="24">
        <f>CHOOSE(DCF!$D$5,D83,D84,D85)</f>
        <v>1.3574862632583073E-2</v>
      </c>
      <c r="E82" s="24">
        <f>CHOOSE(DCF!$D$5,E83,E84,E85)</f>
        <v>1.3574862632583073E-2</v>
      </c>
      <c r="F82" s="24">
        <f>CHOOSE(DCF!$D$5,F83,F84,F85)</f>
        <v>1.3574862632583073E-2</v>
      </c>
      <c r="G82" s="24">
        <f>CHOOSE(DCF!$D$5,G83,G84,G85)</f>
        <v>1.3574862632583073E-2</v>
      </c>
    </row>
    <row r="83" spans="1:7" x14ac:dyDescent="0.35">
      <c r="A83" t="s">
        <v>210</v>
      </c>
      <c r="B83">
        <v>1</v>
      </c>
      <c r="C83" s="24">
        <f>AVERAGE(NWC!B37:D37,NWC!F37)-0.1%</f>
        <v>1.3574862632583073E-2</v>
      </c>
      <c r="D83" s="24">
        <v>1.3574862632583073E-2</v>
      </c>
      <c r="E83" s="24">
        <v>1.3574862632583073E-2</v>
      </c>
      <c r="F83" s="24">
        <v>1.3574862632583073E-2</v>
      </c>
      <c r="G83" s="24">
        <v>1.3574862632583073E-2</v>
      </c>
    </row>
    <row r="84" spans="1:7" x14ac:dyDescent="0.35">
      <c r="A84" t="s">
        <v>191</v>
      </c>
      <c r="B84">
        <v>2</v>
      </c>
      <c r="C84" s="24">
        <f>AVERAGE(NWC!B37:D37,NWC!F37)-0.2%</f>
        <v>1.2574862632583074E-2</v>
      </c>
      <c r="D84" s="24">
        <v>1.2574862632583074E-2</v>
      </c>
      <c r="E84" s="24">
        <v>1.2574862632583074E-2</v>
      </c>
      <c r="F84" s="24">
        <v>1.2574862632583074E-2</v>
      </c>
      <c r="G84" s="24">
        <v>1.2574862632583074E-2</v>
      </c>
    </row>
    <row r="85" spans="1:7" x14ac:dyDescent="0.35">
      <c r="A85" t="s">
        <v>201</v>
      </c>
      <c r="B85">
        <v>3</v>
      </c>
      <c r="C85" s="24">
        <f>AVERAGE(NWC!B37:D37,NWC!F37)</f>
        <v>1.4574862632583074E-2</v>
      </c>
      <c r="D85" s="24">
        <v>1.4574862632583074E-2</v>
      </c>
      <c r="E85" s="24">
        <v>1.4574862632583074E-2</v>
      </c>
      <c r="F85" s="24">
        <v>1.4574862632583074E-2</v>
      </c>
      <c r="G85" s="24">
        <v>1.4574862632583074E-2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F7D2A-530D-481E-9114-F9F51C994241}">
  <dimension ref="A1:T66"/>
  <sheetViews>
    <sheetView topLeftCell="G45" zoomScale="85" workbookViewId="0">
      <selection activeCell="B66" sqref="A63:B66"/>
    </sheetView>
  </sheetViews>
  <sheetFormatPr defaultRowHeight="14.5" x14ac:dyDescent="0.35"/>
  <cols>
    <col min="1" max="1" width="29.08984375" bestFit="1" customWidth="1"/>
    <col min="2" max="2" width="13.6328125" bestFit="1" customWidth="1"/>
    <col min="3" max="4" width="9" bestFit="1" customWidth="1"/>
    <col min="5" max="5" width="12.36328125" bestFit="1" customWidth="1"/>
    <col min="6" max="6" width="9" bestFit="1" customWidth="1"/>
    <col min="7" max="7" width="12.36328125" bestFit="1" customWidth="1"/>
    <col min="8" max="8" width="18.6328125" customWidth="1"/>
    <col min="9" max="9" width="14.26953125" bestFit="1" customWidth="1"/>
    <col min="10" max="11" width="11.36328125" bestFit="1" customWidth="1"/>
    <col min="12" max="13" width="9.36328125" bestFit="1" customWidth="1"/>
    <col min="14" max="14" width="13.7265625" bestFit="1" customWidth="1"/>
  </cols>
  <sheetData>
    <row r="1" spans="1:12" x14ac:dyDescent="0.35">
      <c r="A1" s="3" t="s">
        <v>272</v>
      </c>
    </row>
    <row r="4" spans="1:12" ht="15" thickBot="1" x14ac:dyDescent="0.4">
      <c r="A4" s="15"/>
      <c r="B4" s="4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ht="15" thickBot="1" x14ac:dyDescent="0.4">
      <c r="A5" s="9"/>
      <c r="B5" s="270"/>
      <c r="C5" s="270" t="s">
        <v>188</v>
      </c>
      <c r="D5" s="90">
        <v>1</v>
      </c>
      <c r="E5" s="270" t="s">
        <v>249</v>
      </c>
      <c r="F5" s="270"/>
      <c r="G5" s="270"/>
      <c r="H5" s="270"/>
      <c r="I5" s="270"/>
      <c r="J5" s="270"/>
      <c r="K5" s="270"/>
      <c r="L5" s="8"/>
    </row>
    <row r="6" spans="1:12" x14ac:dyDescent="0.35">
      <c r="A6" s="9"/>
      <c r="B6" s="270"/>
      <c r="C6" s="270"/>
      <c r="D6" s="270"/>
      <c r="E6" s="270"/>
      <c r="F6" s="270"/>
      <c r="G6" s="270" t="s">
        <v>250</v>
      </c>
      <c r="H6" s="270"/>
      <c r="I6" s="270"/>
      <c r="J6" s="270"/>
      <c r="K6" s="270"/>
      <c r="L6" s="8"/>
    </row>
    <row r="7" spans="1:12" x14ac:dyDescent="0.35">
      <c r="A7" s="10"/>
      <c r="B7" s="11"/>
      <c r="C7" s="11"/>
      <c r="D7" s="11"/>
      <c r="E7" s="11"/>
      <c r="F7" s="11"/>
      <c r="G7" s="11" t="s">
        <v>251</v>
      </c>
      <c r="H7" s="11"/>
      <c r="I7" s="11"/>
      <c r="J7" s="11"/>
      <c r="K7" s="11"/>
      <c r="L7" s="12"/>
    </row>
    <row r="9" spans="1:12" x14ac:dyDescent="0.35">
      <c r="A9" s="15"/>
      <c r="B9" s="201" t="s">
        <v>151</v>
      </c>
      <c r="C9" s="202"/>
      <c r="D9" s="202"/>
      <c r="E9" s="202"/>
      <c r="F9" s="203"/>
      <c r="G9" s="204" t="s">
        <v>152</v>
      </c>
      <c r="H9" s="204"/>
      <c r="I9" s="204"/>
      <c r="J9" s="204"/>
      <c r="K9" s="205"/>
    </row>
    <row r="10" spans="1:12" x14ac:dyDescent="0.35">
      <c r="A10" s="9"/>
      <c r="B10" s="44">
        <v>2019</v>
      </c>
      <c r="C10" s="44">
        <v>2020</v>
      </c>
      <c r="D10" s="44">
        <v>2021</v>
      </c>
      <c r="E10" s="44">
        <v>2022</v>
      </c>
      <c r="F10" s="44">
        <v>2023</v>
      </c>
      <c r="G10" s="206">
        <v>2024</v>
      </c>
      <c r="H10" s="207">
        <v>2025</v>
      </c>
      <c r="I10" s="207">
        <v>2026</v>
      </c>
      <c r="J10" s="207">
        <v>2027</v>
      </c>
      <c r="K10" s="208">
        <v>2028</v>
      </c>
    </row>
    <row r="11" spans="1:12" x14ac:dyDescent="0.35">
      <c r="A11" s="38" t="s">
        <v>130</v>
      </c>
      <c r="B11" s="46">
        <v>5267132</v>
      </c>
      <c r="C11" s="46">
        <v>4474667</v>
      </c>
      <c r="D11" s="47">
        <v>5683466</v>
      </c>
      <c r="E11" s="47">
        <v>1300945</v>
      </c>
      <c r="F11" s="47">
        <v>5903636</v>
      </c>
      <c r="G11" s="66">
        <f>AVERAGE(B11:F11)*(Assumptions!C12+1)</f>
        <v>4891868.9745838586</v>
      </c>
      <c r="H11" s="47">
        <f>G11*(Assumptions!D12+1)</f>
        <v>5288110.3615251509</v>
      </c>
      <c r="I11" s="47">
        <f>H11*(Assumptions!E12+1)</f>
        <v>5716447.3008086877</v>
      </c>
      <c r="J11" s="47">
        <f>I11*(Assumptions!F12+1)</f>
        <v>6179479.5321741914</v>
      </c>
      <c r="K11" s="48">
        <f>J11*(Assumptions!F12+1)</f>
        <v>6680017.3742803009</v>
      </c>
    </row>
    <row r="12" spans="1:12" x14ac:dyDescent="0.35">
      <c r="A12" s="40" t="s">
        <v>155</v>
      </c>
      <c r="B12" s="60">
        <v>1.4200000000000001E-2</v>
      </c>
      <c r="C12" s="62">
        <f>(C11-B11)/B11</f>
        <v>-0.15045474463142369</v>
      </c>
      <c r="D12" s="62">
        <f t="shared" ref="D12:F12" si="0">(D11-C11)/C11</f>
        <v>0.27014278380938739</v>
      </c>
      <c r="E12" s="62">
        <f t="shared" si="0"/>
        <v>-0.77110006464365233</v>
      </c>
      <c r="F12" s="62">
        <f t="shared" si="0"/>
        <v>3.5379597139002801</v>
      </c>
      <c r="G12" s="61">
        <f>(G11-F11)/F11</f>
        <v>-0.17138031975822043</v>
      </c>
      <c r="H12" s="62">
        <f t="shared" ref="H12:K12" si="1">(H11-G11)/G11</f>
        <v>8.0999999999999947E-2</v>
      </c>
      <c r="I12" s="62">
        <f t="shared" si="1"/>
        <v>8.0999999999999905E-2</v>
      </c>
      <c r="J12" s="62">
        <f t="shared" si="1"/>
        <v>8.1000000000000003E-2</v>
      </c>
      <c r="K12" s="63">
        <f t="shared" si="1"/>
        <v>8.1000000000000003E-2</v>
      </c>
    </row>
    <row r="13" spans="1:12" ht="15" thickBot="1" x14ac:dyDescent="0.4">
      <c r="A13" s="41" t="s">
        <v>154</v>
      </c>
      <c r="B13" s="51">
        <v>2796599</v>
      </c>
      <c r="C13" s="52">
        <v>2314572</v>
      </c>
      <c r="D13" s="52">
        <v>821967</v>
      </c>
      <c r="E13" s="52">
        <v>695781</v>
      </c>
      <c r="F13" s="52">
        <v>3254296</v>
      </c>
      <c r="G13" s="68">
        <f>G11*Assumptions!C17</f>
        <v>2548663.7357581905</v>
      </c>
      <c r="H13" s="52">
        <f>H11*Assumptions!D17</f>
        <v>2702224.3947393522</v>
      </c>
      <c r="I13" s="52">
        <f>I11*Assumptions!E17</f>
        <v>2863940.0977051524</v>
      </c>
      <c r="J13" s="52">
        <f>J11*Assumptions!F17</f>
        <v>3034124.4502975279</v>
      </c>
      <c r="K13" s="53">
        <f>K11*Assumptions!G17</f>
        <v>3213088.3570288247</v>
      </c>
    </row>
    <row r="14" spans="1:12" x14ac:dyDescent="0.35">
      <c r="A14" s="42" t="s">
        <v>156</v>
      </c>
      <c r="B14" s="47">
        <f>B11-B13</f>
        <v>2470533</v>
      </c>
      <c r="C14" s="47">
        <f t="shared" ref="C14:K14" si="2">C11-C13</f>
        <v>2160095</v>
      </c>
      <c r="D14" s="47">
        <f t="shared" si="2"/>
        <v>4861499</v>
      </c>
      <c r="E14" s="47">
        <f t="shared" si="2"/>
        <v>605164</v>
      </c>
      <c r="F14" s="47">
        <f t="shared" si="2"/>
        <v>2649340</v>
      </c>
      <c r="G14" s="66">
        <f t="shared" si="2"/>
        <v>2343205.2388256681</v>
      </c>
      <c r="H14" s="47">
        <f t="shared" si="2"/>
        <v>2585885.9667857988</v>
      </c>
      <c r="I14" s="47">
        <f t="shared" si="2"/>
        <v>2852507.2031035353</v>
      </c>
      <c r="J14" s="47">
        <f t="shared" si="2"/>
        <v>3145355.0818766635</v>
      </c>
      <c r="K14" s="48">
        <f t="shared" si="2"/>
        <v>3466929.0172514762</v>
      </c>
    </row>
    <row r="15" spans="1:12" x14ac:dyDescent="0.35">
      <c r="A15" s="40" t="s">
        <v>166</v>
      </c>
      <c r="B15" s="49">
        <f>B14/B11</f>
        <v>0.46904710191428656</v>
      </c>
      <c r="C15" s="49">
        <f t="shared" ref="C15:F15" si="3">C14/C11</f>
        <v>0.48273871552899916</v>
      </c>
      <c r="D15" s="49">
        <f t="shared" si="3"/>
        <v>0.85537575134609756</v>
      </c>
      <c r="E15" s="49">
        <f t="shared" si="3"/>
        <v>0.46517262451525621</v>
      </c>
      <c r="F15" s="50">
        <f t="shared" si="3"/>
        <v>0.44876411757093426</v>
      </c>
      <c r="G15" s="49">
        <f>G14/G11</f>
        <v>0.47899999999999998</v>
      </c>
      <c r="H15" s="49">
        <f t="shared" ref="H15" si="4">H14/H11</f>
        <v>0.48899999999999999</v>
      </c>
      <c r="I15" s="49">
        <f t="shared" ref="I15" si="5">I14/I11</f>
        <v>0.49900000000000005</v>
      </c>
      <c r="J15" s="49">
        <f t="shared" ref="J15" si="6">J14/J11</f>
        <v>0.50900000000000001</v>
      </c>
      <c r="K15" s="50">
        <f t="shared" ref="K15" si="7">K14/K11</f>
        <v>0.51900000000000002</v>
      </c>
    </row>
    <row r="16" spans="1:12" x14ac:dyDescent="0.35">
      <c r="A16" s="39" t="s">
        <v>157</v>
      </c>
      <c r="B16" s="46">
        <v>2233763</v>
      </c>
      <c r="C16" s="47">
        <v>2171934</v>
      </c>
      <c r="D16" s="47">
        <v>2334691</v>
      </c>
      <c r="E16" s="47">
        <v>594446</v>
      </c>
      <c r="F16" s="47">
        <v>2365529</v>
      </c>
      <c r="G16" s="66">
        <f>G11*Assumptions!C22</f>
        <v>2081871.7241595145</v>
      </c>
      <c r="H16" s="47">
        <f>H11*Assumptions!D22</f>
        <v>2197622.2302011838</v>
      </c>
      <c r="I16" s="47">
        <f>I11*Assumptions!E22</f>
        <v>2318465.1578393928</v>
      </c>
      <c r="J16" s="47">
        <f>J11*Assumptions!F22</f>
        <v>2444466.0403026417</v>
      </c>
      <c r="K16" s="48">
        <f>K11*Assumptions!G22</f>
        <v>2575667.6158243525</v>
      </c>
    </row>
    <row r="17" spans="1:11" ht="15" thickBot="1" x14ac:dyDescent="0.4">
      <c r="A17" s="43" t="s">
        <v>178</v>
      </c>
      <c r="B17" s="51">
        <v>0</v>
      </c>
      <c r="C17" s="52">
        <v>601599</v>
      </c>
      <c r="D17" s="52">
        <v>40518</v>
      </c>
      <c r="E17" s="52">
        <v>56674</v>
      </c>
      <c r="F17" s="52">
        <v>0</v>
      </c>
      <c r="G17" s="68">
        <f>DCF!G11*Assumptions!C27</f>
        <v>181134.51287969865</v>
      </c>
      <c r="H17" s="52">
        <f>DCF!H11*Assumptions!D27</f>
        <v>195806.40842295423</v>
      </c>
      <c r="I17" s="52">
        <f>DCF!I11*Assumptions!E27</f>
        <v>211666.72750521352</v>
      </c>
      <c r="J17" s="52">
        <f>DCF!J11*Assumptions!F27</f>
        <v>228811.73243313582</v>
      </c>
      <c r="K17" s="53">
        <f>DCF!K11*Assumptions!G27</f>
        <v>247345.48276021981</v>
      </c>
    </row>
    <row r="18" spans="1:11" x14ac:dyDescent="0.35">
      <c r="A18" s="42" t="s">
        <v>158</v>
      </c>
      <c r="B18" s="47">
        <f>B21+186425</f>
        <v>423195</v>
      </c>
      <c r="C18" s="47">
        <f>C21+164984</f>
        <v>-448454</v>
      </c>
      <c r="D18" s="47">
        <f>D21+141144</f>
        <v>627434</v>
      </c>
      <c r="E18" s="47">
        <f>E21+34960</f>
        <v>-10996</v>
      </c>
      <c r="F18" s="47">
        <f>F21+137620</f>
        <v>421431</v>
      </c>
      <c r="G18" s="66">
        <f>G21+G20</f>
        <v>130311.12972123962</v>
      </c>
      <c r="H18" s="47">
        <f t="shared" ref="H18:K18" si="8">H21+H20</f>
        <v>251130.83817509317</v>
      </c>
      <c r="I18" s="47">
        <f t="shared" si="8"/>
        <v>391072.87500049116</v>
      </c>
      <c r="J18" s="47">
        <f t="shared" si="8"/>
        <v>552511.46707480331</v>
      </c>
      <c r="K18" s="48">
        <f t="shared" si="8"/>
        <v>738091.8111195137</v>
      </c>
    </row>
    <row r="19" spans="1:11" x14ac:dyDescent="0.35">
      <c r="A19" s="40" t="s">
        <v>166</v>
      </c>
      <c r="B19" s="62">
        <f>B18/B11</f>
        <v>8.0346382053838789E-2</v>
      </c>
      <c r="C19" s="62">
        <f t="shared" ref="C19:F19" si="9">C18/C11</f>
        <v>-0.10022064211705586</v>
      </c>
      <c r="D19" s="62">
        <f t="shared" si="9"/>
        <v>0.11039636728714484</v>
      </c>
      <c r="E19" s="62">
        <f t="shared" si="9"/>
        <v>-8.4523173539234938E-3</v>
      </c>
      <c r="F19" s="62">
        <f t="shared" si="9"/>
        <v>7.1384990538034529E-2</v>
      </c>
      <c r="G19" s="61">
        <f>G18/G11</f>
        <v>2.663831153252115E-2</v>
      </c>
      <c r="H19" s="62">
        <f t="shared" ref="H19" si="10">H18/H11</f>
        <v>4.7489712015515537E-2</v>
      </c>
      <c r="I19" s="62">
        <f t="shared" ref="I19" si="11">I18/I11</f>
        <v>6.8411874442569826E-2</v>
      </c>
      <c r="J19" s="62">
        <f t="shared" ref="J19" si="12">J18/J11</f>
        <v>8.9410680009228444E-2</v>
      </c>
      <c r="K19" s="63">
        <f t="shared" ref="K19" si="13">K18/K11</f>
        <v>0.11049249871135777</v>
      </c>
    </row>
    <row r="20" spans="1:11" ht="15" thickBot="1" x14ac:dyDescent="0.4">
      <c r="A20" s="41" t="s">
        <v>159</v>
      </c>
      <c r="B20" s="54">
        <v>186425</v>
      </c>
      <c r="C20" s="52">
        <v>164984</v>
      </c>
      <c r="D20" s="52">
        <v>141144</v>
      </c>
      <c r="E20" s="52">
        <v>34960</v>
      </c>
      <c r="F20" s="52">
        <v>137620</v>
      </c>
      <c r="G20" s="68">
        <v>50112.127934784679</v>
      </c>
      <c r="H20" s="52">
        <v>58673.510013432431</v>
      </c>
      <c r="I20" s="52">
        <v>68697.557241562143</v>
      </c>
      <c r="J20" s="52">
        <v>80434.157933917377</v>
      </c>
      <c r="K20" s="53">
        <v>94175.892452609842</v>
      </c>
    </row>
    <row r="21" spans="1:11" x14ac:dyDescent="0.35">
      <c r="A21" s="42" t="s">
        <v>37</v>
      </c>
      <c r="B21" s="46">
        <v>236770</v>
      </c>
      <c r="C21" s="47">
        <v>-613438</v>
      </c>
      <c r="D21" s="47">
        <v>486290</v>
      </c>
      <c r="E21" s="47">
        <v>-45956</v>
      </c>
      <c r="F21" s="47">
        <v>283811</v>
      </c>
      <c r="G21" s="66">
        <f>G11-G13-G16-G17</f>
        <v>80199.00178645493</v>
      </c>
      <c r="H21" s="47">
        <f t="shared" ref="H21:K21" si="14">H11-H13-H16-H17</f>
        <v>192457.32816166073</v>
      </c>
      <c r="I21" s="47">
        <f t="shared" si="14"/>
        <v>322375.31775892904</v>
      </c>
      <c r="J21" s="47">
        <f t="shared" si="14"/>
        <v>472077.30914088595</v>
      </c>
      <c r="K21" s="48">
        <f t="shared" si="14"/>
        <v>643915.91866690386</v>
      </c>
    </row>
    <row r="22" spans="1:11" x14ac:dyDescent="0.35">
      <c r="A22" s="40" t="s">
        <v>166</v>
      </c>
      <c r="B22" s="62">
        <f>B21/B11</f>
        <v>4.4952357373994042E-2</v>
      </c>
      <c r="C22" s="62">
        <f t="shared" ref="C22:F22" si="15">C21/C11</f>
        <v>-0.1370913187506467</v>
      </c>
      <c r="D22" s="62">
        <f t="shared" si="15"/>
        <v>8.5562225585584573E-2</v>
      </c>
      <c r="E22" s="62">
        <f t="shared" si="15"/>
        <v>-3.532509060721245E-2</v>
      </c>
      <c r="F22" s="62">
        <f t="shared" si="15"/>
        <v>4.8073932742465832E-2</v>
      </c>
      <c r="G22" s="61">
        <f>G21/G11</f>
        <v>1.639434788689885E-2</v>
      </c>
      <c r="H22" s="62">
        <f t="shared" ref="H22" si="16">H21/H11</f>
        <v>3.639434788689884E-2</v>
      </c>
      <c r="I22" s="62">
        <f t="shared" ref="I22" si="17">I21/I11</f>
        <v>5.639434788689885E-2</v>
      </c>
      <c r="J22" s="62">
        <f t="shared" ref="J22" si="18">J21/J11</f>
        <v>7.639434788689882E-2</v>
      </c>
      <c r="K22" s="63">
        <f t="shared" ref="K22" si="19">K21/K11</f>
        <v>9.6394347886898837E-2</v>
      </c>
    </row>
    <row r="23" spans="1:11" ht="15" thickBot="1" x14ac:dyDescent="0.4">
      <c r="A23" s="41" t="s">
        <v>162</v>
      </c>
      <c r="B23" s="51">
        <v>70024</v>
      </c>
      <c r="C23" s="52">
        <v>49387</v>
      </c>
      <c r="D23" s="52">
        <v>32072</v>
      </c>
      <c r="E23" s="52">
        <v>8181</v>
      </c>
      <c r="F23" s="52">
        <v>-101046</v>
      </c>
      <c r="G23" s="68">
        <f>G21*20.5%</f>
        <v>16440.795366223261</v>
      </c>
      <c r="H23" s="52">
        <f t="shared" ref="H23:K23" si="20">H21*20.5%</f>
        <v>39453.752273140446</v>
      </c>
      <c r="I23" s="52">
        <f t="shared" si="20"/>
        <v>66086.940140580453</v>
      </c>
      <c r="J23" s="52">
        <f t="shared" si="20"/>
        <v>96775.848373881614</v>
      </c>
      <c r="K23" s="53">
        <f t="shared" si="20"/>
        <v>132002.76332671527</v>
      </c>
    </row>
    <row r="24" spans="1:11" x14ac:dyDescent="0.35">
      <c r="A24" s="42" t="s">
        <v>161</v>
      </c>
      <c r="B24" s="47">
        <f>B21-B23</f>
        <v>166746</v>
      </c>
      <c r="C24" s="47">
        <f t="shared" ref="C24:F24" si="21">C21-C23</f>
        <v>-662825</v>
      </c>
      <c r="D24" s="47">
        <f t="shared" si="21"/>
        <v>454218</v>
      </c>
      <c r="E24" s="47">
        <f t="shared" si="21"/>
        <v>-54137</v>
      </c>
      <c r="F24" s="47">
        <f t="shared" si="21"/>
        <v>384857</v>
      </c>
      <c r="G24" s="66">
        <f>G21*0.795</f>
        <v>63758.206420231676</v>
      </c>
      <c r="H24" s="47">
        <f t="shared" ref="H24:K24" si="22">H21*0.795</f>
        <v>153003.57588852028</v>
      </c>
      <c r="I24" s="47">
        <f t="shared" si="22"/>
        <v>256288.3776183486</v>
      </c>
      <c r="J24" s="47">
        <f t="shared" si="22"/>
        <v>375301.46076700435</v>
      </c>
      <c r="K24" s="48">
        <f t="shared" si="22"/>
        <v>511913.15534018859</v>
      </c>
    </row>
    <row r="25" spans="1:11" x14ac:dyDescent="0.35">
      <c r="A25" s="38"/>
      <c r="B25" s="47"/>
      <c r="C25" s="47"/>
      <c r="D25" s="47"/>
      <c r="E25" s="47"/>
      <c r="F25" s="47"/>
      <c r="G25" s="66"/>
      <c r="H25" s="47"/>
      <c r="I25" s="47"/>
      <c r="J25" s="47"/>
      <c r="K25" s="48"/>
    </row>
    <row r="26" spans="1:11" x14ac:dyDescent="0.35">
      <c r="A26" s="38" t="s">
        <v>163</v>
      </c>
      <c r="B26" s="56" t="s">
        <v>160</v>
      </c>
      <c r="C26" s="47">
        <v>164984</v>
      </c>
      <c r="D26" s="47">
        <v>141144</v>
      </c>
      <c r="E26" s="47">
        <v>34960</v>
      </c>
      <c r="F26" s="47">
        <v>137620</v>
      </c>
      <c r="G26" s="66">
        <f>G11*Assumptions!C32</f>
        <v>95178.81900350377</v>
      </c>
      <c r="H26" s="47">
        <f>H11*Assumptions!D32</f>
        <v>95038.777920906359</v>
      </c>
      <c r="I26" s="47">
        <f>I11*Assumptions!E32</f>
        <v>85780.956272335228</v>
      </c>
      <c r="J26" s="47">
        <f>J11*Assumptions!F32</f>
        <v>93260.183084509859</v>
      </c>
      <c r="K26" s="48">
        <f>K11*Assumptions!G32</f>
        <v>88918.097344448135</v>
      </c>
    </row>
    <row r="27" spans="1:11" x14ac:dyDescent="0.35">
      <c r="A27" s="38" t="s">
        <v>164</v>
      </c>
      <c r="B27" s="47">
        <v>-147113</v>
      </c>
      <c r="C27" s="47">
        <v>66345</v>
      </c>
      <c r="D27" s="47">
        <v>-68346</v>
      </c>
      <c r="E27" s="47">
        <v>-39923</v>
      </c>
      <c r="F27" s="47">
        <v>-152796</v>
      </c>
      <c r="G27" s="66">
        <f>G11*Assumptions!C38</f>
        <v>-73893.664463687659</v>
      </c>
      <c r="H27" s="47">
        <f>H11*Assumptions!D38</f>
        <v>-79879.051285246358</v>
      </c>
      <c r="I27" s="47">
        <f>I11*Assumptions!E38</f>
        <v>-86349.254439351294</v>
      </c>
      <c r="J27" s="47">
        <f>J11*Assumptions!F38</f>
        <v>-93343.544048938755</v>
      </c>
      <c r="K27" s="48">
        <f>K11*Assumptions!G38</f>
        <v>-100904.3711169028</v>
      </c>
    </row>
    <row r="28" spans="1:11" x14ac:dyDescent="0.35">
      <c r="A28" s="45" t="s">
        <v>165</v>
      </c>
      <c r="B28" s="57"/>
      <c r="C28" s="57">
        <v>-75668</v>
      </c>
      <c r="D28" s="57">
        <v>308421</v>
      </c>
      <c r="E28" s="57">
        <v>365694</v>
      </c>
      <c r="F28" s="57">
        <v>-890785</v>
      </c>
      <c r="G28" s="67">
        <f>NWC!G22-NWC!F22</f>
        <v>-452787.97410751833</v>
      </c>
      <c r="H28" s="57">
        <f>NWC!H22-NWC!G22</f>
        <v>8919.7984368728939</v>
      </c>
      <c r="I28" s="57">
        <f>NWC!I22-NWC!H22</f>
        <v>6866.2742928292137</v>
      </c>
      <c r="J28" s="57">
        <f>NWC!J22-NWC!I22</f>
        <v>6062.1942984468769</v>
      </c>
      <c r="K28" s="58">
        <f>NWC!K22-NWC!J22</f>
        <v>5165.0839125618804</v>
      </c>
    </row>
    <row r="29" spans="1:11" x14ac:dyDescent="0.35">
      <c r="A29" s="89"/>
      <c r="B29" s="4"/>
      <c r="C29" s="4"/>
      <c r="D29" s="4"/>
      <c r="E29" s="4"/>
      <c r="F29" s="4"/>
      <c r="G29" s="262">
        <v>2024</v>
      </c>
      <c r="H29" s="262">
        <v>2025</v>
      </c>
      <c r="I29" s="262">
        <v>2026</v>
      </c>
      <c r="J29" s="262">
        <v>2027</v>
      </c>
      <c r="K29" s="263">
        <v>2028</v>
      </c>
    </row>
    <row r="30" spans="1:11" x14ac:dyDescent="0.35">
      <c r="A30" s="14" t="s">
        <v>211</v>
      </c>
      <c r="B30" s="11"/>
      <c r="C30" s="11"/>
      <c r="D30" s="11"/>
      <c r="E30" s="11"/>
      <c r="F30" s="11"/>
      <c r="G30" s="264">
        <f>G24+G26+G27-G28</f>
        <v>537831.33506756613</v>
      </c>
      <c r="H30" s="264">
        <f t="shared" ref="H30:K30" si="23">H24+H26+H27-H28</f>
        <v>159243.5040873074</v>
      </c>
      <c r="I30" s="264">
        <f t="shared" si="23"/>
        <v>248853.80515850332</v>
      </c>
      <c r="J30" s="264">
        <f t="shared" si="23"/>
        <v>369155.90550412855</v>
      </c>
      <c r="K30" s="265">
        <f t="shared" si="23"/>
        <v>494761.79765517206</v>
      </c>
    </row>
    <row r="33" spans="1:20" x14ac:dyDescent="0.35">
      <c r="H33" s="225" t="s">
        <v>230</v>
      </c>
      <c r="I33" s="226"/>
      <c r="J33" s="226"/>
      <c r="K33" s="226"/>
      <c r="L33" s="226"/>
      <c r="M33" s="226"/>
      <c r="N33" s="227"/>
    </row>
    <row r="34" spans="1:20" x14ac:dyDescent="0.35">
      <c r="H34" s="97" t="s">
        <v>236</v>
      </c>
      <c r="I34" s="266"/>
      <c r="J34" s="266">
        <v>1</v>
      </c>
      <c r="K34" s="266">
        <v>2</v>
      </c>
      <c r="L34" s="266">
        <v>3</v>
      </c>
      <c r="M34" s="266">
        <v>4</v>
      </c>
      <c r="N34" s="219">
        <v>5</v>
      </c>
    </row>
    <row r="35" spans="1:20" x14ac:dyDescent="0.35">
      <c r="H35" s="97" t="s">
        <v>237</v>
      </c>
      <c r="I35" s="266"/>
      <c r="J35" s="267">
        <f>J36/G30</f>
        <v>0.89976606082418575</v>
      </c>
      <c r="K35" s="267">
        <f t="shared" ref="K35:N35" si="24">K36/H30</f>
        <v>0.80957896421107234</v>
      </c>
      <c r="L35" s="267">
        <f t="shared" si="24"/>
        <v>0.72843167555432098</v>
      </c>
      <c r="M35" s="267">
        <f t="shared" si="24"/>
        <v>0.65541809929307271</v>
      </c>
      <c r="N35" s="229">
        <f t="shared" si="24"/>
        <v>0.58972296139380309</v>
      </c>
    </row>
    <row r="36" spans="1:20" x14ac:dyDescent="0.35">
      <c r="H36" s="228" t="s">
        <v>238</v>
      </c>
      <c r="I36" s="223"/>
      <c r="J36" s="268">
        <f>G30/(1+0.1114)</f>
        <v>483922.38174155675</v>
      </c>
      <c r="K36" s="268">
        <f>H30/(1+0.1114)^2</f>
        <v>128920.19109634399</v>
      </c>
      <c r="L36" s="268">
        <f>I30/(1+0.1114)^3</f>
        <v>181272.9942596771</v>
      </c>
      <c r="M36" s="268">
        <f>J30/(1+0.1114)^4</f>
        <v>241951.46192832908</v>
      </c>
      <c r="N36" s="269">
        <f>K30/(1+0.1114)^5</f>
        <v>291772.39249772963</v>
      </c>
    </row>
    <row r="37" spans="1:20" x14ac:dyDescent="0.35">
      <c r="H37" s="266"/>
      <c r="I37" s="266"/>
      <c r="J37" s="266"/>
      <c r="K37" s="266"/>
      <c r="L37" s="266"/>
      <c r="M37" s="266"/>
      <c r="N37" s="266"/>
    </row>
    <row r="38" spans="1:20" x14ac:dyDescent="0.35">
      <c r="A38" s="84" t="s">
        <v>144</v>
      </c>
      <c r="B38" s="4"/>
      <c r="C38" s="4"/>
      <c r="D38" s="4"/>
      <c r="E38" s="4"/>
      <c r="F38" s="5"/>
      <c r="O38" s="83"/>
      <c r="P38" s="83"/>
      <c r="Q38" s="83"/>
      <c r="R38" s="83"/>
    </row>
    <row r="39" spans="1:20" x14ac:dyDescent="0.35">
      <c r="A39" s="38" t="s">
        <v>130</v>
      </c>
      <c r="B39" s="85">
        <v>1.4200000000000001E-2</v>
      </c>
      <c r="C39" s="85">
        <v>-0.15045474463142369</v>
      </c>
      <c r="D39" s="85">
        <v>0.27014278380938739</v>
      </c>
      <c r="E39" s="85">
        <v>-0.77110006464365233</v>
      </c>
      <c r="F39" s="86">
        <v>3.5379597139002801</v>
      </c>
    </row>
    <row r="40" spans="1:20" x14ac:dyDescent="0.35">
      <c r="A40" s="38" t="s">
        <v>154</v>
      </c>
      <c r="B40" s="62">
        <f>B13/B11</f>
        <v>0.53095289808571344</v>
      </c>
      <c r="C40" s="62">
        <f>C13/C11</f>
        <v>0.51726128447100084</v>
      </c>
      <c r="D40" s="62">
        <f>D13/D11</f>
        <v>0.14462424865390239</v>
      </c>
      <c r="E40" s="62">
        <f>E13/E11</f>
        <v>0.53482737548474379</v>
      </c>
      <c r="F40" s="63">
        <f>F13/F11</f>
        <v>0.55123588242906574</v>
      </c>
      <c r="O40" s="83"/>
      <c r="P40" s="83"/>
      <c r="Q40" s="83"/>
      <c r="R40" s="83"/>
    </row>
    <row r="41" spans="1:20" x14ac:dyDescent="0.35">
      <c r="A41" s="38" t="s">
        <v>157</v>
      </c>
      <c r="B41" s="62">
        <f>B16/B11</f>
        <v>0.4240947445402925</v>
      </c>
      <c r="C41" s="62">
        <f>C16/C11</f>
        <v>0.48538449900294256</v>
      </c>
      <c r="D41" s="62">
        <f>D16/D11</f>
        <v>0.41078648134782542</v>
      </c>
      <c r="E41" s="62">
        <f>E16/E11</f>
        <v>0.45693399797839263</v>
      </c>
      <c r="F41" s="63">
        <f>F16/F11</f>
        <v>0.40069018482846841</v>
      </c>
      <c r="H41" s="225" t="s">
        <v>240</v>
      </c>
      <c r="I41" s="226"/>
      <c r="J41" s="226"/>
      <c r="K41" s="226"/>
      <c r="L41" s="226"/>
      <c r="M41" s="226"/>
      <c r="N41" s="227"/>
    </row>
    <row r="42" spans="1:20" x14ac:dyDescent="0.35">
      <c r="A42" s="38" t="s">
        <v>178</v>
      </c>
      <c r="B42" s="62">
        <f>B17/B11</f>
        <v>0</v>
      </c>
      <c r="C42" s="62">
        <f>C17/C11</f>
        <v>0.13444553527670328</v>
      </c>
      <c r="D42" s="62">
        <f>D17/D11</f>
        <v>7.129100446804819E-3</v>
      </c>
      <c r="E42" s="62">
        <f>E17/E11</f>
        <v>4.3563717144076038E-2</v>
      </c>
      <c r="F42" s="63">
        <f>F17/F11</f>
        <v>0</v>
      </c>
      <c r="H42" s="97" t="s">
        <v>241</v>
      </c>
      <c r="I42" s="216">
        <v>573410.39868933463</v>
      </c>
      <c r="J42" s="217"/>
      <c r="K42" s="218"/>
      <c r="L42" s="218"/>
      <c r="M42" s="218"/>
      <c r="N42" s="219"/>
    </row>
    <row r="43" spans="1:20" x14ac:dyDescent="0.35">
      <c r="A43" s="38" t="s">
        <v>158</v>
      </c>
      <c r="B43" s="78"/>
      <c r="C43" s="78"/>
      <c r="D43" s="78"/>
      <c r="E43" s="78"/>
      <c r="F43" s="55"/>
      <c r="H43" s="97" t="s">
        <v>242</v>
      </c>
      <c r="I43" s="220">
        <v>0.03</v>
      </c>
      <c r="J43" s="217"/>
      <c r="K43" s="218"/>
      <c r="L43" s="218"/>
      <c r="M43" s="218"/>
      <c r="N43" s="219"/>
      <c r="T43">
        <v>8.85</v>
      </c>
    </row>
    <row r="44" spans="1:20" x14ac:dyDescent="0.35">
      <c r="A44" s="38" t="s">
        <v>167</v>
      </c>
      <c r="B44" s="62">
        <f>B20/B11</f>
        <v>3.5394024679844746E-2</v>
      </c>
      <c r="C44" s="62">
        <f>C20/C11</f>
        <v>3.6870676633590838E-2</v>
      </c>
      <c r="D44" s="62">
        <f>D20/D11</f>
        <v>2.4834141701560279E-2</v>
      </c>
      <c r="E44" s="62">
        <f>E20/E11</f>
        <v>2.6872773253288955E-2</v>
      </c>
      <c r="F44" s="63">
        <f>F20/F11</f>
        <v>2.3311057795568697E-2</v>
      </c>
      <c r="H44" s="97" t="s">
        <v>247</v>
      </c>
      <c r="I44" s="218"/>
      <c r="J44" s="218"/>
      <c r="K44" s="218"/>
      <c r="L44" s="221"/>
      <c r="M44" s="218"/>
      <c r="N44" s="222">
        <f>((K30*1.03)/(0.1114-0.03))/(1.114)^5</f>
        <v>3649076.9733350445</v>
      </c>
    </row>
    <row r="45" spans="1:20" x14ac:dyDescent="0.35">
      <c r="A45" s="38" t="s">
        <v>37</v>
      </c>
      <c r="B45" s="78"/>
      <c r="C45" s="78"/>
      <c r="D45" s="78"/>
      <c r="E45" s="78"/>
      <c r="F45" s="55"/>
      <c r="H45" s="228" t="s">
        <v>239</v>
      </c>
      <c r="I45" s="223"/>
      <c r="J45" s="223"/>
      <c r="K45" s="223"/>
      <c r="L45" s="223"/>
      <c r="M45" s="223"/>
      <c r="N45" s="224">
        <f>J36+K36+L36+M36+N36+N44</f>
        <v>4976916.3948586807</v>
      </c>
    </row>
    <row r="46" spans="1:20" x14ac:dyDescent="0.35">
      <c r="A46" s="38" t="s">
        <v>168</v>
      </c>
      <c r="B46" s="62">
        <f>(B27/B11)*-1</f>
        <v>2.7930380328421614E-2</v>
      </c>
      <c r="C46" s="62">
        <v>1.4999999999999999E-2</v>
      </c>
      <c r="D46" s="62">
        <f>(D27/D11)*-1</f>
        <v>1.2025408439146113E-2</v>
      </c>
      <c r="E46" s="62">
        <f>(E27/E11)*-1</f>
        <v>3.0687692408210954E-2</v>
      </c>
      <c r="F46" s="63">
        <f>(F27/F11)*-1</f>
        <v>2.5881676986860301E-2</v>
      </c>
    </row>
    <row r="47" spans="1:20" x14ac:dyDescent="0.35">
      <c r="A47" s="38" t="s">
        <v>127</v>
      </c>
      <c r="B47" s="78"/>
      <c r="C47" s="78"/>
      <c r="D47" s="78"/>
      <c r="E47" s="78"/>
      <c r="F47" s="55"/>
    </row>
    <row r="48" spans="1:20" x14ac:dyDescent="0.35">
      <c r="A48" s="45" t="s">
        <v>169</v>
      </c>
      <c r="B48" s="87">
        <v>0.20499999999999999</v>
      </c>
      <c r="C48" s="87">
        <v>0.20499999999999999</v>
      </c>
      <c r="D48" s="87">
        <v>0.20499999999999999</v>
      </c>
      <c r="E48" s="87">
        <v>0.20499999999999999</v>
      </c>
      <c r="F48" s="88">
        <v>0.20499999999999999</v>
      </c>
    </row>
    <row r="50" spans="1:2" x14ac:dyDescent="0.35">
      <c r="A50" s="231" t="s">
        <v>282</v>
      </c>
      <c r="B50" s="232"/>
    </row>
    <row r="51" spans="1:2" x14ac:dyDescent="0.35">
      <c r="A51" s="97"/>
      <c r="B51" s="219"/>
    </row>
    <row r="52" spans="1:2" x14ac:dyDescent="0.35">
      <c r="A52" s="97" t="s">
        <v>243</v>
      </c>
      <c r="B52" s="233">
        <v>711910</v>
      </c>
    </row>
    <row r="53" spans="1:2" x14ac:dyDescent="0.35">
      <c r="A53" s="97" t="s">
        <v>244</v>
      </c>
      <c r="B53" s="233">
        <v>-11600</v>
      </c>
    </row>
    <row r="54" spans="1:2" x14ac:dyDescent="0.35">
      <c r="A54" s="97" t="s">
        <v>281</v>
      </c>
      <c r="B54" s="233">
        <v>300</v>
      </c>
    </row>
    <row r="55" spans="1:2" x14ac:dyDescent="0.35">
      <c r="A55" s="112" t="s">
        <v>283</v>
      </c>
      <c r="B55" s="234">
        <v>59000</v>
      </c>
    </row>
    <row r="56" spans="1:2" x14ac:dyDescent="0.35">
      <c r="A56" s="215" t="s">
        <v>245</v>
      </c>
      <c r="B56" s="211">
        <f>N45+B52+B53+B54+B55</f>
        <v>5736526.3948586807</v>
      </c>
    </row>
    <row r="57" spans="1:2" x14ac:dyDescent="0.35">
      <c r="A57" s="210" t="s">
        <v>246</v>
      </c>
      <c r="B57" s="212">
        <f>3027631827.9/1000</f>
        <v>3027631.8278999999</v>
      </c>
    </row>
    <row r="58" spans="1:2" ht="15" thickBot="1" x14ac:dyDescent="0.4">
      <c r="A58" s="213" t="s">
        <v>248</v>
      </c>
      <c r="B58" s="214">
        <f>B56-B57</f>
        <v>2708894.5669586807</v>
      </c>
    </row>
    <row r="60" spans="1:2" x14ac:dyDescent="0.35">
      <c r="A60" s="209" t="s">
        <v>284</v>
      </c>
    </row>
    <row r="61" spans="1:2" x14ac:dyDescent="0.35">
      <c r="A61" s="209" t="s">
        <v>285</v>
      </c>
    </row>
    <row r="63" spans="1:2" ht="15.5" x14ac:dyDescent="0.35">
      <c r="A63" s="328" t="s">
        <v>311</v>
      </c>
      <c r="B63" s="329"/>
    </row>
    <row r="64" spans="1:2" ht="15.5" x14ac:dyDescent="0.35">
      <c r="A64" s="323" t="s">
        <v>245</v>
      </c>
      <c r="B64" s="324">
        <v>5736526.3948586807</v>
      </c>
    </row>
    <row r="65" spans="1:2" ht="15.5" x14ac:dyDescent="0.35">
      <c r="A65" s="323" t="s">
        <v>312</v>
      </c>
      <c r="B65" s="325">
        <v>444501206</v>
      </c>
    </row>
    <row r="66" spans="1:2" ht="15.5" x14ac:dyDescent="0.35">
      <c r="A66" s="326" t="s">
        <v>313</v>
      </c>
      <c r="B66" s="327">
        <f>(B64/B65)*1000</f>
        <v>12.90553617723746</v>
      </c>
    </row>
  </sheetData>
  <scenarios current="0">
    <scenario name="Scenarios" locked="1" count="1" user="PC" comment="Created by PC on 8/23/2023">
      <inputCells r="B4" val="1,2,3"/>
    </scenario>
    <scenario name="1" locked="1" count="1" user="PC" comment="Created by PC on 8/23/2023">
      <inputCells r="B4" val=""/>
    </scenario>
  </scenarios>
  <mergeCells count="5">
    <mergeCell ref="B9:F9"/>
    <mergeCell ref="G9:K9"/>
    <mergeCell ref="H41:N41"/>
    <mergeCell ref="H33:N33"/>
    <mergeCell ref="A63:B6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cenarios" xr:uid="{3E7EA8C6-C1A8-41E1-AC95-7DFD091B68DB}">
          <x14:formula1>
            <xm:f>Assumptions!$B$13:$B$15</xm:f>
          </x14:formula1>
          <xm:sqref>D5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A2ED-F8C0-45CB-B59C-EBEB0B391370}">
  <dimension ref="B2:F25"/>
  <sheetViews>
    <sheetView topLeftCell="A20" zoomScale="59" workbookViewId="0">
      <selection activeCell="K11" sqref="K11"/>
    </sheetView>
  </sheetViews>
  <sheetFormatPr defaultRowHeight="14.5" x14ac:dyDescent="0.35"/>
  <cols>
    <col min="2" max="2" width="12.26953125" bestFit="1" customWidth="1"/>
    <col min="5" max="5" width="32.453125" bestFit="1" customWidth="1"/>
    <col min="6" max="6" width="18.26953125" customWidth="1"/>
  </cols>
  <sheetData>
    <row r="2" spans="2:6" ht="15" thickBot="1" x14ac:dyDescent="0.4"/>
    <row r="3" spans="2:6" ht="18" thickBot="1" x14ac:dyDescent="0.4">
      <c r="B3" s="258" t="s">
        <v>220</v>
      </c>
      <c r="C3" s="259"/>
      <c r="D3" s="260"/>
      <c r="E3" s="261" t="s">
        <v>221</v>
      </c>
      <c r="F3" s="237"/>
    </row>
    <row r="4" spans="2:6" ht="17.5" x14ac:dyDescent="0.35">
      <c r="B4" s="251"/>
      <c r="C4" s="252"/>
      <c r="D4" s="235"/>
      <c r="E4" s="238"/>
      <c r="F4" s="239"/>
    </row>
    <row r="5" spans="2:6" ht="17.5" x14ac:dyDescent="0.35">
      <c r="B5" s="253" t="s">
        <v>222</v>
      </c>
      <c r="C5" s="252"/>
      <c r="D5" s="235"/>
      <c r="E5" s="238" t="s">
        <v>123</v>
      </c>
      <c r="F5" s="240">
        <v>4.3299999999999998E-2</v>
      </c>
    </row>
    <row r="6" spans="2:6" ht="17.5" x14ac:dyDescent="0.35">
      <c r="B6" s="251"/>
      <c r="C6" s="252"/>
      <c r="D6" s="235"/>
      <c r="E6" s="238" t="s">
        <v>120</v>
      </c>
      <c r="F6" s="239">
        <v>1.3245</v>
      </c>
    </row>
    <row r="7" spans="2:6" ht="17.5" x14ac:dyDescent="0.35">
      <c r="B7" s="251"/>
      <c r="C7" s="252"/>
      <c r="D7" s="235"/>
      <c r="E7" s="238" t="s">
        <v>121</v>
      </c>
      <c r="F7" s="241">
        <v>0.10908999732856683</v>
      </c>
    </row>
    <row r="8" spans="2:6" ht="18" thickBot="1" x14ac:dyDescent="0.4">
      <c r="B8" s="254"/>
      <c r="C8" s="255"/>
      <c r="D8" s="236"/>
      <c r="E8" s="249" t="s">
        <v>122</v>
      </c>
      <c r="F8" s="242">
        <f>F5+F6*(F7-F5)</f>
        <v>0.13043885146168677</v>
      </c>
    </row>
    <row r="9" spans="2:6" ht="17.5" x14ac:dyDescent="0.35">
      <c r="B9" s="251"/>
      <c r="C9" s="252"/>
      <c r="D9" s="235"/>
      <c r="E9" s="238"/>
      <c r="F9" s="239"/>
    </row>
    <row r="10" spans="2:6" ht="17.5" x14ac:dyDescent="0.35">
      <c r="B10" s="253" t="s">
        <v>223</v>
      </c>
      <c r="C10" s="252"/>
      <c r="D10" s="235"/>
      <c r="E10" s="238" t="s">
        <v>224</v>
      </c>
      <c r="F10" s="240">
        <v>3.2599999999999997E-2</v>
      </c>
    </row>
    <row r="11" spans="2:6" ht="17.5" x14ac:dyDescent="0.35">
      <c r="B11" s="251"/>
      <c r="C11" s="252"/>
      <c r="D11" s="235"/>
      <c r="E11" s="238" t="s">
        <v>225</v>
      </c>
      <c r="F11" s="243">
        <v>0.20499999999999999</v>
      </c>
    </row>
    <row r="12" spans="2:6" ht="18" thickBot="1" x14ac:dyDescent="0.4">
      <c r="B12" s="254"/>
      <c r="C12" s="255"/>
      <c r="D12" s="236"/>
      <c r="E12" s="244" t="s">
        <v>226</v>
      </c>
      <c r="F12" s="245">
        <f>F10*79.5%</f>
        <v>2.5916999999999999E-2</v>
      </c>
    </row>
    <row r="13" spans="2:6" ht="17.5" x14ac:dyDescent="0.35">
      <c r="B13" s="251"/>
      <c r="C13" s="252"/>
      <c r="D13" s="235"/>
      <c r="E13" s="238"/>
      <c r="F13" s="239"/>
    </row>
    <row r="14" spans="2:6" ht="17.5" x14ac:dyDescent="0.35">
      <c r="B14" s="253"/>
      <c r="C14" s="252"/>
      <c r="D14" s="235"/>
      <c r="E14" s="238" t="s">
        <v>227</v>
      </c>
      <c r="F14" s="246">
        <f>'MV equity'!D19/1000</f>
        <v>3027631.8278999999</v>
      </c>
    </row>
    <row r="15" spans="2:6" ht="17.5" x14ac:dyDescent="0.35">
      <c r="B15" s="251"/>
      <c r="C15" s="252"/>
      <c r="D15" s="235"/>
      <c r="E15" s="238" t="s">
        <v>228</v>
      </c>
      <c r="F15" s="247">
        <v>674478</v>
      </c>
    </row>
    <row r="16" spans="2:6" ht="17.5" x14ac:dyDescent="0.35">
      <c r="B16" s="251"/>
      <c r="C16" s="252"/>
      <c r="D16" s="235"/>
      <c r="E16" s="238" t="s">
        <v>229</v>
      </c>
      <c r="F16" s="246">
        <f>F14+F15</f>
        <v>3702109.8278999999</v>
      </c>
    </row>
    <row r="17" spans="2:6" ht="17.5" x14ac:dyDescent="0.35">
      <c r="B17" s="251"/>
      <c r="C17" s="252"/>
      <c r="D17" s="235"/>
      <c r="E17" s="238" t="s">
        <v>231</v>
      </c>
      <c r="F17" s="243">
        <f>F14/F16</f>
        <v>0.81781253626865147</v>
      </c>
    </row>
    <row r="18" spans="2:6" ht="17.5" x14ac:dyDescent="0.35">
      <c r="B18" s="251"/>
      <c r="C18" s="252"/>
      <c r="D18" s="235"/>
      <c r="E18" s="238" t="s">
        <v>232</v>
      </c>
      <c r="F18" s="243">
        <f>F15/F16</f>
        <v>0.18218746373134848</v>
      </c>
    </row>
    <row r="19" spans="2:6" ht="17.5" x14ac:dyDescent="0.35">
      <c r="B19" s="251"/>
      <c r="C19" s="252"/>
      <c r="D19" s="235"/>
      <c r="E19" s="238"/>
      <c r="F19" s="239"/>
    </row>
    <row r="20" spans="2:6" ht="17.5" x14ac:dyDescent="0.35">
      <c r="B20" s="251"/>
      <c r="C20" s="252"/>
      <c r="D20" s="235"/>
      <c r="E20" s="238"/>
      <c r="F20" s="239"/>
    </row>
    <row r="21" spans="2:6" ht="17.5" x14ac:dyDescent="0.35">
      <c r="B21" s="253" t="s">
        <v>233</v>
      </c>
      <c r="C21" s="252"/>
      <c r="D21" s="235"/>
      <c r="E21" s="248" t="s">
        <v>234</v>
      </c>
      <c r="F21" s="250" t="s">
        <v>103</v>
      </c>
    </row>
    <row r="22" spans="2:6" ht="17.5" x14ac:dyDescent="0.35">
      <c r="B22" s="251"/>
      <c r="C22" s="252"/>
      <c r="D22" s="235"/>
      <c r="E22" s="238"/>
      <c r="F22" s="239"/>
    </row>
    <row r="23" spans="2:6" ht="17.5" x14ac:dyDescent="0.35">
      <c r="B23" s="251" t="s">
        <v>222</v>
      </c>
      <c r="C23" s="252"/>
      <c r="D23" s="235"/>
      <c r="E23" s="238" t="s">
        <v>235</v>
      </c>
      <c r="F23" s="240">
        <v>0.13043885146168677</v>
      </c>
    </row>
    <row r="24" spans="2:6" ht="17.5" x14ac:dyDescent="0.35">
      <c r="B24" s="251" t="s">
        <v>226</v>
      </c>
      <c r="C24" s="252"/>
      <c r="D24" s="235"/>
      <c r="E24" s="238"/>
      <c r="F24" s="240">
        <v>2.5999999999999999E-2</v>
      </c>
    </row>
    <row r="25" spans="2:6" ht="18" thickBot="1" x14ac:dyDescent="0.4">
      <c r="B25" s="256" t="s">
        <v>230</v>
      </c>
      <c r="C25" s="255"/>
      <c r="D25" s="236"/>
      <c r="E25" s="244"/>
      <c r="F25" s="257">
        <f>(F17)*F23+(F18*F24)</f>
        <v>0.11141140199886701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E449-1663-4480-89D8-B022F24F253F}">
  <dimension ref="A1:O25"/>
  <sheetViews>
    <sheetView topLeftCell="A11" workbookViewId="0">
      <selection activeCell="A26" sqref="A26"/>
    </sheetView>
  </sheetViews>
  <sheetFormatPr defaultRowHeight="14.5" x14ac:dyDescent="0.35"/>
  <sheetData>
    <row r="1" spans="1:15" x14ac:dyDescent="0.35">
      <c r="A1" t="s">
        <v>212</v>
      </c>
    </row>
    <row r="3" spans="1:15" ht="15.5" x14ac:dyDescent="0.35">
      <c r="I3" s="192" t="s">
        <v>124</v>
      </c>
      <c r="J3" s="192"/>
      <c r="K3" s="192"/>
      <c r="L3" s="192"/>
      <c r="M3" s="192"/>
      <c r="N3" s="192"/>
      <c r="O3" s="192"/>
    </row>
    <row r="5" spans="1:15" ht="29" x14ac:dyDescent="0.35">
      <c r="I5" s="16" t="s">
        <v>58</v>
      </c>
      <c r="J5" s="17" t="s">
        <v>59</v>
      </c>
      <c r="K5" s="17" t="s">
        <v>60</v>
      </c>
      <c r="L5" s="17" t="s">
        <v>61</v>
      </c>
      <c r="M5" s="17" t="s">
        <v>62</v>
      </c>
      <c r="N5" s="17" t="s">
        <v>63</v>
      </c>
      <c r="O5" s="18" t="s">
        <v>64</v>
      </c>
    </row>
    <row r="6" spans="1:15" x14ac:dyDescent="0.35">
      <c r="I6" s="19" t="s">
        <v>65</v>
      </c>
      <c r="J6" s="190">
        <v>0</v>
      </c>
      <c r="K6" s="190">
        <v>5.27</v>
      </c>
      <c r="L6" s="191">
        <v>5.4199999999999998E-2</v>
      </c>
      <c r="M6" s="190" t="s">
        <v>125</v>
      </c>
      <c r="N6" s="190">
        <v>272</v>
      </c>
      <c r="O6" s="189">
        <v>0.65694444444444444</v>
      </c>
    </row>
    <row r="7" spans="1:15" x14ac:dyDescent="0.35">
      <c r="I7" s="20" t="s">
        <v>66</v>
      </c>
      <c r="J7" s="190"/>
      <c r="K7" s="190"/>
      <c r="L7" s="191"/>
      <c r="M7" s="190"/>
      <c r="N7" s="190"/>
      <c r="O7" s="189"/>
    </row>
    <row r="8" spans="1:15" x14ac:dyDescent="0.35">
      <c r="I8" s="21" t="s">
        <v>67</v>
      </c>
      <c r="J8" s="190">
        <v>0</v>
      </c>
      <c r="K8" s="190">
        <v>5.24</v>
      </c>
      <c r="L8" s="191">
        <v>5.4600000000000003E-2</v>
      </c>
      <c r="M8" s="190">
        <v>0</v>
      </c>
      <c r="N8" s="190">
        <v>231</v>
      </c>
      <c r="O8" s="189">
        <v>0.65694444444444444</v>
      </c>
    </row>
    <row r="9" spans="1:15" x14ac:dyDescent="0.35">
      <c r="I9" s="21" t="s">
        <v>68</v>
      </c>
      <c r="J9" s="190"/>
      <c r="K9" s="190"/>
      <c r="L9" s="191"/>
      <c r="M9" s="190"/>
      <c r="N9" s="190"/>
      <c r="O9" s="189"/>
    </row>
    <row r="10" spans="1:15" ht="29" x14ac:dyDescent="0.35">
      <c r="I10" s="21" t="s">
        <v>69</v>
      </c>
      <c r="J10" s="190">
        <v>0</v>
      </c>
      <c r="K10" s="190">
        <v>5.1100000000000003</v>
      </c>
      <c r="L10" s="191">
        <v>5.3900000000000003E-2</v>
      </c>
      <c r="M10" s="190">
        <v>7</v>
      </c>
      <c r="N10" s="190">
        <v>210</v>
      </c>
      <c r="O10" s="189">
        <v>0.65694444444444444</v>
      </c>
    </row>
    <row r="11" spans="1:15" ht="29" x14ac:dyDescent="0.35">
      <c r="I11" s="21" t="s">
        <v>70</v>
      </c>
      <c r="J11" s="190"/>
      <c r="K11" s="190"/>
      <c r="L11" s="191"/>
      <c r="M11" s="190"/>
      <c r="N11" s="190"/>
      <c r="O11" s="189"/>
    </row>
    <row r="12" spans="1:15" x14ac:dyDescent="0.35">
      <c r="I12" s="21" t="s">
        <v>71</v>
      </c>
      <c r="J12" s="190">
        <v>4.75</v>
      </c>
      <c r="K12" s="190">
        <v>99.47</v>
      </c>
      <c r="L12" s="191">
        <v>5.04E-2</v>
      </c>
      <c r="M12" s="190">
        <v>20</v>
      </c>
      <c r="N12" s="190">
        <v>173</v>
      </c>
      <c r="O12" s="189">
        <v>0.65694444444444444</v>
      </c>
    </row>
    <row r="13" spans="1:15" x14ac:dyDescent="0.35">
      <c r="I13" s="21" t="s">
        <v>72</v>
      </c>
      <c r="J13" s="190"/>
      <c r="K13" s="190"/>
      <c r="L13" s="191"/>
      <c r="M13" s="190"/>
      <c r="N13" s="190"/>
      <c r="O13" s="189"/>
    </row>
    <row r="14" spans="1:15" x14ac:dyDescent="0.35">
      <c r="I14" s="21" t="s">
        <v>73</v>
      </c>
      <c r="J14" s="190">
        <v>4.13</v>
      </c>
      <c r="K14" s="190">
        <v>98.43</v>
      </c>
      <c r="L14" s="191">
        <v>4.48E-2</v>
      </c>
      <c r="M14" s="190">
        <v>39</v>
      </c>
      <c r="N14" s="190">
        <v>132</v>
      </c>
      <c r="O14" s="189">
        <v>0.65694444444444444</v>
      </c>
    </row>
    <row r="15" spans="1:15" x14ac:dyDescent="0.35">
      <c r="I15" s="21" t="s">
        <v>74</v>
      </c>
      <c r="J15" s="190"/>
      <c r="K15" s="190"/>
      <c r="L15" s="191"/>
      <c r="M15" s="190"/>
      <c r="N15" s="190"/>
      <c r="O15" s="189"/>
    </row>
    <row r="16" spans="1:15" ht="29" x14ac:dyDescent="0.35">
      <c r="I16" s="21" t="s">
        <v>75</v>
      </c>
      <c r="J16" s="190">
        <v>3.88</v>
      </c>
      <c r="K16" s="190">
        <v>96.36</v>
      </c>
      <c r="L16" s="194">
        <v>4.3299999999999998E-2</v>
      </c>
      <c r="M16" s="190">
        <v>49</v>
      </c>
      <c r="N16" s="190">
        <v>131</v>
      </c>
      <c r="O16" s="189">
        <v>0.65763888888888888</v>
      </c>
    </row>
    <row r="17" spans="1:15" x14ac:dyDescent="0.35">
      <c r="A17" s="35" t="s">
        <v>213</v>
      </c>
      <c r="I17" s="21" t="s">
        <v>76</v>
      </c>
      <c r="J17" s="190"/>
      <c r="K17" s="190"/>
      <c r="L17" s="195"/>
      <c r="M17" s="190"/>
      <c r="N17" s="190"/>
      <c r="O17" s="189"/>
    </row>
    <row r="18" spans="1:15" ht="29" x14ac:dyDescent="0.35">
      <c r="I18" s="21" t="s">
        <v>77</v>
      </c>
      <c r="J18" s="190">
        <v>4.13</v>
      </c>
      <c r="K18" s="190">
        <v>95.31</v>
      </c>
      <c r="L18" s="191">
        <v>4.41E-2</v>
      </c>
      <c r="M18" s="190">
        <v>51</v>
      </c>
      <c r="N18" s="190">
        <v>118</v>
      </c>
      <c r="O18" s="189">
        <v>0.65763888888888888</v>
      </c>
    </row>
    <row r="19" spans="1:15" x14ac:dyDescent="0.35">
      <c r="A19" t="s">
        <v>255</v>
      </c>
      <c r="I19" s="22" t="s">
        <v>78</v>
      </c>
      <c r="J19" s="196"/>
      <c r="K19" s="196"/>
      <c r="L19" s="197"/>
      <c r="M19" s="196"/>
      <c r="N19" s="196"/>
      <c r="O19" s="193"/>
    </row>
    <row r="20" spans="1:15" x14ac:dyDescent="0.35">
      <c r="A20" s="35" t="s">
        <v>213</v>
      </c>
    </row>
    <row r="22" spans="1:15" x14ac:dyDescent="0.35">
      <c r="I22" t="s">
        <v>79</v>
      </c>
    </row>
    <row r="25" spans="1:15" x14ac:dyDescent="0.35">
      <c r="A25" t="s">
        <v>256</v>
      </c>
    </row>
  </sheetData>
  <mergeCells count="43">
    <mergeCell ref="I3:O3"/>
    <mergeCell ref="J6:J7"/>
    <mergeCell ref="K6:K7"/>
    <mergeCell ref="L6:L7"/>
    <mergeCell ref="M6:M7"/>
    <mergeCell ref="N6:N7"/>
    <mergeCell ref="O6:O7"/>
    <mergeCell ref="O10:O11"/>
    <mergeCell ref="J8:J9"/>
    <mergeCell ref="K8:K9"/>
    <mergeCell ref="L8:L9"/>
    <mergeCell ref="M8:M9"/>
    <mergeCell ref="N8:N9"/>
    <mergeCell ref="O8:O9"/>
    <mergeCell ref="J10:J11"/>
    <mergeCell ref="K10:K11"/>
    <mergeCell ref="L10:L11"/>
    <mergeCell ref="M10:M11"/>
    <mergeCell ref="N10:N11"/>
    <mergeCell ref="O14:O15"/>
    <mergeCell ref="J12:J13"/>
    <mergeCell ref="K12:K13"/>
    <mergeCell ref="L12:L13"/>
    <mergeCell ref="M12:M13"/>
    <mergeCell ref="N12:N13"/>
    <mergeCell ref="O12:O13"/>
    <mergeCell ref="J14:J15"/>
    <mergeCell ref="K14:K15"/>
    <mergeCell ref="L14:L15"/>
    <mergeCell ref="M14:M15"/>
    <mergeCell ref="N14:N15"/>
    <mergeCell ref="O18:O19"/>
    <mergeCell ref="J16:J17"/>
    <mergeCell ref="K16:K17"/>
    <mergeCell ref="L16:L17"/>
    <mergeCell ref="M16:M17"/>
    <mergeCell ref="N16:N17"/>
    <mergeCell ref="O16:O17"/>
    <mergeCell ref="J18:J19"/>
    <mergeCell ref="K18:K19"/>
    <mergeCell ref="L18:L19"/>
    <mergeCell ref="M18:M19"/>
    <mergeCell ref="N18:N19"/>
  </mergeCells>
  <hyperlinks>
    <hyperlink ref="A17" r:id="rId1" xr:uid="{C7423DEE-92EC-45A9-8498-EE0F239D50EE}"/>
    <hyperlink ref="A20" r:id="rId2" xr:uid="{698852CD-E891-45C1-9DA6-DE68172A45EA}"/>
  </hyperlinks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4107-E237-4FD8-BAB9-D97893624EC5}">
  <dimension ref="A1:K39"/>
  <sheetViews>
    <sheetView topLeftCell="A3" workbookViewId="0">
      <selection activeCell="B19" sqref="B19"/>
    </sheetView>
  </sheetViews>
  <sheetFormatPr defaultRowHeight="14.5" x14ac:dyDescent="0.35"/>
  <cols>
    <col min="1" max="1" width="31.26953125" bestFit="1" customWidth="1"/>
    <col min="2" max="2" width="11.7265625" bestFit="1" customWidth="1"/>
    <col min="3" max="3" width="29.36328125" bestFit="1" customWidth="1"/>
    <col min="4" max="4" width="16.453125" bestFit="1" customWidth="1"/>
    <col min="5" max="5" width="10.7265625" bestFit="1" customWidth="1"/>
  </cols>
  <sheetData>
    <row r="1" spans="1:5" x14ac:dyDescent="0.35">
      <c r="A1" s="3" t="s">
        <v>214</v>
      </c>
    </row>
    <row r="13" spans="1:5" x14ac:dyDescent="0.35">
      <c r="A13" s="35" t="s">
        <v>213</v>
      </c>
    </row>
    <row r="15" spans="1:5" x14ac:dyDescent="0.35">
      <c r="A15" s="15"/>
      <c r="B15" s="4"/>
      <c r="C15" s="317" t="s">
        <v>218</v>
      </c>
      <c r="D15" s="5"/>
    </row>
    <row r="16" spans="1:5" x14ac:dyDescent="0.35">
      <c r="A16" s="9" t="s">
        <v>215</v>
      </c>
      <c r="B16" s="271">
        <v>188704689</v>
      </c>
      <c r="C16" s="318">
        <v>7.13</v>
      </c>
      <c r="D16" s="319">
        <f>B16*C16</f>
        <v>1345464432.5699999</v>
      </c>
      <c r="E16" s="2"/>
    </row>
    <row r="17" spans="1:4" x14ac:dyDescent="0.35">
      <c r="A17" s="9" t="s">
        <v>216</v>
      </c>
      <c r="B17" s="271">
        <v>34450000</v>
      </c>
      <c r="C17" s="318">
        <v>7.13</v>
      </c>
      <c r="D17" s="319">
        <f t="shared" ref="D17:D18" si="0">B17*C17</f>
        <v>245628500</v>
      </c>
    </row>
    <row r="18" spans="1:4" x14ac:dyDescent="0.35">
      <c r="A18" s="9" t="s">
        <v>217</v>
      </c>
      <c r="B18" s="271">
        <v>221346517</v>
      </c>
      <c r="C18" s="318">
        <v>6.49</v>
      </c>
      <c r="D18" s="319">
        <f t="shared" si="0"/>
        <v>1436538895.3300002</v>
      </c>
    </row>
    <row r="19" spans="1:4" x14ac:dyDescent="0.35">
      <c r="A19" s="14" t="s">
        <v>310</v>
      </c>
      <c r="B19" s="320">
        <f>B16+B17+B18</f>
        <v>444501206</v>
      </c>
      <c r="C19" s="322" t="s">
        <v>219</v>
      </c>
      <c r="D19" s="321">
        <f>D16+D17+D18</f>
        <v>3027631827.9000001</v>
      </c>
    </row>
    <row r="38" spans="5:11" x14ac:dyDescent="0.35">
      <c r="E38" s="35"/>
    </row>
    <row r="39" spans="5:11" x14ac:dyDescent="0.35">
      <c r="K39" s="35"/>
    </row>
  </sheetData>
  <hyperlinks>
    <hyperlink ref="A13" r:id="rId1" xr:uid="{A8F481CB-0BAB-4214-8ED9-09CDF2B37AF8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4ACD-9802-4696-85DC-403BB9867779}">
  <dimension ref="A1:R29"/>
  <sheetViews>
    <sheetView tabSelected="1" topLeftCell="A5" workbookViewId="0">
      <selection activeCell="N9" sqref="N9"/>
    </sheetView>
  </sheetViews>
  <sheetFormatPr defaultRowHeight="14.5" x14ac:dyDescent="0.35"/>
  <cols>
    <col min="1" max="1" width="19.26953125" bestFit="1" customWidth="1"/>
    <col min="2" max="2" width="10.54296875" bestFit="1" customWidth="1"/>
    <col min="3" max="3" width="12.7265625" bestFit="1" customWidth="1"/>
    <col min="13" max="13" width="22" bestFit="1" customWidth="1"/>
    <col min="14" max="14" width="9.7265625" bestFit="1" customWidth="1"/>
    <col min="15" max="15" width="7.26953125" bestFit="1" customWidth="1"/>
    <col min="16" max="16" width="8.26953125" bestFit="1" customWidth="1"/>
    <col min="17" max="17" width="20.36328125" bestFit="1" customWidth="1"/>
    <col min="18" max="18" width="16.7265625" bestFit="1" customWidth="1"/>
  </cols>
  <sheetData>
    <row r="1" spans="1:18" x14ac:dyDescent="0.35">
      <c r="A1" s="289" t="s">
        <v>291</v>
      </c>
      <c r="B1" s="289"/>
      <c r="C1" s="289"/>
      <c r="D1" s="289"/>
      <c r="E1" s="289"/>
      <c r="F1" s="289"/>
      <c r="G1" s="289"/>
      <c r="H1" s="289"/>
    </row>
    <row r="2" spans="1:18" x14ac:dyDescent="0.35">
      <c r="A2" s="290"/>
      <c r="B2" s="290"/>
      <c r="C2" s="290"/>
      <c r="D2" s="290"/>
      <c r="E2" s="290"/>
      <c r="F2" s="290"/>
      <c r="G2" s="290"/>
      <c r="H2" s="290"/>
    </row>
    <row r="3" spans="1:18" x14ac:dyDescent="0.35">
      <c r="A3" s="290"/>
      <c r="B3" s="290"/>
      <c r="C3" s="290"/>
      <c r="D3" s="290"/>
      <c r="E3" s="290"/>
      <c r="F3" s="290"/>
      <c r="G3" s="290"/>
      <c r="H3" s="290"/>
    </row>
    <row r="4" spans="1:18" x14ac:dyDescent="0.35">
      <c r="A4" s="289" t="s">
        <v>295</v>
      </c>
      <c r="B4" s="289"/>
      <c r="C4" s="289"/>
      <c r="D4" s="289"/>
      <c r="E4" s="289"/>
      <c r="F4" s="290"/>
      <c r="G4" s="290"/>
      <c r="H4" s="290"/>
    </row>
    <row r="7" spans="1:18" ht="21" x14ac:dyDescent="0.5">
      <c r="A7" s="272" t="s">
        <v>293</v>
      </c>
      <c r="B7" s="273"/>
      <c r="C7" s="273"/>
      <c r="D7" s="273"/>
      <c r="E7" s="273"/>
      <c r="F7" s="232"/>
      <c r="G7" s="274"/>
      <c r="H7" s="272" t="s">
        <v>296</v>
      </c>
      <c r="I7" s="273"/>
      <c r="J7" s="273"/>
      <c r="K7" s="232"/>
      <c r="M7" s="332" t="s">
        <v>318</v>
      </c>
      <c r="N7" s="332" t="s">
        <v>158</v>
      </c>
      <c r="O7" s="332" t="s">
        <v>319</v>
      </c>
      <c r="P7" s="332" t="s">
        <v>320</v>
      </c>
      <c r="Q7" s="332" t="s">
        <v>321</v>
      </c>
      <c r="R7" s="332" t="s">
        <v>322</v>
      </c>
    </row>
    <row r="8" spans="1:18" ht="15.5" x14ac:dyDescent="0.35">
      <c r="A8" s="275" t="s">
        <v>286</v>
      </c>
      <c r="B8" s="276" t="s">
        <v>22</v>
      </c>
      <c r="C8" s="276" t="s">
        <v>24</v>
      </c>
      <c r="D8" s="276" t="s">
        <v>292</v>
      </c>
      <c r="E8" s="276" t="s">
        <v>103</v>
      </c>
      <c r="F8" s="277" t="s">
        <v>294</v>
      </c>
      <c r="G8" s="274"/>
      <c r="H8" s="275" t="s">
        <v>297</v>
      </c>
      <c r="I8" s="266"/>
      <c r="J8" s="266" t="s">
        <v>103</v>
      </c>
      <c r="K8" s="219" t="s">
        <v>294</v>
      </c>
      <c r="M8" s="331" t="s">
        <v>323</v>
      </c>
      <c r="N8" s="333" t="s">
        <v>324</v>
      </c>
      <c r="O8" s="334">
        <v>0.1351</v>
      </c>
      <c r="P8" s="334">
        <v>0.36199999999999999</v>
      </c>
      <c r="Q8" s="333" t="s">
        <v>325</v>
      </c>
      <c r="R8" s="335">
        <v>5.6000000000000001E-2</v>
      </c>
    </row>
    <row r="9" spans="1:18" ht="15.5" x14ac:dyDescent="0.35">
      <c r="A9" s="278" t="s">
        <v>307</v>
      </c>
      <c r="B9" s="279">
        <v>3244.8</v>
      </c>
      <c r="C9" s="279">
        <v>1926.2</v>
      </c>
      <c r="D9" s="279">
        <v>54.5</v>
      </c>
      <c r="E9" s="279">
        <f>B9-C9-D9</f>
        <v>1264.1000000000001</v>
      </c>
      <c r="F9" s="280"/>
      <c r="G9" s="274"/>
      <c r="H9" s="278" t="s">
        <v>307</v>
      </c>
      <c r="I9" s="266"/>
      <c r="J9" s="284">
        <v>4010</v>
      </c>
      <c r="K9" s="219"/>
      <c r="M9" s="331" t="s">
        <v>326</v>
      </c>
      <c r="N9" s="333" t="s">
        <v>327</v>
      </c>
      <c r="O9" s="334">
        <v>2.8E-3</v>
      </c>
      <c r="P9" s="333" t="s">
        <v>328</v>
      </c>
      <c r="Q9" s="333" t="s">
        <v>329</v>
      </c>
      <c r="R9" s="335">
        <v>3.5999999999999999E-3</v>
      </c>
    </row>
    <row r="10" spans="1:18" ht="15.5" x14ac:dyDescent="0.35">
      <c r="A10" s="278" t="s">
        <v>287</v>
      </c>
      <c r="B10" s="279">
        <v>20296</v>
      </c>
      <c r="C10" s="279">
        <v>14945</v>
      </c>
      <c r="D10" s="279">
        <v>1260</v>
      </c>
      <c r="E10" s="279">
        <f t="shared" ref="E10:E15" si="0">B10-C10-D10</f>
        <v>4091</v>
      </c>
      <c r="F10" s="280"/>
      <c r="G10" s="274"/>
      <c r="H10" s="278" t="s">
        <v>287</v>
      </c>
      <c r="I10" s="266"/>
      <c r="J10" s="279">
        <v>22756</v>
      </c>
      <c r="K10" s="219"/>
      <c r="M10" s="331" t="s">
        <v>330</v>
      </c>
      <c r="N10" s="333" t="s">
        <v>331</v>
      </c>
      <c r="O10" s="334">
        <v>5.45E-2</v>
      </c>
      <c r="P10" s="334">
        <v>0.14910000000000001</v>
      </c>
      <c r="Q10" s="333" t="s">
        <v>332</v>
      </c>
      <c r="R10" s="344" t="s">
        <v>333</v>
      </c>
    </row>
    <row r="11" spans="1:18" ht="15.5" x14ac:dyDescent="0.35">
      <c r="A11" s="278" t="s">
        <v>288</v>
      </c>
      <c r="B11" s="281">
        <v>6772.7</v>
      </c>
      <c r="C11" s="281">
        <v>4233.8999999999996</v>
      </c>
      <c r="D11" s="282">
        <v>242.7</v>
      </c>
      <c r="E11" s="279">
        <f t="shared" si="0"/>
        <v>2296.1000000000004</v>
      </c>
      <c r="F11" s="280"/>
      <c r="G11" s="274"/>
      <c r="H11" s="278" t="s">
        <v>288</v>
      </c>
      <c r="I11" s="266"/>
      <c r="J11" s="279">
        <v>8500</v>
      </c>
      <c r="K11" s="219"/>
      <c r="M11" s="331" t="s">
        <v>334</v>
      </c>
      <c r="N11" s="338" t="s">
        <v>335</v>
      </c>
      <c r="O11" s="339">
        <v>0.17799999999999999</v>
      </c>
      <c r="P11" s="339">
        <v>0.309</v>
      </c>
      <c r="Q11" s="336" t="s">
        <v>336</v>
      </c>
      <c r="R11" s="343">
        <v>0.25369999999999998</v>
      </c>
    </row>
    <row r="12" spans="1:18" ht="15.5" x14ac:dyDescent="0.35">
      <c r="A12" s="278" t="s">
        <v>289</v>
      </c>
      <c r="B12" s="281">
        <v>6893.5</v>
      </c>
      <c r="C12" s="281">
        <v>3021.9</v>
      </c>
      <c r="D12" s="281">
        <v>93.5</v>
      </c>
      <c r="E12" s="279">
        <f t="shared" si="0"/>
        <v>3778.1</v>
      </c>
      <c r="F12" s="280"/>
      <c r="G12" s="274"/>
      <c r="H12" s="278" t="s">
        <v>289</v>
      </c>
      <c r="I12" s="266"/>
      <c r="J12" s="279">
        <v>6500</v>
      </c>
      <c r="K12" s="219"/>
      <c r="M12" s="331" t="s">
        <v>337</v>
      </c>
      <c r="N12" s="337" t="s">
        <v>338</v>
      </c>
      <c r="O12" s="340">
        <v>6.8500000000000005E-2</v>
      </c>
      <c r="P12" s="341">
        <v>0.1198</v>
      </c>
      <c r="Q12" s="342" t="s">
        <v>339</v>
      </c>
      <c r="R12" s="345">
        <v>6.5100000000000005E-2</v>
      </c>
    </row>
    <row r="13" spans="1:18" x14ac:dyDescent="0.35">
      <c r="A13" s="278" t="s">
        <v>290</v>
      </c>
      <c r="B13" s="281">
        <v>4942.4799999999996</v>
      </c>
      <c r="C13" s="281">
        <v>2202.4299999999998</v>
      </c>
      <c r="D13" s="281">
        <v>386.88</v>
      </c>
      <c r="E13" s="279">
        <f t="shared" si="0"/>
        <v>2353.1699999999996</v>
      </c>
      <c r="F13" s="280"/>
      <c r="G13" s="274"/>
      <c r="H13" s="278" t="s">
        <v>290</v>
      </c>
      <c r="I13" s="266"/>
      <c r="J13" s="279">
        <v>40850</v>
      </c>
      <c r="K13" s="219"/>
    </row>
    <row r="14" spans="1:18" x14ac:dyDescent="0.35">
      <c r="A14" s="278" t="s">
        <v>305</v>
      </c>
      <c r="B14" s="282"/>
      <c r="C14" s="282"/>
      <c r="D14" s="282"/>
      <c r="E14" s="279"/>
      <c r="F14" s="300">
        <f>AVERAGE(E9:E13)</f>
        <v>2756.4940000000001</v>
      </c>
      <c r="G14" s="274"/>
      <c r="H14" s="303" t="s">
        <v>304</v>
      </c>
      <c r="I14" s="266"/>
      <c r="J14" s="266"/>
      <c r="K14" s="222">
        <f>AVERAGE(J9:J13)</f>
        <v>16523.2</v>
      </c>
    </row>
    <row r="15" spans="1:18" x14ac:dyDescent="0.35">
      <c r="A15" s="230" t="s">
        <v>306</v>
      </c>
      <c r="B15" s="301">
        <v>4452.8</v>
      </c>
      <c r="C15" s="301">
        <v>2723.8</v>
      </c>
      <c r="D15" s="301">
        <v>491.5</v>
      </c>
      <c r="E15" s="285">
        <f t="shared" si="0"/>
        <v>1237.5</v>
      </c>
      <c r="F15" s="283"/>
      <c r="H15" s="230" t="s">
        <v>1</v>
      </c>
      <c r="I15" s="11"/>
      <c r="J15" s="285">
        <v>4290</v>
      </c>
      <c r="K15" s="302"/>
    </row>
    <row r="19" spans="1:4" x14ac:dyDescent="0.35">
      <c r="A19" s="286" t="s">
        <v>298</v>
      </c>
      <c r="B19" s="287"/>
      <c r="C19" s="287"/>
      <c r="D19" s="288"/>
    </row>
    <row r="20" spans="1:4" ht="17.5" x14ac:dyDescent="0.35">
      <c r="A20" s="291"/>
      <c r="B20" s="292"/>
      <c r="C20" s="292"/>
      <c r="D20" s="293"/>
    </row>
    <row r="21" spans="1:4" ht="17.5" x14ac:dyDescent="0.35">
      <c r="A21" s="291"/>
      <c r="B21" s="292"/>
      <c r="C21" s="294">
        <f>(K14/F14)*E15</f>
        <v>7417.9229122211036</v>
      </c>
      <c r="D21" s="293"/>
    </row>
    <row r="22" spans="1:4" ht="17.5" x14ac:dyDescent="0.35">
      <c r="A22" s="291"/>
      <c r="B22" s="292"/>
      <c r="C22" s="292"/>
      <c r="D22" s="293"/>
    </row>
    <row r="23" spans="1:4" ht="15.5" x14ac:dyDescent="0.35">
      <c r="A23" s="184" t="s">
        <v>299</v>
      </c>
      <c r="B23" s="295"/>
      <c r="C23" s="295"/>
      <c r="D23" s="296"/>
    </row>
    <row r="24" spans="1:4" ht="15.5" x14ac:dyDescent="0.35">
      <c r="A24" s="184" t="s">
        <v>302</v>
      </c>
      <c r="B24" s="295"/>
      <c r="C24" s="295"/>
      <c r="D24" s="296"/>
    </row>
    <row r="25" spans="1:4" ht="15.5" x14ac:dyDescent="0.35">
      <c r="A25" s="184" t="s">
        <v>303</v>
      </c>
      <c r="B25" s="295"/>
      <c r="C25" s="295"/>
      <c r="D25" s="296"/>
    </row>
    <row r="26" spans="1:4" ht="15.5" x14ac:dyDescent="0.35">
      <c r="A26" s="184" t="s">
        <v>301</v>
      </c>
      <c r="B26" s="295"/>
      <c r="C26" s="295"/>
      <c r="D26" s="296"/>
    </row>
    <row r="27" spans="1:4" ht="15.5" x14ac:dyDescent="0.35">
      <c r="A27" s="297" t="s">
        <v>300</v>
      </c>
      <c r="B27" s="298"/>
      <c r="C27" s="298"/>
      <c r="D27" s="299"/>
    </row>
    <row r="29" spans="1:4" ht="15.5" x14ac:dyDescent="0.35">
      <c r="A29" s="304" t="s">
        <v>308</v>
      </c>
      <c r="B29" s="305">
        <f>C21*1.2</f>
        <v>8901.507494665324</v>
      </c>
    </row>
  </sheetData>
  <mergeCells count="3">
    <mergeCell ref="A1:H1"/>
    <mergeCell ref="A4:E4"/>
    <mergeCell ref="A19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C763-9120-4D32-9E46-6B84FFD53A4E}">
  <dimension ref="A1:K81"/>
  <sheetViews>
    <sheetView topLeftCell="A48" workbookViewId="0">
      <selection activeCell="F52" sqref="A32:F52"/>
    </sheetView>
  </sheetViews>
  <sheetFormatPr defaultRowHeight="14.5" x14ac:dyDescent="0.35"/>
  <cols>
    <col min="1" max="1" width="44.54296875" bestFit="1" customWidth="1"/>
    <col min="2" max="2" width="13.6328125" bestFit="1" customWidth="1"/>
    <col min="3" max="3" width="12.26953125" customWidth="1"/>
    <col min="4" max="4" width="11.26953125" customWidth="1"/>
    <col min="5" max="5" width="12.36328125" customWidth="1"/>
    <col min="6" max="6" width="13" customWidth="1"/>
    <col min="9" max="9" width="44.54296875" bestFit="1" customWidth="1"/>
  </cols>
  <sheetData>
    <row r="1" spans="1:6" x14ac:dyDescent="0.35">
      <c r="A1" s="117" t="s">
        <v>260</v>
      </c>
      <c r="B1" s="118"/>
      <c r="C1" s="119"/>
      <c r="D1" s="119"/>
      <c r="E1" s="120"/>
      <c r="F1" s="121"/>
    </row>
    <row r="2" spans="1:6" ht="25" x14ac:dyDescent="0.35">
      <c r="A2" s="100"/>
      <c r="B2" s="122" t="s">
        <v>28</v>
      </c>
      <c r="C2" s="122" t="s">
        <v>29</v>
      </c>
      <c r="D2" s="122" t="s">
        <v>273</v>
      </c>
      <c r="E2" s="122" t="s">
        <v>274</v>
      </c>
      <c r="F2" s="123" t="s">
        <v>275</v>
      </c>
    </row>
    <row r="3" spans="1:6" x14ac:dyDescent="0.35">
      <c r="A3" s="100" t="s">
        <v>9</v>
      </c>
      <c r="B3" s="124">
        <f>B4/B5</f>
        <v>1.2682470248117195</v>
      </c>
      <c r="C3" s="101">
        <f>C4/C5</f>
        <v>0.27550054911846683</v>
      </c>
      <c r="D3" s="101">
        <f>D4/D5</f>
        <v>1.1341952483849569</v>
      </c>
      <c r="E3" s="101">
        <f>E4/E5</f>
        <v>0.906338858833446</v>
      </c>
      <c r="F3" s="125">
        <f>F4/F5</f>
        <v>1.1590694360257348</v>
      </c>
    </row>
    <row r="4" spans="1:6" x14ac:dyDescent="0.35">
      <c r="A4" s="97" t="s">
        <v>12</v>
      </c>
      <c r="B4" s="110">
        <v>5903636</v>
      </c>
      <c r="C4" s="110">
        <v>1300945</v>
      </c>
      <c r="D4" s="110">
        <v>5683466</v>
      </c>
      <c r="E4" s="126">
        <v>4474667</v>
      </c>
      <c r="F4" s="127">
        <v>5267132</v>
      </c>
    </row>
    <row r="5" spans="1:6" x14ac:dyDescent="0.35">
      <c r="A5" s="97" t="s">
        <v>11</v>
      </c>
      <c r="B5" s="110">
        <f>(4857083+4452832)/2</f>
        <v>4654957.5</v>
      </c>
      <c r="C5" s="110">
        <f>(4452832+4991396)/2</f>
        <v>4722114</v>
      </c>
      <c r="D5" s="110">
        <f>(5030628+4991396)/2</f>
        <v>5011012</v>
      </c>
      <c r="E5" s="110">
        <f>(5030628+4843531)/2</f>
        <v>4937079.5</v>
      </c>
      <c r="F5" s="128">
        <f>(4843531+4245022)/2</f>
        <v>4544276.5</v>
      </c>
    </row>
    <row r="6" spans="1:6" x14ac:dyDescent="0.35">
      <c r="A6" s="100"/>
      <c r="B6" s="108"/>
      <c r="C6" s="108"/>
      <c r="D6" s="108"/>
      <c r="E6" s="108"/>
      <c r="F6" s="129"/>
    </row>
    <row r="7" spans="1:6" x14ac:dyDescent="0.35">
      <c r="A7" s="100" t="s">
        <v>10</v>
      </c>
      <c r="B7" s="124">
        <f>B8/B9</f>
        <v>3.230538618995904</v>
      </c>
      <c r="C7" s="101">
        <f>C8/C9</f>
        <v>0.85065821446146228</v>
      </c>
      <c r="D7" s="101">
        <f>D8/D9</f>
        <v>3.3128132946090436</v>
      </c>
      <c r="E7" s="101">
        <f>E8/E9</f>
        <v>2.5886708212357235</v>
      </c>
      <c r="F7" s="102">
        <f>F8/F9</f>
        <v>2.9256891838594297</v>
      </c>
    </row>
    <row r="8" spans="1:6" x14ac:dyDescent="0.35">
      <c r="A8" s="97" t="s">
        <v>14</v>
      </c>
      <c r="B8" s="110">
        <v>3254296</v>
      </c>
      <c r="C8" s="126">
        <v>695781</v>
      </c>
      <c r="D8" s="110">
        <v>2821967</v>
      </c>
      <c r="E8" s="130">
        <v>2314572</v>
      </c>
      <c r="F8" s="131">
        <v>2796599</v>
      </c>
    </row>
    <row r="9" spans="1:6" x14ac:dyDescent="0.35">
      <c r="A9" s="112" t="s">
        <v>13</v>
      </c>
      <c r="B9" s="113">
        <f>(1190253+824455)/2</f>
        <v>1007354</v>
      </c>
      <c r="C9" s="113">
        <f>(824455+811410)/2</f>
        <v>817932.5</v>
      </c>
      <c r="D9" s="113">
        <f>(811410+892258)/2</f>
        <v>851834</v>
      </c>
      <c r="E9" s="113">
        <f>(895974+892258)/2</f>
        <v>894116</v>
      </c>
      <c r="F9" s="132">
        <f>(892258+1019496)/2</f>
        <v>955877</v>
      </c>
    </row>
    <row r="11" spans="1:6" x14ac:dyDescent="0.35">
      <c r="A11" s="93" t="s">
        <v>261</v>
      </c>
      <c r="B11" s="94"/>
      <c r="C11" s="94"/>
      <c r="D11" s="94"/>
      <c r="E11" s="95"/>
      <c r="F11" s="96"/>
    </row>
    <row r="12" spans="1:6" ht="26" x14ac:dyDescent="0.35">
      <c r="A12" s="97"/>
      <c r="B12" s="134" t="s">
        <v>28</v>
      </c>
      <c r="C12" s="134" t="s">
        <v>29</v>
      </c>
      <c r="D12" s="134" t="s">
        <v>273</v>
      </c>
      <c r="E12" s="134" t="s">
        <v>274</v>
      </c>
      <c r="F12" s="140" t="s">
        <v>275</v>
      </c>
    </row>
    <row r="13" spans="1:6" x14ac:dyDescent="0.35">
      <c r="A13" s="100" t="s">
        <v>264</v>
      </c>
      <c r="B13" s="101">
        <f>B14/B15</f>
        <v>2.1811523549054419</v>
      </c>
      <c r="C13" s="101">
        <f t="shared" ref="C13:D13" si="0">C14/C15</f>
        <v>0.77710063568703103</v>
      </c>
      <c r="D13" s="101">
        <f t="shared" si="0"/>
        <v>1.1512071638201156</v>
      </c>
      <c r="E13" s="101">
        <f>E14/E15</f>
        <v>2.2804993504453481</v>
      </c>
      <c r="F13" s="102">
        <f>F14/F15</f>
        <v>1.9002755960053699</v>
      </c>
    </row>
    <row r="14" spans="1:6" x14ac:dyDescent="0.35">
      <c r="A14" s="97" t="s">
        <v>16</v>
      </c>
      <c r="B14" s="103">
        <v>2959586</v>
      </c>
      <c r="C14" s="104">
        <v>1009139</v>
      </c>
      <c r="D14" s="103">
        <v>1669453</v>
      </c>
      <c r="E14" s="104">
        <v>3222975</v>
      </c>
      <c r="F14" s="105">
        <v>2702209</v>
      </c>
    </row>
    <row r="15" spans="1:6" x14ac:dyDescent="0.35">
      <c r="A15" s="97" t="s">
        <v>17</v>
      </c>
      <c r="B15" s="103">
        <v>1356891</v>
      </c>
      <c r="C15" s="104">
        <v>1298595</v>
      </c>
      <c r="D15" s="103">
        <v>1450176</v>
      </c>
      <c r="E15" s="106">
        <v>1413276</v>
      </c>
      <c r="F15" s="107">
        <v>1422009</v>
      </c>
    </row>
    <row r="16" spans="1:6" x14ac:dyDescent="0.35">
      <c r="A16" s="100"/>
      <c r="B16" s="108"/>
      <c r="C16" s="108"/>
      <c r="D16" s="108"/>
      <c r="E16" s="137"/>
      <c r="F16" s="109"/>
    </row>
    <row r="17" spans="1:6" x14ac:dyDescent="0.35">
      <c r="A17" s="100" t="s">
        <v>15</v>
      </c>
      <c r="B17" s="101">
        <f>(B18-B19)/B20</f>
        <v>1.3039610403488564</v>
      </c>
      <c r="C17" s="101">
        <f t="shared" ref="C17:F17" si="1">(C18-C19)/C20</f>
        <v>0.14221832056953862</v>
      </c>
      <c r="D17" s="101">
        <f t="shared" si="1"/>
        <v>0.59168197515336074</v>
      </c>
      <c r="E17" s="101">
        <f t="shared" si="1"/>
        <v>1.6465297648866888</v>
      </c>
      <c r="F17" s="102">
        <f t="shared" si="1"/>
        <v>1.2728126193294136</v>
      </c>
    </row>
    <row r="18" spans="1:6" x14ac:dyDescent="0.35">
      <c r="A18" s="97" t="s">
        <v>18</v>
      </c>
      <c r="B18" s="110">
        <v>2959586</v>
      </c>
      <c r="C18" s="111">
        <v>1009139</v>
      </c>
      <c r="D18" s="110">
        <v>1669453</v>
      </c>
      <c r="E18" s="104">
        <v>3222975</v>
      </c>
      <c r="F18" s="105">
        <v>2702209</v>
      </c>
    </row>
    <row r="19" spans="1:6" x14ac:dyDescent="0.35">
      <c r="A19" s="97" t="s">
        <v>19</v>
      </c>
      <c r="B19" s="110">
        <v>1190253</v>
      </c>
      <c r="C19" s="111">
        <v>824455</v>
      </c>
      <c r="D19" s="110">
        <v>811410</v>
      </c>
      <c r="E19" s="104">
        <v>895974</v>
      </c>
      <c r="F19" s="105">
        <v>892258</v>
      </c>
    </row>
    <row r="20" spans="1:6" x14ac:dyDescent="0.35">
      <c r="A20" s="112" t="s">
        <v>17</v>
      </c>
      <c r="B20" s="113">
        <v>1356891</v>
      </c>
      <c r="C20" s="114">
        <v>1298595</v>
      </c>
      <c r="D20" s="113">
        <v>1450176</v>
      </c>
      <c r="E20" s="115">
        <v>1413276</v>
      </c>
      <c r="F20" s="116">
        <v>1422009</v>
      </c>
    </row>
    <row r="22" spans="1:6" x14ac:dyDescent="0.35">
      <c r="A22" s="117" t="s">
        <v>262</v>
      </c>
      <c r="B22" s="4"/>
      <c r="C22" s="4"/>
      <c r="D22" s="4"/>
      <c r="E22" s="135"/>
      <c r="F22" s="136"/>
    </row>
    <row r="23" spans="1:6" ht="25" x14ac:dyDescent="0.35">
      <c r="A23" s="97"/>
      <c r="B23" s="98" t="s">
        <v>28</v>
      </c>
      <c r="C23" s="133" t="s">
        <v>29</v>
      </c>
      <c r="D23" s="133" t="s">
        <v>273</v>
      </c>
      <c r="E23" s="133" t="s">
        <v>274</v>
      </c>
      <c r="F23" s="99" t="s">
        <v>275</v>
      </c>
    </row>
    <row r="24" spans="1:6" x14ac:dyDescent="0.35">
      <c r="A24" s="100" t="s">
        <v>20</v>
      </c>
      <c r="B24" s="138">
        <f>B25/B26</f>
        <v>0.41144098216975084</v>
      </c>
      <c r="C24" s="138">
        <f t="shared" ref="C24:F24" si="2">C25/C26</f>
        <v>0.388281884427708</v>
      </c>
      <c r="D24" s="138">
        <f t="shared" si="2"/>
        <v>0.41851898747364463</v>
      </c>
      <c r="E24" s="138">
        <f t="shared" si="2"/>
        <v>0.33315780852808041</v>
      </c>
      <c r="F24" s="139">
        <f t="shared" si="2"/>
        <v>0.44390899944689111</v>
      </c>
    </row>
    <row r="25" spans="1:6" x14ac:dyDescent="0.35">
      <c r="A25" s="97" t="s">
        <v>21</v>
      </c>
      <c r="B25" s="110">
        <f>(4857083-2858680)</f>
        <v>1998403</v>
      </c>
      <c r="C25" s="110">
        <v>1728954</v>
      </c>
      <c r="D25" s="110">
        <v>2088994</v>
      </c>
      <c r="E25" s="110">
        <v>1675993</v>
      </c>
      <c r="F25" s="128">
        <v>2150087</v>
      </c>
    </row>
    <row r="26" spans="1:6" x14ac:dyDescent="0.35">
      <c r="A26" s="97" t="s">
        <v>22</v>
      </c>
      <c r="B26" s="110">
        <v>4857083</v>
      </c>
      <c r="C26" s="110">
        <v>4452832</v>
      </c>
      <c r="D26" s="110">
        <v>4991396</v>
      </c>
      <c r="E26" s="110">
        <v>5030628</v>
      </c>
      <c r="F26" s="131">
        <v>4843531</v>
      </c>
    </row>
    <row r="27" spans="1:6" x14ac:dyDescent="0.35">
      <c r="A27" s="97"/>
      <c r="B27" s="108"/>
      <c r="C27" s="108"/>
      <c r="D27" s="108"/>
      <c r="E27" s="108"/>
      <c r="F27" s="129"/>
    </row>
    <row r="28" spans="1:6" x14ac:dyDescent="0.35">
      <c r="A28" s="100" t="s">
        <v>23</v>
      </c>
      <c r="B28" s="101">
        <f>B29/B30</f>
        <v>1.430482240068695</v>
      </c>
      <c r="C28" s="101">
        <f t="shared" ref="C28:F28" si="3">C29/C30</f>
        <v>1.5754485081731497</v>
      </c>
      <c r="D28" s="101">
        <f t="shared" si="3"/>
        <v>1.3893778536463006</v>
      </c>
      <c r="E28" s="101">
        <f t="shared" si="3"/>
        <v>2.0015805555273798</v>
      </c>
      <c r="F28" s="102">
        <f t="shared" si="3"/>
        <v>1.252713959946737</v>
      </c>
    </row>
    <row r="29" spans="1:6" x14ac:dyDescent="0.35">
      <c r="A29" s="97" t="s">
        <v>24</v>
      </c>
      <c r="B29" s="110">
        <v>2858680</v>
      </c>
      <c r="C29" s="110">
        <v>2723878</v>
      </c>
      <c r="D29" s="110">
        <v>2902402</v>
      </c>
      <c r="E29" s="110">
        <v>3354635</v>
      </c>
      <c r="F29" s="131">
        <v>2693444</v>
      </c>
    </row>
    <row r="30" spans="1:6" x14ac:dyDescent="0.35">
      <c r="A30" s="112" t="s">
        <v>25</v>
      </c>
      <c r="B30" s="113">
        <f>(4857083-2858680)</f>
        <v>1998403</v>
      </c>
      <c r="C30" s="113">
        <v>1728954</v>
      </c>
      <c r="D30" s="113">
        <v>2088994</v>
      </c>
      <c r="E30" s="113">
        <v>1675993</v>
      </c>
      <c r="F30" s="132">
        <v>2150087</v>
      </c>
    </row>
    <row r="32" spans="1:6" ht="15.5" x14ac:dyDescent="0.35">
      <c r="A32" s="183" t="s">
        <v>263</v>
      </c>
      <c r="B32" s="119"/>
      <c r="C32" s="119"/>
      <c r="D32" s="119"/>
      <c r="E32" s="4"/>
      <c r="F32" s="5"/>
    </row>
    <row r="33" spans="1:6" ht="26" x14ac:dyDescent="0.35">
      <c r="A33" s="184"/>
      <c r="B33" s="187" t="s">
        <v>28</v>
      </c>
      <c r="C33" s="187" t="s">
        <v>29</v>
      </c>
      <c r="D33" s="187" t="s">
        <v>273</v>
      </c>
      <c r="E33" s="187" t="s">
        <v>274</v>
      </c>
      <c r="F33" s="188" t="s">
        <v>275</v>
      </c>
    </row>
    <row r="34" spans="1:6" ht="15.5" x14ac:dyDescent="0.35">
      <c r="A34" s="185" t="s">
        <v>26</v>
      </c>
      <c r="B34" s="149">
        <f>B35/B36</f>
        <v>0.19353904092417795</v>
      </c>
      <c r="C34" s="149">
        <f t="shared" ref="C34:D34" si="4">C35/C36</f>
        <v>-3.4477493328336092E-2</v>
      </c>
      <c r="D34" s="149">
        <f t="shared" si="4"/>
        <v>0.17236047590371251</v>
      </c>
      <c r="E34" s="149">
        <f t="shared" ref="E34" si="5">E35/E36</f>
        <v>-0.32767260961113798</v>
      </c>
      <c r="F34" s="171">
        <f>F35/F36</f>
        <v>4.2853614760705032E-2</v>
      </c>
    </row>
    <row r="35" spans="1:6" ht="15.5" x14ac:dyDescent="0.35">
      <c r="A35" s="184" t="s">
        <v>27</v>
      </c>
      <c r="B35" s="172">
        <v>386769</v>
      </c>
      <c r="C35" s="173">
        <v>-59610</v>
      </c>
      <c r="D35" s="172">
        <v>360060</v>
      </c>
      <c r="E35" s="172">
        <v>-549177</v>
      </c>
      <c r="F35" s="174">
        <v>92139</v>
      </c>
    </row>
    <row r="36" spans="1:6" ht="15.5" x14ac:dyDescent="0.35">
      <c r="A36" s="184" t="s">
        <v>21</v>
      </c>
      <c r="B36" s="172">
        <f>(4857083-2858680)</f>
        <v>1998403</v>
      </c>
      <c r="C36" s="172">
        <v>1728954</v>
      </c>
      <c r="D36" s="172">
        <v>2088994</v>
      </c>
      <c r="E36" s="175">
        <v>1675993</v>
      </c>
      <c r="F36" s="176">
        <v>2150087</v>
      </c>
    </row>
    <row r="37" spans="1:6" ht="15.5" x14ac:dyDescent="0.35">
      <c r="A37" s="184"/>
      <c r="B37" s="108"/>
      <c r="C37" s="108"/>
      <c r="D37" s="108"/>
      <c r="E37" s="7"/>
      <c r="F37" s="8"/>
    </row>
    <row r="38" spans="1:6" ht="15.5" x14ac:dyDescent="0.35">
      <c r="A38" s="185"/>
      <c r="B38" s="108"/>
      <c r="C38" s="108"/>
      <c r="D38" s="108"/>
      <c r="E38" s="7"/>
      <c r="F38" s="8"/>
    </row>
    <row r="39" spans="1:6" ht="26" x14ac:dyDescent="0.35">
      <c r="A39" s="184"/>
      <c r="B39" s="187" t="s">
        <v>28</v>
      </c>
      <c r="C39" s="187" t="s">
        <v>29</v>
      </c>
      <c r="D39" s="187" t="s">
        <v>273</v>
      </c>
      <c r="E39" s="187" t="s">
        <v>274</v>
      </c>
      <c r="F39" s="188" t="s">
        <v>275</v>
      </c>
    </row>
    <row r="40" spans="1:6" ht="15.5" x14ac:dyDescent="0.35">
      <c r="A40" s="185" t="s">
        <v>31</v>
      </c>
      <c r="B40" s="147">
        <f>B41+B42</f>
        <v>2788282</v>
      </c>
      <c r="C40" s="147">
        <f t="shared" ref="C40:F40" si="6">C41+C42</f>
        <v>2145098</v>
      </c>
      <c r="D40" s="147">
        <f t="shared" si="6"/>
        <v>1871767</v>
      </c>
      <c r="E40" s="147">
        <f t="shared" si="6"/>
        <v>2099991</v>
      </c>
      <c r="F40" s="177">
        <f t="shared" si="6"/>
        <v>2633450</v>
      </c>
    </row>
    <row r="41" spans="1:6" ht="15.5" x14ac:dyDescent="0.35">
      <c r="A41" s="184" t="s">
        <v>32</v>
      </c>
      <c r="B41" s="147">
        <f>4857083-2959586</f>
        <v>1897497</v>
      </c>
      <c r="C41" s="147">
        <f>4452832-2832825</f>
        <v>1620007</v>
      </c>
      <c r="D41" s="147">
        <f>4991396-3336299</f>
        <v>1655097</v>
      </c>
      <c r="E41" s="147">
        <v>1807653</v>
      </c>
      <c r="F41" s="177">
        <v>2141322</v>
      </c>
    </row>
    <row r="42" spans="1:6" ht="15.5" x14ac:dyDescent="0.35">
      <c r="A42" s="184" t="s">
        <v>34</v>
      </c>
      <c r="B42" s="147">
        <v>890785</v>
      </c>
      <c r="C42" s="147">
        <v>525091</v>
      </c>
      <c r="D42" s="147">
        <v>216670</v>
      </c>
      <c r="E42" s="147">
        <f>E62</f>
        <v>292338</v>
      </c>
      <c r="F42" s="177">
        <f>F62</f>
        <v>492128</v>
      </c>
    </row>
    <row r="43" spans="1:6" ht="15.5" x14ac:dyDescent="0.35">
      <c r="A43" s="184"/>
      <c r="B43" s="108"/>
      <c r="C43" s="108"/>
      <c r="D43" s="108"/>
      <c r="E43" s="7"/>
      <c r="F43" s="8"/>
    </row>
    <row r="44" spans="1:6" ht="15.5" x14ac:dyDescent="0.35">
      <c r="A44" s="185" t="s">
        <v>35</v>
      </c>
      <c r="B44" s="172">
        <f>B45+B46</f>
        <v>2929272</v>
      </c>
      <c r="C44" s="172">
        <f t="shared" ref="C44:F44" si="7">C45+C46</f>
        <v>2279931</v>
      </c>
      <c r="D44" s="172">
        <f t="shared" si="7"/>
        <v>2010431</v>
      </c>
      <c r="E44" s="172">
        <f t="shared" si="7"/>
        <v>2099991</v>
      </c>
      <c r="F44" s="174">
        <f t="shared" si="7"/>
        <v>2633450</v>
      </c>
    </row>
    <row r="45" spans="1:6" ht="15.5" x14ac:dyDescent="0.35">
      <c r="A45" s="184" t="s">
        <v>36</v>
      </c>
      <c r="B45" s="172">
        <f>(4857083-2858680)</f>
        <v>1998403</v>
      </c>
      <c r="C45" s="172">
        <v>1728954</v>
      </c>
      <c r="D45" s="172">
        <v>2088994</v>
      </c>
      <c r="E45" s="175">
        <v>1675993</v>
      </c>
      <c r="F45" s="176">
        <v>2150087</v>
      </c>
    </row>
    <row r="46" spans="1:6" ht="15.5" x14ac:dyDescent="0.35">
      <c r="A46" s="184" t="s">
        <v>33</v>
      </c>
      <c r="B46" s="172">
        <v>930869</v>
      </c>
      <c r="C46" s="172">
        <v>550977</v>
      </c>
      <c r="D46" s="172">
        <v>-78563</v>
      </c>
      <c r="E46" s="172">
        <v>423998</v>
      </c>
      <c r="F46" s="174">
        <v>483363</v>
      </c>
    </row>
    <row r="47" spans="1:6" ht="15.5" x14ac:dyDescent="0.35">
      <c r="A47" s="184"/>
      <c r="B47" s="108"/>
      <c r="C47" s="108"/>
      <c r="D47" s="108"/>
      <c r="E47" s="7"/>
      <c r="F47" s="8"/>
    </row>
    <row r="48" spans="1:6" ht="26" x14ac:dyDescent="0.35">
      <c r="A48" s="184"/>
      <c r="B48" s="187" t="s">
        <v>28</v>
      </c>
      <c r="C48" s="187" t="s">
        <v>29</v>
      </c>
      <c r="D48" s="187" t="s">
        <v>273</v>
      </c>
      <c r="E48" s="187" t="s">
        <v>274</v>
      </c>
      <c r="F48" s="188" t="s">
        <v>275</v>
      </c>
    </row>
    <row r="49" spans="1:9" ht="15.5" x14ac:dyDescent="0.35">
      <c r="A49" s="185" t="s">
        <v>37</v>
      </c>
      <c r="B49" s="110">
        <v>283811</v>
      </c>
      <c r="C49" s="110">
        <v>-45956</v>
      </c>
      <c r="D49" s="110">
        <v>486290</v>
      </c>
      <c r="E49" s="110">
        <v>-613438</v>
      </c>
      <c r="F49" s="128">
        <v>236770</v>
      </c>
    </row>
    <row r="50" spans="1:9" ht="15.5" x14ac:dyDescent="0.35">
      <c r="A50" s="184" t="s">
        <v>57</v>
      </c>
      <c r="B50" s="108"/>
      <c r="C50" s="108"/>
      <c r="D50" s="108"/>
      <c r="E50" s="108"/>
      <c r="F50" s="129"/>
      <c r="I50" s="156" t="s">
        <v>126</v>
      </c>
    </row>
    <row r="51" spans="1:9" ht="15.5" x14ac:dyDescent="0.35">
      <c r="A51" s="185" t="s">
        <v>38</v>
      </c>
      <c r="B51" s="110">
        <f>(B49*0.795)</f>
        <v>225629.74500000002</v>
      </c>
      <c r="C51" s="110">
        <v>-45956</v>
      </c>
      <c r="D51" s="110">
        <f>(D49*0.795)</f>
        <v>386600.55000000005</v>
      </c>
      <c r="E51" s="110">
        <f>E49</f>
        <v>-613438</v>
      </c>
      <c r="F51" s="128">
        <f>(F49*0.795)</f>
        <v>188232.15000000002</v>
      </c>
    </row>
    <row r="52" spans="1:9" ht="15.5" x14ac:dyDescent="0.35">
      <c r="A52" s="186" t="s">
        <v>30</v>
      </c>
      <c r="B52" s="148">
        <f>B51/B40</f>
        <v>8.0920704935870919E-2</v>
      </c>
      <c r="C52" s="148">
        <f>C51/C40</f>
        <v>-2.1423729824931074E-2</v>
      </c>
      <c r="D52" s="148">
        <f>D51/D40</f>
        <v>0.20654309537458457</v>
      </c>
      <c r="E52" s="148">
        <f>E51/E40</f>
        <v>-0.29211458525298439</v>
      </c>
      <c r="F52" s="178">
        <f>F51/F40</f>
        <v>7.1477396571038007E-2</v>
      </c>
    </row>
    <row r="53" spans="1:9" x14ac:dyDescent="0.35">
      <c r="A53" s="37"/>
      <c r="B53" s="37"/>
      <c r="C53" s="37"/>
      <c r="D53" s="37"/>
    </row>
    <row r="54" spans="1:9" ht="39.5" x14ac:dyDescent="0.35">
      <c r="A54" s="141" t="s">
        <v>39</v>
      </c>
      <c r="B54" s="157" t="s">
        <v>28</v>
      </c>
      <c r="C54" s="142" t="s">
        <v>29</v>
      </c>
      <c r="D54" s="154" t="s">
        <v>273</v>
      </c>
      <c r="E54" s="154" t="s">
        <v>274</v>
      </c>
      <c r="F54" s="158" t="s">
        <v>275</v>
      </c>
    </row>
    <row r="55" spans="1:9" x14ac:dyDescent="0.35">
      <c r="A55" s="143" t="s">
        <v>56</v>
      </c>
      <c r="B55" s="159">
        <v>2959586</v>
      </c>
      <c r="C55" s="160">
        <v>2832825</v>
      </c>
      <c r="D55" s="160">
        <v>3336299</v>
      </c>
      <c r="E55" s="160">
        <v>3222975</v>
      </c>
      <c r="F55" s="164" t="s">
        <v>276</v>
      </c>
    </row>
    <row r="56" spans="1:9" x14ac:dyDescent="0.35">
      <c r="A56" s="143" t="s">
        <v>40</v>
      </c>
      <c r="B56" s="159">
        <v>711910</v>
      </c>
      <c r="C56" s="160">
        <v>1009139</v>
      </c>
      <c r="D56" s="160">
        <v>1669453</v>
      </c>
      <c r="E56" s="160">
        <v>1517361</v>
      </c>
      <c r="F56" s="150">
        <v>788072</v>
      </c>
    </row>
    <row r="57" spans="1:9" x14ac:dyDescent="0.35">
      <c r="A57" s="143" t="s">
        <v>41</v>
      </c>
      <c r="B57" s="159">
        <f>759860+1190253+297563</f>
        <v>2247676</v>
      </c>
      <c r="C57" s="160">
        <f>702197+824455+297034</f>
        <v>1823686</v>
      </c>
      <c r="D57" s="160">
        <f>569014+811410+286422</f>
        <v>1666846</v>
      </c>
      <c r="E57" s="160">
        <v>1705614</v>
      </c>
      <c r="F57" s="150">
        <v>1914137</v>
      </c>
    </row>
    <row r="58" spans="1:9" x14ac:dyDescent="0.35">
      <c r="A58" s="143" t="s">
        <v>42</v>
      </c>
      <c r="B58" s="159">
        <v>1356891</v>
      </c>
      <c r="C58" s="160">
        <v>1298595</v>
      </c>
      <c r="D58" s="160">
        <v>1450176</v>
      </c>
      <c r="E58" s="160">
        <v>1413276</v>
      </c>
      <c r="F58" s="150">
        <v>1422009</v>
      </c>
    </row>
    <row r="59" spans="1:9" x14ac:dyDescent="0.35">
      <c r="A59" s="143"/>
      <c r="B59" s="159"/>
      <c r="C59" s="160"/>
      <c r="D59" s="160"/>
      <c r="E59" s="7"/>
      <c r="F59" s="144"/>
    </row>
    <row r="60" spans="1:9" x14ac:dyDescent="0.35">
      <c r="A60" s="143" t="s">
        <v>43</v>
      </c>
      <c r="B60" s="159">
        <v>0</v>
      </c>
      <c r="C60" s="160">
        <v>0</v>
      </c>
      <c r="D60" s="160">
        <v>0</v>
      </c>
      <c r="E60" s="160">
        <v>0</v>
      </c>
      <c r="F60" s="144">
        <v>0</v>
      </c>
    </row>
    <row r="61" spans="1:9" x14ac:dyDescent="0.35">
      <c r="A61" s="143" t="s">
        <v>44</v>
      </c>
      <c r="B61" s="159">
        <v>1356891</v>
      </c>
      <c r="C61" s="160">
        <v>1298595</v>
      </c>
      <c r="D61" s="160">
        <v>1450176</v>
      </c>
      <c r="E61" s="160">
        <v>1413276</v>
      </c>
      <c r="F61" s="150">
        <v>1422009</v>
      </c>
    </row>
    <row r="62" spans="1:9" x14ac:dyDescent="0.35">
      <c r="A62" s="145" t="s">
        <v>45</v>
      </c>
      <c r="B62" s="161">
        <f>B57-B61</f>
        <v>890785</v>
      </c>
      <c r="C62" s="162">
        <f t="shared" ref="C62:D62" si="8">C57-C61</f>
        <v>525091</v>
      </c>
      <c r="D62" s="162">
        <f t="shared" si="8"/>
        <v>216670</v>
      </c>
      <c r="E62" s="162">
        <f t="shared" ref="E62:F62" si="9">E57-E61</f>
        <v>292338</v>
      </c>
      <c r="F62" s="151">
        <f t="shared" si="9"/>
        <v>492128</v>
      </c>
    </row>
    <row r="63" spans="1:9" x14ac:dyDescent="0.35">
      <c r="A63" s="143" t="s">
        <v>46</v>
      </c>
      <c r="B63" s="159">
        <f>C62-B62</f>
        <v>-365694</v>
      </c>
      <c r="C63" s="160">
        <f t="shared" ref="C63:E63" si="10">D62-C62</f>
        <v>-308421</v>
      </c>
      <c r="D63" s="160">
        <f t="shared" si="10"/>
        <v>75668</v>
      </c>
      <c r="E63" s="160">
        <f t="shared" si="10"/>
        <v>199790</v>
      </c>
      <c r="F63" s="150"/>
    </row>
    <row r="64" spans="1:9" x14ac:dyDescent="0.35">
      <c r="A64" s="146" t="s">
        <v>47</v>
      </c>
      <c r="B64" s="163">
        <f>B56-B60</f>
        <v>711910</v>
      </c>
      <c r="C64" s="91">
        <f t="shared" ref="C64:D64" si="11">C56-C60</f>
        <v>1009139</v>
      </c>
      <c r="D64" s="91">
        <f t="shared" si="11"/>
        <v>1669453</v>
      </c>
      <c r="E64" s="91">
        <f t="shared" ref="E64" si="12">E56-E60</f>
        <v>1517361</v>
      </c>
      <c r="F64" s="92">
        <v>788072</v>
      </c>
    </row>
    <row r="66" spans="1:11" x14ac:dyDescent="0.35">
      <c r="A66" s="152" t="s">
        <v>48</v>
      </c>
      <c r="B66" s="153"/>
      <c r="C66" s="153"/>
      <c r="D66" s="153"/>
      <c r="E66" s="4"/>
      <c r="F66" s="5"/>
    </row>
    <row r="67" spans="1:11" x14ac:dyDescent="0.35">
      <c r="A67" s="38" t="s">
        <v>49</v>
      </c>
      <c r="B67" s="160">
        <f>B68+B69</f>
        <v>674478</v>
      </c>
      <c r="C67" s="160">
        <f t="shared" ref="C67:D67" si="13">C68+C69</f>
        <v>672286</v>
      </c>
      <c r="D67" s="160">
        <f t="shared" si="13"/>
        <v>662531</v>
      </c>
      <c r="E67" s="167" t="str">
        <f>E68</f>
        <v>1,003,556 </v>
      </c>
      <c r="F67" s="168" t="str">
        <f>F68</f>
        <v>592,687 </v>
      </c>
    </row>
    <row r="68" spans="1:11" x14ac:dyDescent="0.35">
      <c r="A68" s="38" t="s">
        <v>50</v>
      </c>
      <c r="B68" s="160">
        <v>674478</v>
      </c>
      <c r="C68" s="160">
        <v>672286</v>
      </c>
      <c r="D68" s="160">
        <v>662531</v>
      </c>
      <c r="E68" s="167" t="s">
        <v>278</v>
      </c>
      <c r="F68" s="168" t="s">
        <v>279</v>
      </c>
    </row>
    <row r="69" spans="1:11" x14ac:dyDescent="0.35">
      <c r="A69" s="38" t="s">
        <v>51</v>
      </c>
      <c r="B69" s="160">
        <v>0</v>
      </c>
      <c r="C69" s="160">
        <v>0</v>
      </c>
      <c r="D69" s="160">
        <v>0</v>
      </c>
      <c r="E69" s="7">
        <v>0</v>
      </c>
      <c r="F69" s="8">
        <v>0</v>
      </c>
    </row>
    <row r="70" spans="1:11" x14ac:dyDescent="0.35">
      <c r="A70" s="42" t="s">
        <v>52</v>
      </c>
      <c r="B70" s="162">
        <f>C69-B69</f>
        <v>0</v>
      </c>
      <c r="C70" s="162">
        <f t="shared" ref="C70:D70" si="14">D69-C69</f>
        <v>0</v>
      </c>
      <c r="D70" s="162">
        <f t="shared" si="14"/>
        <v>0</v>
      </c>
      <c r="E70" s="165">
        <v>0</v>
      </c>
      <c r="F70" s="166">
        <v>0</v>
      </c>
    </row>
    <row r="71" spans="1:11" x14ac:dyDescent="0.35">
      <c r="A71" s="38"/>
      <c r="B71" s="160"/>
      <c r="C71" s="160"/>
      <c r="D71" s="160"/>
      <c r="E71" s="7"/>
      <c r="F71" s="8"/>
    </row>
    <row r="72" spans="1:11" x14ac:dyDescent="0.35">
      <c r="A72" s="42" t="s">
        <v>33</v>
      </c>
      <c r="B72" s="162">
        <f>B73+B74-B75</f>
        <v>789879</v>
      </c>
      <c r="C72" s="162">
        <f t="shared" ref="C72:F72" si="15">C73+C74-C75</f>
        <v>416144</v>
      </c>
      <c r="D72" s="162">
        <f t="shared" si="15"/>
        <v>-217227</v>
      </c>
      <c r="E72" s="162">
        <f>E73+E74-E75</f>
        <v>423998</v>
      </c>
      <c r="F72" s="151">
        <f t="shared" si="15"/>
        <v>483363</v>
      </c>
      <c r="K72" s="2">
        <v>592687</v>
      </c>
    </row>
    <row r="73" spans="1:11" x14ac:dyDescent="0.35">
      <c r="A73" s="38" t="s">
        <v>53</v>
      </c>
      <c r="B73" s="169">
        <f>B67</f>
        <v>674478</v>
      </c>
      <c r="C73" s="169">
        <f t="shared" ref="C73:D73" si="16">C67</f>
        <v>672286</v>
      </c>
      <c r="D73" s="169">
        <f t="shared" si="16"/>
        <v>662531</v>
      </c>
      <c r="E73" s="169">
        <v>1003556</v>
      </c>
      <c r="F73" s="164">
        <v>592687</v>
      </c>
    </row>
    <row r="74" spans="1:11" x14ac:dyDescent="0.35">
      <c r="A74" s="38" t="s">
        <v>54</v>
      </c>
      <c r="B74" s="160">
        <v>827311</v>
      </c>
      <c r="C74" s="160">
        <v>752997</v>
      </c>
      <c r="D74" s="160">
        <v>789695</v>
      </c>
      <c r="E74" s="160">
        <v>937803</v>
      </c>
      <c r="F74" s="150">
        <v>678748</v>
      </c>
    </row>
    <row r="75" spans="1:11" x14ac:dyDescent="0.35">
      <c r="A75" s="45" t="s">
        <v>55</v>
      </c>
      <c r="B75" s="91">
        <v>711910</v>
      </c>
      <c r="C75" s="91">
        <v>1009139</v>
      </c>
      <c r="D75" s="91">
        <v>1669453</v>
      </c>
      <c r="E75" s="91">
        <v>1517361</v>
      </c>
      <c r="F75" s="170">
        <v>788072</v>
      </c>
    </row>
    <row r="77" spans="1:11" ht="39.5" x14ac:dyDescent="0.35">
      <c r="A77" s="152" t="s">
        <v>277</v>
      </c>
      <c r="B77" s="154" t="s">
        <v>28</v>
      </c>
      <c r="C77" s="142" t="s">
        <v>29</v>
      </c>
      <c r="D77" s="154" t="s">
        <v>273</v>
      </c>
      <c r="E77" s="154" t="s">
        <v>274</v>
      </c>
      <c r="F77" s="158" t="s">
        <v>275</v>
      </c>
    </row>
    <row r="78" spans="1:11" x14ac:dyDescent="0.35">
      <c r="A78" s="42"/>
      <c r="B78" s="179"/>
      <c r="C78" s="179"/>
      <c r="D78" s="179"/>
      <c r="E78" s="7"/>
      <c r="F78" s="8"/>
    </row>
    <row r="79" spans="1:11" x14ac:dyDescent="0.35">
      <c r="A79" s="42" t="s">
        <v>31</v>
      </c>
      <c r="B79" s="160">
        <f>B80+B81</f>
        <v>2788282</v>
      </c>
      <c r="C79" s="160">
        <f t="shared" ref="C79:F79" si="17">C80+C81</f>
        <v>2145098</v>
      </c>
      <c r="D79" s="160">
        <f t="shared" si="17"/>
        <v>1871767</v>
      </c>
      <c r="E79" s="160">
        <f t="shared" si="17"/>
        <v>2099991</v>
      </c>
      <c r="F79" s="150">
        <f t="shared" si="17"/>
        <v>2633450</v>
      </c>
    </row>
    <row r="80" spans="1:11" x14ac:dyDescent="0.35">
      <c r="A80" s="38" t="s">
        <v>128</v>
      </c>
      <c r="B80" s="160">
        <f>B72</f>
        <v>789879</v>
      </c>
      <c r="C80" s="160">
        <f t="shared" ref="C80:D80" si="18">C72</f>
        <v>416144</v>
      </c>
      <c r="D80" s="160">
        <f t="shared" si="18"/>
        <v>-217227</v>
      </c>
      <c r="E80" s="180">
        <v>423998</v>
      </c>
      <c r="F80" s="13">
        <v>483363</v>
      </c>
    </row>
    <row r="81" spans="1:6" x14ac:dyDescent="0.35">
      <c r="A81" s="45" t="s">
        <v>129</v>
      </c>
      <c r="B81" s="91">
        <f>(4857083-2858680)</f>
        <v>1998403</v>
      </c>
      <c r="C81" s="91">
        <v>1728954</v>
      </c>
      <c r="D81" s="91">
        <v>2088994</v>
      </c>
      <c r="E81" s="181">
        <v>1675993</v>
      </c>
      <c r="F81" s="182">
        <v>2150087</v>
      </c>
    </row>
  </sheetData>
  <hyperlinks>
    <hyperlink ref="I50" r:id="rId1" xr:uid="{C6BEED5C-00A5-4011-ADE4-8409521D9A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2183-86B8-4AC5-A6F0-0288F24154BE}">
  <dimension ref="A2:G21"/>
  <sheetViews>
    <sheetView workbookViewId="0">
      <selection activeCell="H12" sqref="H12"/>
    </sheetView>
  </sheetViews>
  <sheetFormatPr defaultRowHeight="14.5" x14ac:dyDescent="0.35"/>
  <cols>
    <col min="1" max="1" width="12.7265625" customWidth="1"/>
    <col min="2" max="2" width="11.1796875" customWidth="1"/>
    <col min="5" max="5" width="10.453125" customWidth="1"/>
    <col min="6" max="6" width="11.08984375" customWidth="1"/>
    <col min="7" max="7" width="10" customWidth="1"/>
  </cols>
  <sheetData>
    <row r="2" spans="1:7" ht="15.5" x14ac:dyDescent="0.35">
      <c r="A2" s="192" t="s">
        <v>124</v>
      </c>
      <c r="B2" s="192"/>
      <c r="C2" s="192"/>
      <c r="D2" s="192"/>
      <c r="E2" s="192"/>
      <c r="F2" s="192"/>
      <c r="G2" s="192"/>
    </row>
    <row r="4" spans="1:7" ht="29" x14ac:dyDescent="0.35">
      <c r="A4" s="16" t="s">
        <v>58</v>
      </c>
      <c r="B4" s="17" t="s">
        <v>59</v>
      </c>
      <c r="C4" s="17" t="s">
        <v>60</v>
      </c>
      <c r="D4" s="17" t="s">
        <v>61</v>
      </c>
      <c r="E4" s="17" t="s">
        <v>62</v>
      </c>
      <c r="F4" s="17" t="s">
        <v>63</v>
      </c>
      <c r="G4" s="18" t="s">
        <v>64</v>
      </c>
    </row>
    <row r="5" spans="1:7" x14ac:dyDescent="0.35">
      <c r="A5" s="19" t="s">
        <v>65</v>
      </c>
      <c r="B5" s="190">
        <v>0</v>
      </c>
      <c r="C5" s="190">
        <v>5.27</v>
      </c>
      <c r="D5" s="191">
        <v>5.4199999999999998E-2</v>
      </c>
      <c r="E5" s="190" t="s">
        <v>125</v>
      </c>
      <c r="F5" s="190">
        <v>272</v>
      </c>
      <c r="G5" s="189">
        <v>0.65694444444444444</v>
      </c>
    </row>
    <row r="6" spans="1:7" x14ac:dyDescent="0.35">
      <c r="A6" s="20" t="s">
        <v>66</v>
      </c>
      <c r="B6" s="190"/>
      <c r="C6" s="190"/>
      <c r="D6" s="191"/>
      <c r="E6" s="190"/>
      <c r="F6" s="190"/>
      <c r="G6" s="189"/>
    </row>
    <row r="7" spans="1:7" x14ac:dyDescent="0.35">
      <c r="A7" s="21" t="s">
        <v>67</v>
      </c>
      <c r="B7" s="190">
        <v>0</v>
      </c>
      <c r="C7" s="190">
        <v>5.24</v>
      </c>
      <c r="D7" s="191">
        <v>5.4600000000000003E-2</v>
      </c>
      <c r="E7" s="190">
        <v>0</v>
      </c>
      <c r="F7" s="190">
        <v>231</v>
      </c>
      <c r="G7" s="189">
        <v>0.65694444444444444</v>
      </c>
    </row>
    <row r="8" spans="1:7" x14ac:dyDescent="0.35">
      <c r="A8" s="21" t="s">
        <v>68</v>
      </c>
      <c r="B8" s="190"/>
      <c r="C8" s="190"/>
      <c r="D8" s="191"/>
      <c r="E8" s="190"/>
      <c r="F8" s="190"/>
      <c r="G8" s="189"/>
    </row>
    <row r="9" spans="1:7" x14ac:dyDescent="0.35">
      <c r="A9" s="21" t="s">
        <v>69</v>
      </c>
      <c r="B9" s="190">
        <v>0</v>
      </c>
      <c r="C9" s="190">
        <v>5.1100000000000003</v>
      </c>
      <c r="D9" s="191">
        <v>5.3900000000000003E-2</v>
      </c>
      <c r="E9" s="190">
        <v>7</v>
      </c>
      <c r="F9" s="190">
        <v>210</v>
      </c>
      <c r="G9" s="189">
        <v>0.65694444444444444</v>
      </c>
    </row>
    <row r="10" spans="1:7" x14ac:dyDescent="0.35">
      <c r="A10" s="21" t="s">
        <v>70</v>
      </c>
      <c r="B10" s="190"/>
      <c r="C10" s="190"/>
      <c r="D10" s="191"/>
      <c r="E10" s="190"/>
      <c r="F10" s="190"/>
      <c r="G10" s="189"/>
    </row>
    <row r="11" spans="1:7" x14ac:dyDescent="0.35">
      <c r="A11" s="21" t="s">
        <v>71</v>
      </c>
      <c r="B11" s="190">
        <v>4.75</v>
      </c>
      <c r="C11" s="190">
        <v>99.47</v>
      </c>
      <c r="D11" s="191">
        <v>5.04E-2</v>
      </c>
      <c r="E11" s="190">
        <v>20</v>
      </c>
      <c r="F11" s="190">
        <v>173</v>
      </c>
      <c r="G11" s="189">
        <v>0.65694444444444444</v>
      </c>
    </row>
    <row r="12" spans="1:7" x14ac:dyDescent="0.35">
      <c r="A12" s="21" t="s">
        <v>72</v>
      </c>
      <c r="B12" s="190"/>
      <c r="C12" s="190"/>
      <c r="D12" s="191"/>
      <c r="E12" s="190"/>
      <c r="F12" s="190"/>
      <c r="G12" s="189"/>
    </row>
    <row r="13" spans="1:7" x14ac:dyDescent="0.35">
      <c r="A13" s="21" t="s">
        <v>73</v>
      </c>
      <c r="B13" s="190">
        <v>4.13</v>
      </c>
      <c r="C13" s="190">
        <v>98.43</v>
      </c>
      <c r="D13" s="191">
        <v>4.48E-2</v>
      </c>
      <c r="E13" s="190">
        <v>39</v>
      </c>
      <c r="F13" s="190">
        <v>132</v>
      </c>
      <c r="G13" s="189">
        <v>0.65694444444444444</v>
      </c>
    </row>
    <row r="14" spans="1:7" x14ac:dyDescent="0.35">
      <c r="A14" s="21" t="s">
        <v>74</v>
      </c>
      <c r="B14" s="190"/>
      <c r="C14" s="190"/>
      <c r="D14" s="191"/>
      <c r="E14" s="190"/>
      <c r="F14" s="190"/>
      <c r="G14" s="189"/>
    </row>
    <row r="15" spans="1:7" x14ac:dyDescent="0.35">
      <c r="A15" s="21" t="s">
        <v>75</v>
      </c>
      <c r="B15" s="190">
        <v>3.88</v>
      </c>
      <c r="C15" s="190">
        <v>96.36</v>
      </c>
      <c r="D15" s="194">
        <v>4.3299999999999998E-2</v>
      </c>
      <c r="E15" s="190">
        <v>49</v>
      </c>
      <c r="F15" s="190">
        <v>131</v>
      </c>
      <c r="G15" s="189">
        <v>0.65763888888888888</v>
      </c>
    </row>
    <row r="16" spans="1:7" x14ac:dyDescent="0.35">
      <c r="A16" s="21" t="s">
        <v>76</v>
      </c>
      <c r="B16" s="190"/>
      <c r="C16" s="190"/>
      <c r="D16" s="195"/>
      <c r="E16" s="190"/>
      <c r="F16" s="190"/>
      <c r="G16" s="189"/>
    </row>
    <row r="17" spans="1:7" x14ac:dyDescent="0.35">
      <c r="A17" s="21" t="s">
        <v>77</v>
      </c>
      <c r="B17" s="190">
        <v>4.13</v>
      </c>
      <c r="C17" s="190">
        <v>95.31</v>
      </c>
      <c r="D17" s="191">
        <v>4.41E-2</v>
      </c>
      <c r="E17" s="190">
        <v>51</v>
      </c>
      <c r="F17" s="190">
        <v>118</v>
      </c>
      <c r="G17" s="189">
        <v>0.65763888888888888</v>
      </c>
    </row>
    <row r="18" spans="1:7" x14ac:dyDescent="0.35">
      <c r="A18" s="22" t="s">
        <v>78</v>
      </c>
      <c r="B18" s="196"/>
      <c r="C18" s="196"/>
      <c r="D18" s="197"/>
      <c r="E18" s="196"/>
      <c r="F18" s="196"/>
      <c r="G18" s="193"/>
    </row>
    <row r="21" spans="1:7" x14ac:dyDescent="0.35">
      <c r="A21" t="s">
        <v>79</v>
      </c>
    </row>
  </sheetData>
  <mergeCells count="43">
    <mergeCell ref="B17:B18"/>
    <mergeCell ref="C17:C18"/>
    <mergeCell ref="D17:D18"/>
    <mergeCell ref="E17:E18"/>
    <mergeCell ref="F17:F18"/>
    <mergeCell ref="A2:G2"/>
    <mergeCell ref="G17:G18"/>
    <mergeCell ref="B15:B16"/>
    <mergeCell ref="C15:C16"/>
    <mergeCell ref="D15:D16"/>
    <mergeCell ref="E15:E16"/>
    <mergeCell ref="F15:F16"/>
    <mergeCell ref="G15:G16"/>
    <mergeCell ref="B13:B14"/>
    <mergeCell ref="C13:C14"/>
    <mergeCell ref="D13:D14"/>
    <mergeCell ref="E13:E14"/>
    <mergeCell ref="F13:F14"/>
    <mergeCell ref="G13:G14"/>
    <mergeCell ref="B11:B12"/>
    <mergeCell ref="C11:C12"/>
    <mergeCell ref="D11:D12"/>
    <mergeCell ref="E11:E12"/>
    <mergeCell ref="F11:F12"/>
    <mergeCell ref="G11:G12"/>
    <mergeCell ref="B9:B10"/>
    <mergeCell ref="C9:C10"/>
    <mergeCell ref="D9:D10"/>
    <mergeCell ref="E9:E10"/>
    <mergeCell ref="F9:F10"/>
    <mergeCell ref="G9:G10"/>
    <mergeCell ref="G7:G8"/>
    <mergeCell ref="B5:B6"/>
    <mergeCell ref="C5:C6"/>
    <mergeCell ref="D5:D6"/>
    <mergeCell ref="E5:E6"/>
    <mergeCell ref="F5:F6"/>
    <mergeCell ref="G5:G6"/>
    <mergeCell ref="B7:B8"/>
    <mergeCell ref="C7:C8"/>
    <mergeCell ref="D7:D8"/>
    <mergeCell ref="E7:E8"/>
    <mergeCell ref="F7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83F3-2F11-4E9E-BD68-648F084211A7}">
  <dimension ref="A1:H1260"/>
  <sheetViews>
    <sheetView topLeftCell="J1" workbookViewId="0"/>
  </sheetViews>
  <sheetFormatPr defaultRowHeight="14.5" x14ac:dyDescent="0.35"/>
  <cols>
    <col min="1" max="1" width="11.36328125" customWidth="1"/>
  </cols>
  <sheetData>
    <row r="1" spans="1:8" x14ac:dyDescent="0.35">
      <c r="A1" t="s">
        <v>85</v>
      </c>
    </row>
    <row r="3" spans="1:8" x14ac:dyDescent="0.35">
      <c r="A3" t="s">
        <v>80</v>
      </c>
      <c r="B3" t="s">
        <v>81</v>
      </c>
      <c r="C3" t="s">
        <v>82</v>
      </c>
      <c r="D3" t="s">
        <v>83</v>
      </c>
      <c r="E3" t="s">
        <v>87</v>
      </c>
      <c r="F3" t="s">
        <v>88</v>
      </c>
      <c r="G3" t="s">
        <v>84</v>
      </c>
      <c r="H3" t="s">
        <v>86</v>
      </c>
    </row>
    <row r="4" spans="1:8" x14ac:dyDescent="0.35">
      <c r="A4" s="23">
        <v>43334</v>
      </c>
      <c r="B4">
        <v>2035.079956</v>
      </c>
      <c r="C4">
        <v>2037.8199460000001</v>
      </c>
      <c r="D4">
        <v>2031.719971</v>
      </c>
      <c r="E4">
        <v>2034.48999</v>
      </c>
      <c r="F4">
        <v>2034.48999</v>
      </c>
      <c r="G4">
        <v>0</v>
      </c>
    </row>
    <row r="5" spans="1:8" x14ac:dyDescent="0.35">
      <c r="A5" s="23">
        <v>43335</v>
      </c>
      <c r="B5">
        <v>2033.290039</v>
      </c>
      <c r="C5">
        <v>2034.8199460000001</v>
      </c>
      <c r="D5">
        <v>2024.160034</v>
      </c>
      <c r="E5">
        <v>2026.910034</v>
      </c>
      <c r="F5">
        <v>2026.910034</v>
      </c>
      <c r="G5">
        <v>0</v>
      </c>
      <c r="H5" s="27">
        <f>(F5-F4)/F4</f>
        <v>-3.7257278419934809E-3</v>
      </c>
    </row>
    <row r="6" spans="1:8" x14ac:dyDescent="0.35">
      <c r="A6" s="23">
        <v>43336</v>
      </c>
      <c r="B6">
        <v>2030.4300539999999</v>
      </c>
      <c r="C6">
        <v>2037.8599850000001</v>
      </c>
      <c r="D6">
        <v>2030.1400149999999</v>
      </c>
      <c r="E6">
        <v>2035.099976</v>
      </c>
      <c r="F6">
        <v>2035.099976</v>
      </c>
      <c r="G6">
        <v>0</v>
      </c>
      <c r="H6" s="27">
        <f t="shared" ref="H6:H69" si="0">(F6-F5)/F5</f>
        <v>4.0406045964642822E-3</v>
      </c>
    </row>
    <row r="7" spans="1:8" x14ac:dyDescent="0.35">
      <c r="A7" s="23">
        <v>43339</v>
      </c>
      <c r="B7">
        <v>2041.3100589999999</v>
      </c>
      <c r="C7">
        <v>2053</v>
      </c>
      <c r="D7">
        <v>2041.3100589999999</v>
      </c>
      <c r="E7">
        <v>2044.0600589999999</v>
      </c>
      <c r="F7">
        <v>2044.0600589999999</v>
      </c>
      <c r="G7">
        <v>0</v>
      </c>
      <c r="H7" s="27">
        <f t="shared" si="0"/>
        <v>4.402772888637654E-3</v>
      </c>
    </row>
    <row r="8" spans="1:8" x14ac:dyDescent="0.35">
      <c r="A8" s="23">
        <v>43340</v>
      </c>
      <c r="B8">
        <v>2047.1899410000001</v>
      </c>
      <c r="C8">
        <v>2050.1499020000001</v>
      </c>
      <c r="D8">
        <v>2036.420044</v>
      </c>
      <c r="E8">
        <v>2043.9399410000001</v>
      </c>
      <c r="F8">
        <v>2043.9399410000001</v>
      </c>
      <c r="G8">
        <v>0</v>
      </c>
      <c r="H8" s="27">
        <f t="shared" si="0"/>
        <v>-5.8764418134849101E-5</v>
      </c>
    </row>
    <row r="9" spans="1:8" x14ac:dyDescent="0.35">
      <c r="A9" s="23">
        <v>43341</v>
      </c>
      <c r="B9">
        <v>2046.040039</v>
      </c>
      <c r="C9">
        <v>2052.959961</v>
      </c>
      <c r="D9">
        <v>2038</v>
      </c>
      <c r="E9">
        <v>2050.2299800000001</v>
      </c>
      <c r="F9">
        <v>2050.2299800000001</v>
      </c>
      <c r="G9">
        <v>0</v>
      </c>
      <c r="H9" s="27">
        <f t="shared" si="0"/>
        <v>3.0774089168797052E-3</v>
      </c>
    </row>
    <row r="10" spans="1:8" x14ac:dyDescent="0.35">
      <c r="A10" s="23">
        <v>43342</v>
      </c>
      <c r="B10">
        <v>2046.579956</v>
      </c>
      <c r="C10">
        <v>2048.3000489999999</v>
      </c>
      <c r="D10">
        <v>2037.400024</v>
      </c>
      <c r="E10">
        <v>2039.48999</v>
      </c>
      <c r="F10">
        <v>2039.48999</v>
      </c>
      <c r="G10">
        <v>0</v>
      </c>
      <c r="H10" s="27">
        <f t="shared" si="0"/>
        <v>-5.238431836803027E-3</v>
      </c>
    </row>
    <row r="11" spans="1:8" x14ac:dyDescent="0.35">
      <c r="A11" s="23">
        <v>43343</v>
      </c>
      <c r="B11">
        <v>2035.3900149999999</v>
      </c>
      <c r="C11">
        <v>2046.599976</v>
      </c>
      <c r="D11">
        <v>2034.3599850000001</v>
      </c>
      <c r="E11">
        <v>2044.6999510000001</v>
      </c>
      <c r="F11">
        <v>2044.6999510000001</v>
      </c>
      <c r="G11">
        <v>0</v>
      </c>
      <c r="H11" s="27">
        <f t="shared" si="0"/>
        <v>2.554541098777357E-3</v>
      </c>
    </row>
    <row r="12" spans="1:8" x14ac:dyDescent="0.35">
      <c r="A12" s="23">
        <v>43347</v>
      </c>
      <c r="B12">
        <v>2042.9300539999999</v>
      </c>
      <c r="C12">
        <v>2047.75</v>
      </c>
      <c r="D12">
        <v>2030.400024</v>
      </c>
      <c r="E12">
        <v>2040.459961</v>
      </c>
      <c r="F12">
        <v>2040.459961</v>
      </c>
      <c r="G12">
        <v>0</v>
      </c>
      <c r="H12" s="27">
        <f t="shared" si="0"/>
        <v>-2.0736489957494178E-3</v>
      </c>
    </row>
    <row r="13" spans="1:8" x14ac:dyDescent="0.35">
      <c r="A13" s="23">
        <v>43348</v>
      </c>
      <c r="B13">
        <v>2036.9799800000001</v>
      </c>
      <c r="C13">
        <v>2041.119995</v>
      </c>
      <c r="D13">
        <v>2024.1099850000001</v>
      </c>
      <c r="E13">
        <v>2038.5500489999999</v>
      </c>
      <c r="F13">
        <v>2038.5500489999999</v>
      </c>
      <c r="G13">
        <v>0</v>
      </c>
      <c r="H13" s="27">
        <f t="shared" si="0"/>
        <v>-9.3602032703648662E-4</v>
      </c>
    </row>
    <row r="14" spans="1:8" x14ac:dyDescent="0.35">
      <c r="A14" s="23">
        <v>43349</v>
      </c>
      <c r="B14">
        <v>2039.4300539999999</v>
      </c>
      <c r="C14">
        <v>2045.119995</v>
      </c>
      <c r="D14">
        <v>2028.1400149999999</v>
      </c>
      <c r="E14">
        <v>2031.540039</v>
      </c>
      <c r="F14">
        <v>2031.540039</v>
      </c>
      <c r="G14">
        <v>0</v>
      </c>
      <c r="H14" s="27">
        <f t="shared" si="0"/>
        <v>-3.4387235199050863E-3</v>
      </c>
    </row>
    <row r="15" spans="1:8" x14ac:dyDescent="0.35">
      <c r="A15" s="23">
        <v>43350</v>
      </c>
      <c r="B15">
        <v>2031.540039</v>
      </c>
      <c r="C15">
        <v>2037.329956</v>
      </c>
      <c r="D15">
        <v>2021.0699460000001</v>
      </c>
      <c r="E15">
        <v>2027.25</v>
      </c>
      <c r="F15">
        <v>2027.25</v>
      </c>
      <c r="G15">
        <v>0</v>
      </c>
      <c r="H15" s="27">
        <f t="shared" si="0"/>
        <v>-2.1117176711474986E-3</v>
      </c>
    </row>
    <row r="16" spans="1:8" x14ac:dyDescent="0.35">
      <c r="A16" s="23">
        <v>43353</v>
      </c>
      <c r="B16">
        <v>2034.6899410000001</v>
      </c>
      <c r="C16">
        <v>2038.6899410000001</v>
      </c>
      <c r="D16">
        <v>2029.650024</v>
      </c>
      <c r="E16">
        <v>2031.780029</v>
      </c>
      <c r="F16">
        <v>2031.780029</v>
      </c>
      <c r="G16">
        <v>0</v>
      </c>
      <c r="H16" s="27">
        <f t="shared" si="0"/>
        <v>2.2345685041312187E-3</v>
      </c>
    </row>
    <row r="17" spans="1:8" x14ac:dyDescent="0.35">
      <c r="A17" s="23">
        <v>43354</v>
      </c>
      <c r="B17">
        <v>2027.910034</v>
      </c>
      <c r="C17">
        <v>2039.469971</v>
      </c>
      <c r="D17">
        <v>2024.290039</v>
      </c>
      <c r="E17">
        <v>2034.849976</v>
      </c>
      <c r="F17">
        <v>2034.849976</v>
      </c>
      <c r="G17">
        <v>0</v>
      </c>
      <c r="H17" s="27">
        <f t="shared" si="0"/>
        <v>1.5109642560621687E-3</v>
      </c>
    </row>
    <row r="18" spans="1:8" x14ac:dyDescent="0.35">
      <c r="A18" s="23">
        <v>43355</v>
      </c>
      <c r="B18">
        <v>2035.5200199999999</v>
      </c>
      <c r="C18">
        <v>2038.6800539999999</v>
      </c>
      <c r="D18">
        <v>2023.400024</v>
      </c>
      <c r="E18">
        <v>2036.1899410000001</v>
      </c>
      <c r="F18">
        <v>2036.1899410000001</v>
      </c>
      <c r="G18">
        <v>0</v>
      </c>
      <c r="H18" s="27">
        <f t="shared" si="0"/>
        <v>6.5850800589935981E-4</v>
      </c>
    </row>
    <row r="19" spans="1:8" x14ac:dyDescent="0.35">
      <c r="A19" s="23">
        <v>43356</v>
      </c>
      <c r="B19">
        <v>2039.8900149999999</v>
      </c>
      <c r="C19">
        <v>2044.3599850000001</v>
      </c>
      <c r="D19">
        <v>2035.369995</v>
      </c>
      <c r="E19">
        <v>2039.2299800000001</v>
      </c>
      <c r="F19">
        <v>2039.2299800000001</v>
      </c>
      <c r="G19">
        <v>0</v>
      </c>
      <c r="H19" s="27">
        <f t="shared" si="0"/>
        <v>1.4930036431213165E-3</v>
      </c>
    </row>
    <row r="20" spans="1:8" x14ac:dyDescent="0.35">
      <c r="A20" s="23">
        <v>43357</v>
      </c>
      <c r="B20">
        <v>2039.849976</v>
      </c>
      <c r="C20">
        <v>2051.1000979999999</v>
      </c>
      <c r="D20">
        <v>2039.0200199999999</v>
      </c>
      <c r="E20">
        <v>2046.5600589999999</v>
      </c>
      <c r="F20">
        <v>2046.5600589999999</v>
      </c>
      <c r="G20">
        <v>0</v>
      </c>
      <c r="H20" s="27">
        <f t="shared" si="0"/>
        <v>3.5945327755527805E-3</v>
      </c>
    </row>
    <row r="21" spans="1:8" x14ac:dyDescent="0.35">
      <c r="A21" s="23">
        <v>43360</v>
      </c>
      <c r="B21">
        <v>2047.630005</v>
      </c>
      <c r="C21">
        <v>2049.290039</v>
      </c>
      <c r="D21">
        <v>2027.51001</v>
      </c>
      <c r="E21">
        <v>2028.48999</v>
      </c>
      <c r="F21">
        <v>2028.48999</v>
      </c>
      <c r="G21">
        <v>0</v>
      </c>
      <c r="H21" s="27">
        <f t="shared" si="0"/>
        <v>-8.8294838553769888E-3</v>
      </c>
    </row>
    <row r="22" spans="1:8" x14ac:dyDescent="0.35">
      <c r="A22" s="23">
        <v>43361</v>
      </c>
      <c r="B22">
        <v>2031.0200199999999</v>
      </c>
      <c r="C22">
        <v>2040.579956</v>
      </c>
      <c r="D22">
        <v>2026.420044</v>
      </c>
      <c r="E22">
        <v>2036.7299800000001</v>
      </c>
      <c r="F22">
        <v>2036.7299800000001</v>
      </c>
      <c r="G22">
        <v>0</v>
      </c>
      <c r="H22" s="27">
        <f t="shared" si="0"/>
        <v>4.0621299787631853E-3</v>
      </c>
    </row>
    <row r="23" spans="1:8" x14ac:dyDescent="0.35">
      <c r="A23" s="23">
        <v>43362</v>
      </c>
      <c r="B23">
        <v>2038.01001</v>
      </c>
      <c r="C23">
        <v>2045.8000489999999</v>
      </c>
      <c r="D23">
        <v>2026.8900149999999</v>
      </c>
      <c r="E23">
        <v>2030.26001</v>
      </c>
      <c r="F23">
        <v>2030.26001</v>
      </c>
      <c r="G23">
        <v>0</v>
      </c>
      <c r="H23" s="27">
        <f t="shared" si="0"/>
        <v>-3.1766459292753685E-3</v>
      </c>
    </row>
    <row r="24" spans="1:8" x14ac:dyDescent="0.35">
      <c r="A24" s="23">
        <v>43363</v>
      </c>
      <c r="B24">
        <v>2038.1400149999999</v>
      </c>
      <c r="C24">
        <v>2046.540039</v>
      </c>
      <c r="D24">
        <v>2034.6899410000001</v>
      </c>
      <c r="E24">
        <v>2045.1999510000001</v>
      </c>
      <c r="F24">
        <v>2045.1999510000001</v>
      </c>
      <c r="G24">
        <v>0</v>
      </c>
      <c r="H24" s="27">
        <f t="shared" si="0"/>
        <v>7.3586343258566621E-3</v>
      </c>
    </row>
    <row r="25" spans="1:8" x14ac:dyDescent="0.35">
      <c r="A25" s="23">
        <v>43364</v>
      </c>
      <c r="B25">
        <v>2045.599976</v>
      </c>
      <c r="C25">
        <v>2052.389893</v>
      </c>
      <c r="D25">
        <v>2039.849976</v>
      </c>
      <c r="E25">
        <v>2041.3599850000001</v>
      </c>
      <c r="F25">
        <v>2041.3599850000001</v>
      </c>
      <c r="G25">
        <v>0</v>
      </c>
      <c r="H25" s="27">
        <f t="shared" si="0"/>
        <v>-1.8775504068061675E-3</v>
      </c>
    </row>
    <row r="26" spans="1:8" x14ac:dyDescent="0.35">
      <c r="A26" s="23">
        <v>43367</v>
      </c>
      <c r="B26">
        <v>2039.5600589999999</v>
      </c>
      <c r="C26">
        <v>2039.5600589999999</v>
      </c>
      <c r="D26">
        <v>2023.709961</v>
      </c>
      <c r="E26">
        <v>2032.170044</v>
      </c>
      <c r="F26">
        <v>2032.170044</v>
      </c>
      <c r="G26">
        <v>0</v>
      </c>
      <c r="H26" s="27">
        <f t="shared" si="0"/>
        <v>-4.5018718244347724E-3</v>
      </c>
    </row>
    <row r="27" spans="1:8" x14ac:dyDescent="0.35">
      <c r="A27" s="23">
        <v>43368</v>
      </c>
      <c r="B27">
        <v>2035.530029</v>
      </c>
      <c r="C27">
        <v>2036.349976</v>
      </c>
      <c r="D27">
        <v>2029.599976</v>
      </c>
      <c r="E27">
        <v>2030.619995</v>
      </c>
      <c r="F27">
        <v>2030.619995</v>
      </c>
      <c r="G27">
        <v>0</v>
      </c>
      <c r="H27" s="27">
        <f t="shared" si="0"/>
        <v>-7.6275556003616821E-4</v>
      </c>
    </row>
    <row r="28" spans="1:8" x14ac:dyDescent="0.35">
      <c r="A28" s="23">
        <v>43369</v>
      </c>
      <c r="B28">
        <v>2030.9300539999999</v>
      </c>
      <c r="C28">
        <v>2032.619995</v>
      </c>
      <c r="D28">
        <v>2011.3100589999999</v>
      </c>
      <c r="E28">
        <v>2012.1400149999999</v>
      </c>
      <c r="F28">
        <v>2012.1400149999999</v>
      </c>
      <c r="G28">
        <v>0</v>
      </c>
      <c r="H28" s="27">
        <f t="shared" si="0"/>
        <v>-9.100658934465022E-3</v>
      </c>
    </row>
    <row r="29" spans="1:8" x14ac:dyDescent="0.35">
      <c r="A29" s="23">
        <v>43370</v>
      </c>
      <c r="B29">
        <v>2014.589966</v>
      </c>
      <c r="C29">
        <v>2021.5200199999999</v>
      </c>
      <c r="D29">
        <v>2010.3900149999999</v>
      </c>
      <c r="E29">
        <v>2012.6899410000001</v>
      </c>
      <c r="F29">
        <v>2012.6899410000001</v>
      </c>
      <c r="G29">
        <v>0</v>
      </c>
      <c r="H29" s="27">
        <f t="shared" si="0"/>
        <v>2.7330404241284438E-4</v>
      </c>
    </row>
    <row r="30" spans="1:8" x14ac:dyDescent="0.35">
      <c r="A30" s="23">
        <v>43371</v>
      </c>
      <c r="B30">
        <v>2008.130005</v>
      </c>
      <c r="C30">
        <v>2025.130005</v>
      </c>
      <c r="D30">
        <v>2008.130005</v>
      </c>
      <c r="E30">
        <v>2019.5500489999999</v>
      </c>
      <c r="F30">
        <v>2019.5500489999999</v>
      </c>
      <c r="G30">
        <v>0</v>
      </c>
      <c r="H30" s="27">
        <f t="shared" si="0"/>
        <v>3.4084276272536179E-3</v>
      </c>
    </row>
    <row r="31" spans="1:8" x14ac:dyDescent="0.35">
      <c r="A31" s="23">
        <v>43374</v>
      </c>
      <c r="B31">
        <v>2028</v>
      </c>
      <c r="C31">
        <v>2029.209961</v>
      </c>
      <c r="D31">
        <v>1999.7299800000001</v>
      </c>
      <c r="E31">
        <v>2004.1899410000001</v>
      </c>
      <c r="F31">
        <v>2004.1899410000001</v>
      </c>
      <c r="G31">
        <v>0</v>
      </c>
      <c r="H31" s="27">
        <f t="shared" si="0"/>
        <v>-7.6057080177862205E-3</v>
      </c>
    </row>
    <row r="32" spans="1:8" x14ac:dyDescent="0.35">
      <c r="A32" s="23">
        <v>43375</v>
      </c>
      <c r="B32">
        <v>2003.650024</v>
      </c>
      <c r="C32">
        <v>2009.599976</v>
      </c>
      <c r="D32">
        <v>1993.9499510000001</v>
      </c>
      <c r="E32">
        <v>1996.5500489999999</v>
      </c>
      <c r="F32">
        <v>1996.5500489999999</v>
      </c>
      <c r="G32">
        <v>0</v>
      </c>
      <c r="H32" s="27">
        <f t="shared" si="0"/>
        <v>-3.8119600561352905E-3</v>
      </c>
    </row>
    <row r="33" spans="1:8" x14ac:dyDescent="0.35">
      <c r="A33" s="23">
        <v>43376</v>
      </c>
      <c r="B33">
        <v>2002.6800539999999</v>
      </c>
      <c r="C33">
        <v>2013.1899410000001</v>
      </c>
      <c r="D33">
        <v>1997.880005</v>
      </c>
      <c r="E33">
        <v>2004.0600589999999</v>
      </c>
      <c r="F33">
        <v>2004.0600589999999</v>
      </c>
      <c r="G33">
        <v>0</v>
      </c>
      <c r="H33" s="27">
        <f t="shared" si="0"/>
        <v>3.7614934841034712E-3</v>
      </c>
    </row>
    <row r="34" spans="1:8" x14ac:dyDescent="0.35">
      <c r="A34" s="23">
        <v>43377</v>
      </c>
      <c r="B34">
        <v>1997.880005</v>
      </c>
      <c r="C34">
        <v>1998.6400149999999</v>
      </c>
      <c r="D34">
        <v>1975.339966</v>
      </c>
      <c r="E34">
        <v>1982.089966</v>
      </c>
      <c r="F34">
        <v>1982.089966</v>
      </c>
      <c r="G34">
        <v>0</v>
      </c>
      <c r="H34" s="27">
        <f t="shared" si="0"/>
        <v>-1.0962791709427461E-2</v>
      </c>
    </row>
    <row r="35" spans="1:8" x14ac:dyDescent="0.35">
      <c r="A35" s="23">
        <v>43378</v>
      </c>
      <c r="B35">
        <v>1982.3599850000001</v>
      </c>
      <c r="C35">
        <v>1986.469971</v>
      </c>
      <c r="D35">
        <v>1956.920044</v>
      </c>
      <c r="E35">
        <v>1967.98999</v>
      </c>
      <c r="F35">
        <v>1967.98999</v>
      </c>
      <c r="G35">
        <v>0</v>
      </c>
      <c r="H35" s="27">
        <f t="shared" si="0"/>
        <v>-7.1136912258603149E-3</v>
      </c>
    </row>
    <row r="36" spans="1:8" x14ac:dyDescent="0.35">
      <c r="A36" s="23">
        <v>43381</v>
      </c>
      <c r="B36">
        <v>1962.5699460000001</v>
      </c>
      <c r="C36">
        <v>1971.589966</v>
      </c>
      <c r="D36">
        <v>1954.290039</v>
      </c>
      <c r="E36">
        <v>1967.9300539999999</v>
      </c>
      <c r="F36">
        <v>1967.9300539999999</v>
      </c>
      <c r="G36">
        <v>0</v>
      </c>
      <c r="H36" s="27">
        <f t="shared" si="0"/>
        <v>-3.0455439460902448E-5</v>
      </c>
    </row>
    <row r="37" spans="1:8" x14ac:dyDescent="0.35">
      <c r="A37" s="23">
        <v>43382</v>
      </c>
      <c r="B37">
        <v>1963.25</v>
      </c>
      <c r="C37">
        <v>1969.8599850000001</v>
      </c>
      <c r="D37">
        <v>1955.8900149999999</v>
      </c>
      <c r="E37">
        <v>1956.849976</v>
      </c>
      <c r="F37">
        <v>1956.849976</v>
      </c>
      <c r="G37">
        <v>0</v>
      </c>
      <c r="H37" s="27">
        <f t="shared" si="0"/>
        <v>-5.6303210459531699E-3</v>
      </c>
    </row>
    <row r="38" spans="1:8" x14ac:dyDescent="0.35">
      <c r="A38" s="23">
        <v>43383</v>
      </c>
      <c r="B38">
        <v>1953.0600589999999</v>
      </c>
      <c r="C38">
        <v>1953.0600589999999</v>
      </c>
      <c r="D38">
        <v>1904.6899410000001</v>
      </c>
      <c r="E38">
        <v>1905.4300539999999</v>
      </c>
      <c r="F38">
        <v>1905.4300539999999</v>
      </c>
      <c r="G38">
        <v>0</v>
      </c>
      <c r="H38" s="27">
        <f t="shared" si="0"/>
        <v>-2.6276885111605534E-2</v>
      </c>
    </row>
    <row r="39" spans="1:8" x14ac:dyDescent="0.35">
      <c r="A39" s="23">
        <v>43384</v>
      </c>
      <c r="B39">
        <v>1897.969971</v>
      </c>
      <c r="C39">
        <v>1908.530029</v>
      </c>
      <c r="D39">
        <v>1866.7299800000001</v>
      </c>
      <c r="E39">
        <v>1866.7299800000001</v>
      </c>
      <c r="F39">
        <v>1866.7299800000001</v>
      </c>
      <c r="G39">
        <v>0</v>
      </c>
      <c r="H39" s="27">
        <f t="shared" si="0"/>
        <v>-2.031041439635016E-2</v>
      </c>
    </row>
    <row r="40" spans="1:8" x14ac:dyDescent="0.35">
      <c r="A40" s="23">
        <v>43385</v>
      </c>
      <c r="B40">
        <v>1887.920044</v>
      </c>
      <c r="C40">
        <v>1890.969971</v>
      </c>
      <c r="D40">
        <v>1846.530029</v>
      </c>
      <c r="E40">
        <v>1871.25</v>
      </c>
      <c r="F40">
        <v>1871.25</v>
      </c>
      <c r="G40">
        <v>0</v>
      </c>
      <c r="H40" s="27">
        <f t="shared" si="0"/>
        <v>2.4213571584680562E-3</v>
      </c>
    </row>
    <row r="41" spans="1:8" x14ac:dyDescent="0.35">
      <c r="A41" s="23">
        <v>43388</v>
      </c>
      <c r="B41">
        <v>1868.780029</v>
      </c>
      <c r="C41">
        <v>1891.73999</v>
      </c>
      <c r="D41">
        <v>1867.4300539999999</v>
      </c>
      <c r="E41">
        <v>1879.1400149999999</v>
      </c>
      <c r="F41">
        <v>1879.1400149999999</v>
      </c>
      <c r="G41">
        <v>0</v>
      </c>
      <c r="H41" s="27">
        <f t="shared" si="0"/>
        <v>4.2164408817634991E-3</v>
      </c>
    </row>
    <row r="42" spans="1:8" x14ac:dyDescent="0.35">
      <c r="A42" s="23">
        <v>43389</v>
      </c>
      <c r="B42">
        <v>1879.1400149999999</v>
      </c>
      <c r="C42">
        <v>1919.1099850000001</v>
      </c>
      <c r="D42">
        <v>1878.660034</v>
      </c>
      <c r="E42">
        <v>1918.3900149999999</v>
      </c>
      <c r="F42">
        <v>1918.3900149999999</v>
      </c>
      <c r="G42">
        <v>0</v>
      </c>
      <c r="H42" s="27">
        <f t="shared" si="0"/>
        <v>2.088721419728801E-2</v>
      </c>
    </row>
    <row r="43" spans="1:8" x14ac:dyDescent="0.35">
      <c r="A43" s="23">
        <v>43390</v>
      </c>
      <c r="B43">
        <v>1915.469971</v>
      </c>
      <c r="C43">
        <v>1917.920044</v>
      </c>
      <c r="D43">
        <v>1892.4499510000001</v>
      </c>
      <c r="E43">
        <v>1913.420044</v>
      </c>
      <c r="F43">
        <v>1913.420044</v>
      </c>
      <c r="G43">
        <v>0</v>
      </c>
      <c r="H43" s="27">
        <f t="shared" si="0"/>
        <v>-2.5906989512765929E-3</v>
      </c>
    </row>
    <row r="44" spans="1:8" x14ac:dyDescent="0.35">
      <c r="A44" s="23">
        <v>43391</v>
      </c>
      <c r="B44">
        <v>1907.23999</v>
      </c>
      <c r="C44">
        <v>1911.01001</v>
      </c>
      <c r="D44">
        <v>1879.23999</v>
      </c>
      <c r="E44">
        <v>1884.589966</v>
      </c>
      <c r="F44">
        <v>1884.589966</v>
      </c>
      <c r="G44">
        <v>0</v>
      </c>
      <c r="H44" s="27">
        <f t="shared" si="0"/>
        <v>-1.5067302179886622E-2</v>
      </c>
    </row>
    <row r="45" spans="1:8" x14ac:dyDescent="0.35">
      <c r="A45" s="23">
        <v>43392</v>
      </c>
      <c r="B45">
        <v>1887.589966</v>
      </c>
      <c r="C45">
        <v>1896.75</v>
      </c>
      <c r="D45">
        <v>1867.910034</v>
      </c>
      <c r="E45">
        <v>1872.170044</v>
      </c>
      <c r="F45">
        <v>1872.170044</v>
      </c>
      <c r="G45">
        <v>0</v>
      </c>
      <c r="H45" s="27">
        <f t="shared" si="0"/>
        <v>-6.5902515794250185E-3</v>
      </c>
    </row>
    <row r="46" spans="1:8" x14ac:dyDescent="0.35">
      <c r="A46" s="23">
        <v>43395</v>
      </c>
      <c r="B46">
        <v>1876.219971</v>
      </c>
      <c r="C46">
        <v>1878.709961</v>
      </c>
      <c r="D46">
        <v>1861.719971</v>
      </c>
      <c r="E46">
        <v>1863.150024</v>
      </c>
      <c r="F46">
        <v>1863.150024</v>
      </c>
      <c r="G46">
        <v>0</v>
      </c>
      <c r="H46" s="27">
        <f t="shared" si="0"/>
        <v>-4.8179491114643275E-3</v>
      </c>
    </row>
    <row r="47" spans="1:8" x14ac:dyDescent="0.35">
      <c r="A47" s="23">
        <v>43396</v>
      </c>
      <c r="B47">
        <v>1837.660034</v>
      </c>
      <c r="C47">
        <v>1856.5600589999999</v>
      </c>
      <c r="D47">
        <v>1814.51001</v>
      </c>
      <c r="E47">
        <v>1844.7299800000001</v>
      </c>
      <c r="F47">
        <v>1844.7299800000001</v>
      </c>
      <c r="G47">
        <v>0</v>
      </c>
      <c r="H47" s="27">
        <f t="shared" si="0"/>
        <v>-9.8865060584085104E-3</v>
      </c>
    </row>
    <row r="48" spans="1:8" x14ac:dyDescent="0.35">
      <c r="A48" s="23">
        <v>43397</v>
      </c>
      <c r="B48">
        <v>1845.420044</v>
      </c>
      <c r="C48">
        <v>1847.709961</v>
      </c>
      <c r="D48">
        <v>1788.2700199999999</v>
      </c>
      <c r="E48">
        <v>1789.0200199999999</v>
      </c>
      <c r="F48">
        <v>1789.0200199999999</v>
      </c>
      <c r="G48">
        <v>0</v>
      </c>
      <c r="H48" s="27">
        <f t="shared" si="0"/>
        <v>-3.0199520040325976E-2</v>
      </c>
    </row>
    <row r="49" spans="1:8" x14ac:dyDescent="0.35">
      <c r="A49" s="23">
        <v>43398</v>
      </c>
      <c r="B49">
        <v>1799.3199460000001</v>
      </c>
      <c r="C49">
        <v>1824.790039</v>
      </c>
      <c r="D49">
        <v>1796.780029</v>
      </c>
      <c r="E49">
        <v>1814.400024</v>
      </c>
      <c r="F49">
        <v>1814.400024</v>
      </c>
      <c r="G49">
        <v>0</v>
      </c>
      <c r="H49" s="27">
        <f t="shared" si="0"/>
        <v>1.418653995833993E-2</v>
      </c>
    </row>
    <row r="50" spans="1:8" x14ac:dyDescent="0.35">
      <c r="A50" s="23">
        <v>43399</v>
      </c>
      <c r="B50">
        <v>1797.709961</v>
      </c>
      <c r="C50">
        <v>1815.089966</v>
      </c>
      <c r="D50">
        <v>1769.7299800000001</v>
      </c>
      <c r="E50">
        <v>1795.099976</v>
      </c>
      <c r="F50">
        <v>1795.099976</v>
      </c>
      <c r="G50">
        <v>0</v>
      </c>
      <c r="H50" s="27">
        <f t="shared" si="0"/>
        <v>-1.063715153478198E-2</v>
      </c>
    </row>
    <row r="51" spans="1:8" x14ac:dyDescent="0.35">
      <c r="A51" s="23">
        <v>43402</v>
      </c>
      <c r="B51">
        <v>1812.9799800000001</v>
      </c>
      <c r="C51">
        <v>1831.709961</v>
      </c>
      <c r="D51">
        <v>1769.25</v>
      </c>
      <c r="E51">
        <v>1788.589966</v>
      </c>
      <c r="F51">
        <v>1788.589966</v>
      </c>
      <c r="G51">
        <v>0</v>
      </c>
      <c r="H51" s="27">
        <f t="shared" si="0"/>
        <v>-3.626544530687446E-3</v>
      </c>
    </row>
    <row r="52" spans="1:8" x14ac:dyDescent="0.35">
      <c r="A52" s="23">
        <v>43403</v>
      </c>
      <c r="B52">
        <v>1787.670044</v>
      </c>
      <c r="C52">
        <v>1820.599976</v>
      </c>
      <c r="D52">
        <v>1784.650024</v>
      </c>
      <c r="E52">
        <v>1819.530029</v>
      </c>
      <c r="F52">
        <v>1819.530029</v>
      </c>
      <c r="G52">
        <v>0</v>
      </c>
      <c r="H52" s="27">
        <f t="shared" si="0"/>
        <v>1.7298577979386925E-2</v>
      </c>
    </row>
    <row r="53" spans="1:8" x14ac:dyDescent="0.35">
      <c r="A53" s="23">
        <v>43404</v>
      </c>
      <c r="B53">
        <v>1833.1400149999999</v>
      </c>
      <c r="C53">
        <v>1841.160034</v>
      </c>
      <c r="D53">
        <v>1824.5200199999999</v>
      </c>
      <c r="E53">
        <v>1825.099976</v>
      </c>
      <c r="F53">
        <v>1825.099976</v>
      </c>
      <c r="G53">
        <v>0</v>
      </c>
      <c r="H53" s="27">
        <f t="shared" si="0"/>
        <v>3.0612009206911288E-3</v>
      </c>
    </row>
    <row r="54" spans="1:8" x14ac:dyDescent="0.35">
      <c r="A54" s="23">
        <v>43405</v>
      </c>
      <c r="B54">
        <v>1832.26001</v>
      </c>
      <c r="C54">
        <v>1863.349976</v>
      </c>
      <c r="D54">
        <v>1831.9499510000001</v>
      </c>
      <c r="E54">
        <v>1861.660034</v>
      </c>
      <c r="F54">
        <v>1861.660034</v>
      </c>
      <c r="G54">
        <v>0</v>
      </c>
      <c r="H54" s="27">
        <f t="shared" si="0"/>
        <v>2.003181112309654E-2</v>
      </c>
    </row>
    <row r="55" spans="1:8" x14ac:dyDescent="0.35">
      <c r="A55" s="23">
        <v>43406</v>
      </c>
      <c r="B55">
        <v>1868.9499510000001</v>
      </c>
      <c r="C55">
        <v>1875.209961</v>
      </c>
      <c r="D55">
        <v>1846.8599850000001</v>
      </c>
      <c r="E55">
        <v>1862.400024</v>
      </c>
      <c r="F55">
        <v>1862.400024</v>
      </c>
      <c r="G55">
        <v>0</v>
      </c>
      <c r="H55" s="27">
        <f t="shared" si="0"/>
        <v>3.9748933021357128E-4</v>
      </c>
    </row>
    <row r="56" spans="1:8" x14ac:dyDescent="0.35">
      <c r="A56" s="23">
        <v>43409</v>
      </c>
      <c r="B56">
        <v>1864.98999</v>
      </c>
      <c r="C56">
        <v>1876.900024</v>
      </c>
      <c r="D56">
        <v>1858.910034</v>
      </c>
      <c r="E56">
        <v>1870.3900149999999</v>
      </c>
      <c r="F56">
        <v>1870.3900149999999</v>
      </c>
      <c r="G56">
        <v>0</v>
      </c>
      <c r="H56" s="27">
        <f t="shared" si="0"/>
        <v>4.2901583424807335E-3</v>
      </c>
    </row>
    <row r="57" spans="1:8" x14ac:dyDescent="0.35">
      <c r="A57" s="23">
        <v>43410</v>
      </c>
      <c r="B57">
        <v>1867.829956</v>
      </c>
      <c r="C57">
        <v>1883.3900149999999</v>
      </c>
      <c r="D57">
        <v>1866.969971</v>
      </c>
      <c r="E57">
        <v>1881.9499510000001</v>
      </c>
      <c r="F57">
        <v>1881.9499510000001</v>
      </c>
      <c r="G57">
        <v>0</v>
      </c>
      <c r="H57" s="27">
        <f t="shared" si="0"/>
        <v>6.1804949274176417E-3</v>
      </c>
    </row>
    <row r="58" spans="1:8" x14ac:dyDescent="0.35">
      <c r="A58" s="23">
        <v>43411</v>
      </c>
      <c r="B58">
        <v>1892.540039</v>
      </c>
      <c r="C58">
        <v>1911.3900149999999</v>
      </c>
      <c r="D58">
        <v>1884.26001</v>
      </c>
      <c r="E58">
        <v>1910.119995</v>
      </c>
      <c r="F58">
        <v>1910.119995</v>
      </c>
      <c r="G58">
        <v>0</v>
      </c>
      <c r="H58" s="27">
        <f t="shared" si="0"/>
        <v>1.4968540467843697E-2</v>
      </c>
    </row>
    <row r="59" spans="1:8" x14ac:dyDescent="0.35">
      <c r="A59" s="23">
        <v>43412</v>
      </c>
      <c r="B59">
        <v>1904.369995</v>
      </c>
      <c r="C59">
        <v>1911.880005</v>
      </c>
      <c r="D59">
        <v>1895.579956</v>
      </c>
      <c r="E59">
        <v>1902.150024</v>
      </c>
      <c r="F59">
        <v>1902.150024</v>
      </c>
      <c r="G59">
        <v>0</v>
      </c>
      <c r="H59" s="27">
        <f t="shared" si="0"/>
        <v>-4.1724975503436819E-3</v>
      </c>
    </row>
    <row r="60" spans="1:8" x14ac:dyDescent="0.35">
      <c r="A60" s="23">
        <v>43413</v>
      </c>
      <c r="B60">
        <v>1890.369995</v>
      </c>
      <c r="C60">
        <v>1893.910034</v>
      </c>
      <c r="D60">
        <v>1870.540039</v>
      </c>
      <c r="E60">
        <v>1882.540039</v>
      </c>
      <c r="F60">
        <v>1882.540039</v>
      </c>
      <c r="G60">
        <v>0</v>
      </c>
      <c r="H60" s="27">
        <f t="shared" si="0"/>
        <v>-1.0309378730686309E-2</v>
      </c>
    </row>
    <row r="61" spans="1:8" x14ac:dyDescent="0.35">
      <c r="A61" s="23">
        <v>43416</v>
      </c>
      <c r="B61">
        <v>1879.1999510000001</v>
      </c>
      <c r="C61">
        <v>1880.910034</v>
      </c>
      <c r="D61">
        <v>1849.880005</v>
      </c>
      <c r="E61">
        <v>1852.25</v>
      </c>
      <c r="F61">
        <v>1852.25</v>
      </c>
      <c r="G61">
        <v>0</v>
      </c>
      <c r="H61" s="27">
        <f t="shared" si="0"/>
        <v>-1.6089983943231276E-2</v>
      </c>
    </row>
    <row r="62" spans="1:8" x14ac:dyDescent="0.35">
      <c r="A62" s="23">
        <v>43417</v>
      </c>
      <c r="B62">
        <v>1857.2299800000001</v>
      </c>
      <c r="C62">
        <v>1875.1800539999999</v>
      </c>
      <c r="D62">
        <v>1848.8000489999999</v>
      </c>
      <c r="E62">
        <v>1852.4499510000001</v>
      </c>
      <c r="F62">
        <v>1852.4499510000001</v>
      </c>
      <c r="G62">
        <v>0</v>
      </c>
      <c r="H62" s="27">
        <f t="shared" si="0"/>
        <v>1.07950330678934E-4</v>
      </c>
    </row>
    <row r="63" spans="1:8" x14ac:dyDescent="0.35">
      <c r="A63" s="23">
        <v>43418</v>
      </c>
      <c r="B63">
        <v>1865.530029</v>
      </c>
      <c r="C63">
        <v>1872.2299800000001</v>
      </c>
      <c r="D63">
        <v>1830.0200199999999</v>
      </c>
      <c r="E63">
        <v>1841.619995</v>
      </c>
      <c r="F63">
        <v>1841.619995</v>
      </c>
      <c r="G63">
        <v>0</v>
      </c>
      <c r="H63" s="27">
        <f t="shared" si="0"/>
        <v>-5.8462880436547021E-3</v>
      </c>
    </row>
    <row r="64" spans="1:8" x14ac:dyDescent="0.35">
      <c r="A64" s="23">
        <v>43419</v>
      </c>
      <c r="B64">
        <v>1832.339966</v>
      </c>
      <c r="C64">
        <v>1865.4799800000001</v>
      </c>
      <c r="D64">
        <v>1824.8599850000001</v>
      </c>
      <c r="E64">
        <v>1863.030029</v>
      </c>
      <c r="F64">
        <v>1863.030029</v>
      </c>
      <c r="G64">
        <v>0</v>
      </c>
      <c r="H64" s="27">
        <f t="shared" si="0"/>
        <v>1.1625652446285476E-2</v>
      </c>
    </row>
    <row r="65" spans="1:8" x14ac:dyDescent="0.35">
      <c r="A65" s="23">
        <v>43420</v>
      </c>
      <c r="B65">
        <v>1851.6999510000001</v>
      </c>
      <c r="C65">
        <v>1869.589966</v>
      </c>
      <c r="D65">
        <v>1851.589966</v>
      </c>
      <c r="E65">
        <v>1865.400024</v>
      </c>
      <c r="F65">
        <v>1865.400024</v>
      </c>
      <c r="G65">
        <v>0</v>
      </c>
      <c r="H65" s="27">
        <f t="shared" si="0"/>
        <v>1.2721185182786E-3</v>
      </c>
    </row>
    <row r="66" spans="1:8" x14ac:dyDescent="0.35">
      <c r="A66" s="23">
        <v>43423</v>
      </c>
      <c r="B66">
        <v>1861.369995</v>
      </c>
      <c r="C66">
        <v>1867.459961</v>
      </c>
      <c r="D66">
        <v>1833.6800539999999</v>
      </c>
      <c r="E66">
        <v>1839</v>
      </c>
      <c r="F66">
        <v>1839</v>
      </c>
      <c r="G66">
        <v>0</v>
      </c>
      <c r="H66" s="27">
        <f t="shared" si="0"/>
        <v>-1.4152473282052467E-2</v>
      </c>
    </row>
    <row r="67" spans="1:8" x14ac:dyDescent="0.35">
      <c r="A67" s="23">
        <v>43424</v>
      </c>
      <c r="B67">
        <v>1817.7700199999999</v>
      </c>
      <c r="C67">
        <v>1828.910034</v>
      </c>
      <c r="D67">
        <v>1801.650024</v>
      </c>
      <c r="E67">
        <v>1807.920044</v>
      </c>
      <c r="F67">
        <v>1807.920044</v>
      </c>
      <c r="G67">
        <v>0</v>
      </c>
      <c r="H67" s="27">
        <f t="shared" si="0"/>
        <v>-1.6900465470364348E-2</v>
      </c>
    </row>
    <row r="68" spans="1:8" x14ac:dyDescent="0.35">
      <c r="A68" s="23">
        <v>43425</v>
      </c>
      <c r="B68">
        <v>1815.469971</v>
      </c>
      <c r="C68">
        <v>1842.849976</v>
      </c>
      <c r="D68">
        <v>1815.469971</v>
      </c>
      <c r="E68">
        <v>1827.869995</v>
      </c>
      <c r="F68">
        <v>1827.869995</v>
      </c>
      <c r="G68">
        <v>0</v>
      </c>
      <c r="H68" s="27">
        <f t="shared" si="0"/>
        <v>1.1034752928487393E-2</v>
      </c>
    </row>
    <row r="69" spans="1:8" x14ac:dyDescent="0.35">
      <c r="A69" s="23">
        <v>43427</v>
      </c>
      <c r="B69">
        <v>1815.5</v>
      </c>
      <c r="C69">
        <v>1837.880005</v>
      </c>
      <c r="D69">
        <v>1811.920044</v>
      </c>
      <c r="E69">
        <v>1824.880005</v>
      </c>
      <c r="F69">
        <v>1824.880005</v>
      </c>
      <c r="G69">
        <v>0</v>
      </c>
      <c r="H69" s="27">
        <f t="shared" si="0"/>
        <v>-1.6357782600397871E-3</v>
      </c>
    </row>
    <row r="70" spans="1:8" x14ac:dyDescent="0.35">
      <c r="A70" s="23">
        <v>43430</v>
      </c>
      <c r="B70">
        <v>1842.130005</v>
      </c>
      <c r="C70">
        <v>1852.339966</v>
      </c>
      <c r="D70">
        <v>1837.160034</v>
      </c>
      <c r="E70">
        <v>1847.7700199999999</v>
      </c>
      <c r="F70">
        <v>1847.7700199999999</v>
      </c>
      <c r="G70">
        <v>0</v>
      </c>
      <c r="H70" s="27">
        <f t="shared" ref="H70:H133" si="1">(F70-F69)/F69</f>
        <v>1.254329870308374E-2</v>
      </c>
    </row>
    <row r="71" spans="1:8" x14ac:dyDescent="0.35">
      <c r="A71" s="23">
        <v>43431</v>
      </c>
      <c r="B71">
        <v>1839.48999</v>
      </c>
      <c r="C71">
        <v>1843.969971</v>
      </c>
      <c r="D71">
        <v>1828.4399410000001</v>
      </c>
      <c r="E71">
        <v>1833.079956</v>
      </c>
      <c r="F71">
        <v>1833.079956</v>
      </c>
      <c r="G71">
        <v>0</v>
      </c>
      <c r="H71" s="27">
        <f t="shared" si="1"/>
        <v>-7.9501582128710443E-3</v>
      </c>
    </row>
    <row r="72" spans="1:8" x14ac:dyDescent="0.35">
      <c r="A72" s="23">
        <v>43432</v>
      </c>
      <c r="B72">
        <v>1837.9300539999999</v>
      </c>
      <c r="C72">
        <v>1869.040039</v>
      </c>
      <c r="D72">
        <v>1823.6899410000001</v>
      </c>
      <c r="E72">
        <v>1868.959961</v>
      </c>
      <c r="F72">
        <v>1868.959961</v>
      </c>
      <c r="G72">
        <v>0</v>
      </c>
      <c r="H72" s="27">
        <f t="shared" si="1"/>
        <v>1.9573617005934889E-2</v>
      </c>
    </row>
    <row r="73" spans="1:8" x14ac:dyDescent="0.35">
      <c r="A73" s="23">
        <v>43433</v>
      </c>
      <c r="B73">
        <v>1862.969971</v>
      </c>
      <c r="C73">
        <v>1878.8599850000001</v>
      </c>
      <c r="D73">
        <v>1852.23999</v>
      </c>
      <c r="E73">
        <v>1866.73999</v>
      </c>
      <c r="F73">
        <v>1866.73999</v>
      </c>
      <c r="G73">
        <v>0</v>
      </c>
      <c r="H73" s="27">
        <f t="shared" si="1"/>
        <v>-1.1878108928626678E-3</v>
      </c>
    </row>
    <row r="74" spans="1:8" x14ac:dyDescent="0.35">
      <c r="A74" s="23">
        <v>43434</v>
      </c>
      <c r="B74">
        <v>1863.619995</v>
      </c>
      <c r="C74">
        <v>1881.540039</v>
      </c>
      <c r="D74">
        <v>1862.829956</v>
      </c>
      <c r="E74">
        <v>1878.650024</v>
      </c>
      <c r="F74">
        <v>1878.650024</v>
      </c>
      <c r="G74">
        <v>0</v>
      </c>
      <c r="H74" s="27">
        <f t="shared" si="1"/>
        <v>6.3801247435643117E-3</v>
      </c>
    </row>
    <row r="75" spans="1:8" x14ac:dyDescent="0.35">
      <c r="A75" s="23">
        <v>43437</v>
      </c>
      <c r="B75">
        <v>1901.1899410000001</v>
      </c>
      <c r="C75">
        <v>1905.160034</v>
      </c>
      <c r="D75">
        <v>1875.869995</v>
      </c>
      <c r="E75">
        <v>1895.3199460000001</v>
      </c>
      <c r="F75">
        <v>1895.3199460000001</v>
      </c>
      <c r="G75">
        <v>0</v>
      </c>
      <c r="H75" s="27">
        <f t="shared" si="1"/>
        <v>8.8733514955098639E-3</v>
      </c>
    </row>
    <row r="76" spans="1:8" x14ac:dyDescent="0.35">
      <c r="A76" s="23">
        <v>43438</v>
      </c>
      <c r="B76">
        <v>1892.040039</v>
      </c>
      <c r="C76">
        <v>1892.9799800000001</v>
      </c>
      <c r="D76">
        <v>1825.4499510000001</v>
      </c>
      <c r="E76">
        <v>1826.619995</v>
      </c>
      <c r="F76">
        <v>1826.619995</v>
      </c>
      <c r="G76">
        <v>0</v>
      </c>
      <c r="H76" s="27">
        <f t="shared" si="1"/>
        <v>-3.6247152437238188E-2</v>
      </c>
    </row>
    <row r="77" spans="1:8" x14ac:dyDescent="0.35">
      <c r="A77" s="23">
        <v>43440</v>
      </c>
      <c r="B77">
        <v>1802.910034</v>
      </c>
      <c r="C77">
        <v>1817.73999</v>
      </c>
      <c r="D77">
        <v>1772.280029</v>
      </c>
      <c r="E77">
        <v>1817.4799800000001</v>
      </c>
      <c r="F77">
        <v>1817.4799800000001</v>
      </c>
      <c r="G77">
        <v>0</v>
      </c>
      <c r="H77" s="27">
        <f t="shared" si="1"/>
        <v>-5.0037856943528905E-3</v>
      </c>
    </row>
    <row r="78" spans="1:8" x14ac:dyDescent="0.35">
      <c r="A78" s="23">
        <v>43441</v>
      </c>
      <c r="B78">
        <v>1815.0500489999999</v>
      </c>
      <c r="C78">
        <v>1828.459961</v>
      </c>
      <c r="D78">
        <v>1772.8100589999999</v>
      </c>
      <c r="E78">
        <v>1780.9399410000001</v>
      </c>
      <c r="F78">
        <v>1780.9399410000001</v>
      </c>
      <c r="G78">
        <v>0</v>
      </c>
      <c r="H78" s="27">
        <f t="shared" si="1"/>
        <v>-2.0104782117049771E-2</v>
      </c>
    </row>
    <row r="79" spans="1:8" x14ac:dyDescent="0.35">
      <c r="A79" s="23">
        <v>43444</v>
      </c>
      <c r="B79">
        <v>1778.01001</v>
      </c>
      <c r="C79">
        <v>1781.76001</v>
      </c>
      <c r="D79">
        <v>1746.0600589999999</v>
      </c>
      <c r="E79">
        <v>1769.530029</v>
      </c>
      <c r="F79">
        <v>1769.530029</v>
      </c>
      <c r="G79">
        <v>0</v>
      </c>
      <c r="H79" s="27">
        <f t="shared" si="1"/>
        <v>-6.4066798308725654E-3</v>
      </c>
    </row>
    <row r="80" spans="1:8" x14ac:dyDescent="0.35">
      <c r="A80" s="23">
        <v>43445</v>
      </c>
      <c r="B80">
        <v>1788.6400149999999</v>
      </c>
      <c r="C80">
        <v>1797.920044</v>
      </c>
      <c r="D80">
        <v>1757.089966</v>
      </c>
      <c r="E80">
        <v>1763.4499510000001</v>
      </c>
      <c r="F80">
        <v>1763.4499510000001</v>
      </c>
      <c r="G80">
        <v>0</v>
      </c>
      <c r="H80" s="27">
        <f t="shared" si="1"/>
        <v>-3.4359846401905607E-3</v>
      </c>
    </row>
    <row r="81" spans="1:8" x14ac:dyDescent="0.35">
      <c r="A81" s="23">
        <v>43446</v>
      </c>
      <c r="B81">
        <v>1781.2299800000001</v>
      </c>
      <c r="C81">
        <v>1798.7299800000001</v>
      </c>
      <c r="D81">
        <v>1776.8599850000001</v>
      </c>
      <c r="E81">
        <v>1777.25</v>
      </c>
      <c r="F81">
        <v>1777.25</v>
      </c>
      <c r="G81">
        <v>0</v>
      </c>
      <c r="H81" s="27">
        <f t="shared" si="1"/>
        <v>7.8255972006318342E-3</v>
      </c>
    </row>
    <row r="82" spans="1:8" x14ac:dyDescent="0.35">
      <c r="A82" s="23">
        <v>43447</v>
      </c>
      <c r="B82">
        <v>1782.660034</v>
      </c>
      <c r="C82">
        <v>1785.160034</v>
      </c>
      <c r="D82">
        <v>1756.8599850000001</v>
      </c>
      <c r="E82">
        <v>1758.619995</v>
      </c>
      <c r="F82">
        <v>1758.619995</v>
      </c>
      <c r="G82">
        <v>0</v>
      </c>
      <c r="H82" s="27">
        <f t="shared" si="1"/>
        <v>-1.0482489801659858E-2</v>
      </c>
    </row>
    <row r="83" spans="1:8" x14ac:dyDescent="0.35">
      <c r="A83" s="23">
        <v>43448</v>
      </c>
      <c r="B83">
        <v>1745.1400149999999</v>
      </c>
      <c r="C83">
        <v>1757.1899410000001</v>
      </c>
      <c r="D83">
        <v>1728.829956</v>
      </c>
      <c r="E83">
        <v>1732.8100589999999</v>
      </c>
      <c r="F83">
        <v>1732.8100589999999</v>
      </c>
      <c r="G83">
        <v>0</v>
      </c>
      <c r="H83" s="27">
        <f t="shared" si="1"/>
        <v>-1.4676243914763467E-2</v>
      </c>
    </row>
    <row r="84" spans="1:8" x14ac:dyDescent="0.35">
      <c r="A84" s="23">
        <v>43451</v>
      </c>
      <c r="B84">
        <v>1728.420044</v>
      </c>
      <c r="C84">
        <v>1735.719971</v>
      </c>
      <c r="D84">
        <v>1687.2700199999999</v>
      </c>
      <c r="E84">
        <v>1694.3100589999999</v>
      </c>
      <c r="F84">
        <v>1694.3100589999999</v>
      </c>
      <c r="G84">
        <v>0</v>
      </c>
      <c r="H84" s="27">
        <f t="shared" si="1"/>
        <v>-2.2218245906431459E-2</v>
      </c>
    </row>
    <row r="85" spans="1:8" x14ac:dyDescent="0.35">
      <c r="A85" s="23">
        <v>43452</v>
      </c>
      <c r="B85">
        <v>1704.6899410000001</v>
      </c>
      <c r="C85">
        <v>1718.48999</v>
      </c>
      <c r="D85">
        <v>1689.5699460000001</v>
      </c>
      <c r="E85">
        <v>1694.7700199999999</v>
      </c>
      <c r="F85">
        <v>1694.7700199999999</v>
      </c>
      <c r="G85">
        <v>0</v>
      </c>
      <c r="H85" s="27">
        <f t="shared" si="1"/>
        <v>2.7147392388822568E-4</v>
      </c>
    </row>
    <row r="86" spans="1:8" x14ac:dyDescent="0.35">
      <c r="A86" s="23">
        <v>43453</v>
      </c>
      <c r="B86">
        <v>1696.0500489999999</v>
      </c>
      <c r="C86">
        <v>1714.329956</v>
      </c>
      <c r="D86">
        <v>1657.8100589999999</v>
      </c>
      <c r="E86">
        <v>1665.719971</v>
      </c>
      <c r="F86">
        <v>1665.719971</v>
      </c>
      <c r="G86">
        <v>0</v>
      </c>
      <c r="H86" s="27">
        <f t="shared" si="1"/>
        <v>-1.7140997691238335E-2</v>
      </c>
    </row>
    <row r="87" spans="1:8" x14ac:dyDescent="0.35">
      <c r="A87" s="23">
        <v>43454</v>
      </c>
      <c r="B87">
        <v>1660.089966</v>
      </c>
      <c r="C87">
        <v>1671.130005</v>
      </c>
      <c r="D87">
        <v>1626.5600589999999</v>
      </c>
      <c r="E87">
        <v>1644.329956</v>
      </c>
      <c r="F87">
        <v>1644.329956</v>
      </c>
      <c r="G87">
        <v>0</v>
      </c>
      <c r="H87" s="27">
        <f t="shared" si="1"/>
        <v>-1.2841303083590123E-2</v>
      </c>
    </row>
    <row r="88" spans="1:8" x14ac:dyDescent="0.35">
      <c r="A88" s="23">
        <v>43455</v>
      </c>
      <c r="B88">
        <v>1645.3900149999999</v>
      </c>
      <c r="C88">
        <v>1665.1800539999999</v>
      </c>
      <c r="D88">
        <v>1607.630005</v>
      </c>
      <c r="E88">
        <v>1611.349976</v>
      </c>
      <c r="F88">
        <v>1611.349976</v>
      </c>
      <c r="G88">
        <v>0</v>
      </c>
      <c r="H88" s="27">
        <f t="shared" si="1"/>
        <v>-2.0056789624040679E-2</v>
      </c>
    </row>
    <row r="89" spans="1:8" x14ac:dyDescent="0.35">
      <c r="A89" s="23">
        <v>43458</v>
      </c>
      <c r="B89">
        <v>1599.849976</v>
      </c>
      <c r="C89">
        <v>1602.650024</v>
      </c>
      <c r="D89">
        <v>1567.369995</v>
      </c>
      <c r="E89">
        <v>1567.400024</v>
      </c>
      <c r="F89">
        <v>1567.400024</v>
      </c>
      <c r="G89">
        <v>0</v>
      </c>
      <c r="H89" s="27">
        <f t="shared" si="1"/>
        <v>-2.7275236698796425E-2</v>
      </c>
    </row>
    <row r="90" spans="1:8" x14ac:dyDescent="0.35">
      <c r="A90" s="23">
        <v>43460</v>
      </c>
      <c r="B90">
        <v>1574.719971</v>
      </c>
      <c r="C90">
        <v>1639.969971</v>
      </c>
      <c r="D90">
        <v>1565.9799800000001</v>
      </c>
      <c r="E90">
        <v>1639.780029</v>
      </c>
      <c r="F90">
        <v>1639.780029</v>
      </c>
      <c r="G90">
        <v>0</v>
      </c>
      <c r="H90" s="27">
        <f t="shared" si="1"/>
        <v>4.6178387068852043E-2</v>
      </c>
    </row>
    <row r="91" spans="1:8" x14ac:dyDescent="0.35">
      <c r="A91" s="23">
        <v>43461</v>
      </c>
      <c r="B91">
        <v>1618.7700199999999</v>
      </c>
      <c r="C91">
        <v>1647.3000489999999</v>
      </c>
      <c r="D91">
        <v>1594.160034</v>
      </c>
      <c r="E91">
        <v>1647.23999</v>
      </c>
      <c r="F91">
        <v>1647.23999</v>
      </c>
      <c r="G91">
        <v>0</v>
      </c>
      <c r="H91" s="27">
        <f t="shared" si="1"/>
        <v>4.5493669077976201E-3</v>
      </c>
    </row>
    <row r="92" spans="1:8" x14ac:dyDescent="0.35">
      <c r="A92" s="23">
        <v>43462</v>
      </c>
      <c r="B92">
        <v>1652.670044</v>
      </c>
      <c r="C92">
        <v>1667.079956</v>
      </c>
      <c r="D92">
        <v>1636.8900149999999</v>
      </c>
      <c r="E92">
        <v>1646.48999</v>
      </c>
      <c r="F92">
        <v>1646.48999</v>
      </c>
      <c r="G92">
        <v>0</v>
      </c>
      <c r="H92" s="27">
        <f t="shared" si="1"/>
        <v>-4.5530706184470423E-4</v>
      </c>
    </row>
    <row r="93" spans="1:8" x14ac:dyDescent="0.35">
      <c r="A93" s="23">
        <v>43465</v>
      </c>
      <c r="B93">
        <v>1653.0200199999999</v>
      </c>
      <c r="C93">
        <v>1663.040039</v>
      </c>
      <c r="D93">
        <v>1638.400024</v>
      </c>
      <c r="E93">
        <v>1663.040039</v>
      </c>
      <c r="F93">
        <v>1663.040039</v>
      </c>
      <c r="G93">
        <v>0</v>
      </c>
      <c r="H93" s="27">
        <f t="shared" si="1"/>
        <v>1.005171552849826E-2</v>
      </c>
    </row>
    <row r="94" spans="1:8" x14ac:dyDescent="0.35">
      <c r="A94" s="23">
        <v>43467</v>
      </c>
      <c r="B94">
        <v>1643.9799800000001</v>
      </c>
      <c r="C94">
        <v>1664.6800539999999</v>
      </c>
      <c r="D94">
        <v>1630.660034</v>
      </c>
      <c r="E94">
        <v>1657.9300539999999</v>
      </c>
      <c r="F94">
        <v>1657.9300539999999</v>
      </c>
      <c r="G94">
        <v>0</v>
      </c>
      <c r="H94" s="27">
        <f t="shared" si="1"/>
        <v>-3.0726770734111303E-3</v>
      </c>
    </row>
    <row r="95" spans="1:8" x14ac:dyDescent="0.35">
      <c r="A95" s="23">
        <v>43468</v>
      </c>
      <c r="B95">
        <v>1648.4300539999999</v>
      </c>
      <c r="C95">
        <v>1657.6899410000001</v>
      </c>
      <c r="D95">
        <v>1624.6899410000001</v>
      </c>
      <c r="E95">
        <v>1631.5600589999999</v>
      </c>
      <c r="F95">
        <v>1631.5600589999999</v>
      </c>
      <c r="G95">
        <v>0</v>
      </c>
      <c r="H95" s="27">
        <f t="shared" si="1"/>
        <v>-1.5905372447033293E-2</v>
      </c>
    </row>
    <row r="96" spans="1:8" x14ac:dyDescent="0.35">
      <c r="A96" s="23">
        <v>43469</v>
      </c>
      <c r="B96">
        <v>1650.8100589999999</v>
      </c>
      <c r="C96">
        <v>1690.130005</v>
      </c>
      <c r="D96">
        <v>1650.8100589999999</v>
      </c>
      <c r="E96">
        <v>1684.339966</v>
      </c>
      <c r="F96">
        <v>1684.339966</v>
      </c>
      <c r="G96">
        <v>0</v>
      </c>
      <c r="H96" s="27">
        <f t="shared" si="1"/>
        <v>3.2349349758138503E-2</v>
      </c>
    </row>
    <row r="97" spans="1:8" x14ac:dyDescent="0.35">
      <c r="A97" s="23">
        <v>43472</v>
      </c>
      <c r="B97">
        <v>1685.089966</v>
      </c>
      <c r="C97">
        <v>1715.3599850000001</v>
      </c>
      <c r="D97">
        <v>1680.5200199999999</v>
      </c>
      <c r="E97">
        <v>1702.8199460000001</v>
      </c>
      <c r="F97">
        <v>1702.8199460000001</v>
      </c>
      <c r="G97">
        <v>0</v>
      </c>
      <c r="H97" s="27">
        <f t="shared" si="1"/>
        <v>1.0971644901288337E-2</v>
      </c>
    </row>
    <row r="98" spans="1:8" x14ac:dyDescent="0.35">
      <c r="A98" s="23">
        <v>43473</v>
      </c>
      <c r="B98">
        <v>1717.880005</v>
      </c>
      <c r="C98">
        <v>1731.630005</v>
      </c>
      <c r="D98">
        <v>1707.2299800000001</v>
      </c>
      <c r="E98">
        <v>1731.630005</v>
      </c>
      <c r="F98">
        <v>1731.630005</v>
      </c>
      <c r="G98">
        <v>0</v>
      </c>
      <c r="H98" s="27">
        <f t="shared" si="1"/>
        <v>1.6919028384460744E-2</v>
      </c>
    </row>
    <row r="99" spans="1:8" x14ac:dyDescent="0.35">
      <c r="A99" s="23">
        <v>43474</v>
      </c>
      <c r="B99">
        <v>1739.48999</v>
      </c>
      <c r="C99">
        <v>1752.5500489999999</v>
      </c>
      <c r="D99">
        <v>1734.030029</v>
      </c>
      <c r="E99">
        <v>1747.4300539999999</v>
      </c>
      <c r="F99">
        <v>1747.4300539999999</v>
      </c>
      <c r="G99">
        <v>0</v>
      </c>
      <c r="H99" s="27">
        <f t="shared" si="1"/>
        <v>9.124379315660994E-3</v>
      </c>
    </row>
    <row r="100" spans="1:8" x14ac:dyDescent="0.35">
      <c r="A100" s="23">
        <v>43475</v>
      </c>
      <c r="B100">
        <v>1739.1099850000001</v>
      </c>
      <c r="C100">
        <v>1761.589966</v>
      </c>
      <c r="D100">
        <v>1735.2700199999999</v>
      </c>
      <c r="E100">
        <v>1761.400024</v>
      </c>
      <c r="F100">
        <v>1761.400024</v>
      </c>
      <c r="G100">
        <v>0</v>
      </c>
      <c r="H100" s="27">
        <f t="shared" si="1"/>
        <v>7.9945803656185158E-3</v>
      </c>
    </row>
    <row r="101" spans="1:8" x14ac:dyDescent="0.35">
      <c r="A101" s="23">
        <v>43476</v>
      </c>
      <c r="B101">
        <v>1755.380005</v>
      </c>
      <c r="C101">
        <v>1765.540039</v>
      </c>
      <c r="D101">
        <v>1749.6099850000001</v>
      </c>
      <c r="E101">
        <v>1763.619995</v>
      </c>
      <c r="F101">
        <v>1763.619995</v>
      </c>
      <c r="G101">
        <v>0</v>
      </c>
      <c r="H101" s="27">
        <f t="shared" si="1"/>
        <v>1.260344595067399E-3</v>
      </c>
    </row>
    <row r="102" spans="1:8" x14ac:dyDescent="0.35">
      <c r="A102" s="23">
        <v>43479</v>
      </c>
      <c r="B102">
        <v>1754.1099850000001</v>
      </c>
      <c r="C102">
        <v>1761.579956</v>
      </c>
      <c r="D102">
        <v>1748.5500489999999</v>
      </c>
      <c r="E102">
        <v>1753.170044</v>
      </c>
      <c r="F102">
        <v>1753.170044</v>
      </c>
      <c r="G102">
        <v>0</v>
      </c>
      <c r="H102" s="27">
        <f t="shared" si="1"/>
        <v>-5.9252849421227247E-3</v>
      </c>
    </row>
    <row r="103" spans="1:8" x14ac:dyDescent="0.35">
      <c r="A103" s="23">
        <v>43480</v>
      </c>
      <c r="B103">
        <v>1754.6800539999999</v>
      </c>
      <c r="C103">
        <v>1764.6400149999999</v>
      </c>
      <c r="D103">
        <v>1751.6999510000001</v>
      </c>
      <c r="E103">
        <v>1763.900024</v>
      </c>
      <c r="F103">
        <v>1763.900024</v>
      </c>
      <c r="G103">
        <v>0</v>
      </c>
      <c r="H103" s="27">
        <f t="shared" si="1"/>
        <v>6.120330447535338E-3</v>
      </c>
    </row>
    <row r="104" spans="1:8" x14ac:dyDescent="0.35">
      <c r="A104" s="23">
        <v>43481</v>
      </c>
      <c r="B104">
        <v>1766.98999</v>
      </c>
      <c r="C104">
        <v>1780.849976</v>
      </c>
      <c r="D104">
        <v>1766.959961</v>
      </c>
      <c r="E104">
        <v>1775.900024</v>
      </c>
      <c r="F104">
        <v>1775.900024</v>
      </c>
      <c r="G104">
        <v>0</v>
      </c>
      <c r="H104" s="27">
        <f t="shared" si="1"/>
        <v>6.8031066595189297E-3</v>
      </c>
    </row>
    <row r="105" spans="1:8" x14ac:dyDescent="0.35">
      <c r="A105" s="23">
        <v>43482</v>
      </c>
      <c r="B105">
        <v>1769.5500489999999</v>
      </c>
      <c r="C105">
        <v>1799.599976</v>
      </c>
      <c r="D105">
        <v>1769.5500489999999</v>
      </c>
      <c r="E105">
        <v>1792.1999510000001</v>
      </c>
      <c r="F105">
        <v>1792.1999510000001</v>
      </c>
      <c r="G105">
        <v>0</v>
      </c>
      <c r="H105" s="27">
        <f t="shared" si="1"/>
        <v>9.1784035022908616E-3</v>
      </c>
    </row>
    <row r="106" spans="1:8" x14ac:dyDescent="0.35">
      <c r="A106" s="23">
        <v>43483</v>
      </c>
      <c r="B106">
        <v>1803.1800539999999</v>
      </c>
      <c r="C106">
        <v>1820.7700199999999</v>
      </c>
      <c r="D106">
        <v>1799.660034</v>
      </c>
      <c r="E106">
        <v>1817.25</v>
      </c>
      <c r="F106">
        <v>1817.25</v>
      </c>
      <c r="G106">
        <v>0</v>
      </c>
      <c r="H106" s="27">
        <f t="shared" si="1"/>
        <v>1.3977262406475729E-2</v>
      </c>
    </row>
    <row r="107" spans="1:8" x14ac:dyDescent="0.35">
      <c r="A107" s="23">
        <v>43487</v>
      </c>
      <c r="B107">
        <v>1808.380005</v>
      </c>
      <c r="C107">
        <v>1808.589966</v>
      </c>
      <c r="D107">
        <v>1780.8100589999999</v>
      </c>
      <c r="E107">
        <v>1789.420044</v>
      </c>
      <c r="F107">
        <v>1789.420044</v>
      </c>
      <c r="G107">
        <v>0</v>
      </c>
      <c r="H107" s="27">
        <f t="shared" si="1"/>
        <v>-1.5314324391250536E-2</v>
      </c>
    </row>
    <row r="108" spans="1:8" x14ac:dyDescent="0.35">
      <c r="A108" s="23">
        <v>43488</v>
      </c>
      <c r="B108">
        <v>1795.0500489999999</v>
      </c>
      <c r="C108">
        <v>1802.3599850000001</v>
      </c>
      <c r="D108">
        <v>1772.400024</v>
      </c>
      <c r="E108">
        <v>1786.6400149999999</v>
      </c>
      <c r="F108">
        <v>1786.6400149999999</v>
      </c>
      <c r="G108">
        <v>0</v>
      </c>
      <c r="H108" s="27">
        <f t="shared" si="1"/>
        <v>-1.5535921872125923E-3</v>
      </c>
    </row>
    <row r="109" spans="1:8" x14ac:dyDescent="0.35">
      <c r="A109" s="23">
        <v>43489</v>
      </c>
      <c r="B109">
        <v>1786.0500489999999</v>
      </c>
      <c r="C109">
        <v>1802.5500489999999</v>
      </c>
      <c r="D109">
        <v>1785.9499510000001</v>
      </c>
      <c r="E109">
        <v>1799.2299800000001</v>
      </c>
      <c r="F109">
        <v>1799.2299800000001</v>
      </c>
      <c r="G109">
        <v>0</v>
      </c>
      <c r="H109" s="27">
        <f t="shared" si="1"/>
        <v>7.0467273173662357E-3</v>
      </c>
    </row>
    <row r="110" spans="1:8" x14ac:dyDescent="0.35">
      <c r="A110" s="23">
        <v>43490</v>
      </c>
      <c r="B110">
        <v>1810.8599850000001</v>
      </c>
      <c r="C110">
        <v>1821.920044</v>
      </c>
      <c r="D110">
        <v>1810.7700199999999</v>
      </c>
      <c r="E110">
        <v>1818.5699460000001</v>
      </c>
      <c r="F110">
        <v>1818.5699460000001</v>
      </c>
      <c r="G110">
        <v>0</v>
      </c>
      <c r="H110" s="27">
        <f t="shared" si="1"/>
        <v>1.0749023868532917E-2</v>
      </c>
    </row>
    <row r="111" spans="1:8" x14ac:dyDescent="0.35">
      <c r="A111" s="23">
        <v>43493</v>
      </c>
      <c r="B111">
        <v>1805.780029</v>
      </c>
      <c r="C111">
        <v>1817.530029</v>
      </c>
      <c r="D111">
        <v>1801.880005</v>
      </c>
      <c r="E111">
        <v>1816.0600589999999</v>
      </c>
      <c r="F111">
        <v>1816.0600589999999</v>
      </c>
      <c r="G111">
        <v>0</v>
      </c>
      <c r="H111" s="27">
        <f t="shared" si="1"/>
        <v>-1.3801432304106505E-3</v>
      </c>
    </row>
    <row r="112" spans="1:8" x14ac:dyDescent="0.35">
      <c r="A112" s="23">
        <v>43494</v>
      </c>
      <c r="B112">
        <v>1819.3000489999999</v>
      </c>
      <c r="C112">
        <v>1821.9499510000001</v>
      </c>
      <c r="D112">
        <v>1812</v>
      </c>
      <c r="E112">
        <v>1816.01001</v>
      </c>
      <c r="F112">
        <v>1816.01001</v>
      </c>
      <c r="G112">
        <v>0</v>
      </c>
      <c r="H112" s="27">
        <f t="shared" si="1"/>
        <v>-2.7559110587732221E-5</v>
      </c>
    </row>
    <row r="113" spans="1:8" x14ac:dyDescent="0.35">
      <c r="A113" s="23">
        <v>43495</v>
      </c>
      <c r="B113">
        <v>1819.8199460000001</v>
      </c>
      <c r="C113">
        <v>1834.6400149999999</v>
      </c>
      <c r="D113">
        <v>1808.2299800000001</v>
      </c>
      <c r="E113">
        <v>1827.209961</v>
      </c>
      <c r="F113">
        <v>1827.209961</v>
      </c>
      <c r="G113">
        <v>0</v>
      </c>
      <c r="H113" s="27">
        <f t="shared" si="1"/>
        <v>6.1673399035945048E-3</v>
      </c>
    </row>
    <row r="114" spans="1:8" x14ac:dyDescent="0.35">
      <c r="A114" s="23">
        <v>43496</v>
      </c>
      <c r="B114">
        <v>1824.420044</v>
      </c>
      <c r="C114">
        <v>1837.3199460000001</v>
      </c>
      <c r="D114">
        <v>1821.3900149999999</v>
      </c>
      <c r="E114">
        <v>1835.3900149999999</v>
      </c>
      <c r="F114">
        <v>1835.3900149999999</v>
      </c>
      <c r="G114">
        <v>0</v>
      </c>
      <c r="H114" s="27">
        <f t="shared" si="1"/>
        <v>4.4768002444136893E-3</v>
      </c>
    </row>
    <row r="115" spans="1:8" x14ac:dyDescent="0.35">
      <c r="A115" s="23">
        <v>43497</v>
      </c>
      <c r="B115">
        <v>1837.040039</v>
      </c>
      <c r="C115">
        <v>1843.790039</v>
      </c>
      <c r="D115">
        <v>1831.339966</v>
      </c>
      <c r="E115">
        <v>1841.5200199999999</v>
      </c>
      <c r="F115">
        <v>1841.5200199999999</v>
      </c>
      <c r="G115">
        <v>0</v>
      </c>
      <c r="H115" s="27">
        <f t="shared" si="1"/>
        <v>3.3398923116621528E-3</v>
      </c>
    </row>
    <row r="116" spans="1:8" x14ac:dyDescent="0.35">
      <c r="A116" s="23">
        <v>43500</v>
      </c>
      <c r="B116">
        <v>1841.829956</v>
      </c>
      <c r="C116">
        <v>1857.339966</v>
      </c>
      <c r="D116">
        <v>1835.660034</v>
      </c>
      <c r="E116">
        <v>1857.3199460000001</v>
      </c>
      <c r="F116">
        <v>1857.3199460000001</v>
      </c>
      <c r="G116">
        <v>0</v>
      </c>
      <c r="H116" s="27">
        <f t="shared" si="1"/>
        <v>8.5798285266538363E-3</v>
      </c>
    </row>
    <row r="117" spans="1:8" x14ac:dyDescent="0.35">
      <c r="A117" s="23">
        <v>43501</v>
      </c>
      <c r="B117">
        <v>1858.9799800000001</v>
      </c>
      <c r="C117">
        <v>1867.1400149999999</v>
      </c>
      <c r="D117">
        <v>1855.589966</v>
      </c>
      <c r="E117">
        <v>1865.599976</v>
      </c>
      <c r="F117">
        <v>1865.599976</v>
      </c>
      <c r="G117">
        <v>0</v>
      </c>
      <c r="H117" s="27">
        <f t="shared" si="1"/>
        <v>4.4580525923022078E-3</v>
      </c>
    </row>
    <row r="118" spans="1:8" x14ac:dyDescent="0.35">
      <c r="A118" s="23">
        <v>43502</v>
      </c>
      <c r="B118">
        <v>1863.3100589999999</v>
      </c>
      <c r="C118">
        <v>1867.48999</v>
      </c>
      <c r="D118">
        <v>1857.130005</v>
      </c>
      <c r="E118">
        <v>1862.75</v>
      </c>
      <c r="F118">
        <v>1862.75</v>
      </c>
      <c r="G118">
        <v>0</v>
      </c>
      <c r="H118" s="27">
        <f t="shared" si="1"/>
        <v>-1.5276458172510019E-3</v>
      </c>
    </row>
    <row r="119" spans="1:8" x14ac:dyDescent="0.35">
      <c r="A119" s="23">
        <v>43503</v>
      </c>
      <c r="B119">
        <v>1855.420044</v>
      </c>
      <c r="C119">
        <v>1859.3599850000001</v>
      </c>
      <c r="D119">
        <v>1839.2299800000001</v>
      </c>
      <c r="E119">
        <v>1854.400024</v>
      </c>
      <c r="F119">
        <v>1854.400024</v>
      </c>
      <c r="G119">
        <v>0</v>
      </c>
      <c r="H119" s="27">
        <f t="shared" si="1"/>
        <v>-4.4826068984028826E-3</v>
      </c>
    </row>
    <row r="120" spans="1:8" x14ac:dyDescent="0.35">
      <c r="A120" s="23">
        <v>43504</v>
      </c>
      <c r="B120">
        <v>1848.400024</v>
      </c>
      <c r="C120">
        <v>1855.170044</v>
      </c>
      <c r="D120">
        <v>1838.0200199999999</v>
      </c>
      <c r="E120">
        <v>1852.4499510000001</v>
      </c>
      <c r="F120">
        <v>1852.4499510000001</v>
      </c>
      <c r="G120">
        <v>0</v>
      </c>
      <c r="H120" s="27">
        <f t="shared" si="1"/>
        <v>-1.0515924152080225E-3</v>
      </c>
    </row>
    <row r="121" spans="1:8" x14ac:dyDescent="0.35">
      <c r="A121" s="23">
        <v>43507</v>
      </c>
      <c r="B121">
        <v>1856.869995</v>
      </c>
      <c r="C121">
        <v>1865.150024</v>
      </c>
      <c r="D121">
        <v>1853.6400149999999</v>
      </c>
      <c r="E121">
        <v>1864.6400149999999</v>
      </c>
      <c r="F121">
        <v>1864.6400149999999</v>
      </c>
      <c r="G121">
        <v>0</v>
      </c>
      <c r="H121" s="27">
        <f t="shared" si="1"/>
        <v>6.580509229639043E-3</v>
      </c>
    </row>
    <row r="122" spans="1:8" x14ac:dyDescent="0.35">
      <c r="A122" s="23">
        <v>43508</v>
      </c>
      <c r="B122">
        <v>1874.219971</v>
      </c>
      <c r="C122">
        <v>1886.880005</v>
      </c>
      <c r="D122">
        <v>1874.219971</v>
      </c>
      <c r="E122">
        <v>1884.290039</v>
      </c>
      <c r="F122">
        <v>1884.290039</v>
      </c>
      <c r="G122">
        <v>0</v>
      </c>
      <c r="H122" s="27">
        <f t="shared" si="1"/>
        <v>1.0538240004465436E-2</v>
      </c>
    </row>
    <row r="123" spans="1:8" x14ac:dyDescent="0.35">
      <c r="A123" s="23">
        <v>43509</v>
      </c>
      <c r="B123">
        <v>1888.26001</v>
      </c>
      <c r="C123">
        <v>1897.0200199999999</v>
      </c>
      <c r="D123">
        <v>1883.589966</v>
      </c>
      <c r="E123">
        <v>1893.280029</v>
      </c>
      <c r="F123">
        <v>1893.280029</v>
      </c>
      <c r="G123">
        <v>0</v>
      </c>
      <c r="H123" s="27">
        <f t="shared" si="1"/>
        <v>4.7710224084032502E-3</v>
      </c>
    </row>
    <row r="124" spans="1:8" x14ac:dyDescent="0.35">
      <c r="A124" s="23">
        <v>43510</v>
      </c>
      <c r="B124">
        <v>1884.6800539999999</v>
      </c>
      <c r="C124">
        <v>1899.73999</v>
      </c>
      <c r="D124">
        <v>1881.380005</v>
      </c>
      <c r="E124">
        <v>1891.660034</v>
      </c>
      <c r="F124">
        <v>1891.660034</v>
      </c>
      <c r="G124">
        <v>0</v>
      </c>
      <c r="H124" s="27">
        <f t="shared" si="1"/>
        <v>-8.5565525183069321E-4</v>
      </c>
    </row>
    <row r="125" spans="1:8" x14ac:dyDescent="0.35">
      <c r="A125" s="23">
        <v>43511</v>
      </c>
      <c r="B125">
        <v>1899.6800539999999</v>
      </c>
      <c r="C125">
        <v>1914.2299800000001</v>
      </c>
      <c r="D125">
        <v>1899.150024</v>
      </c>
      <c r="E125">
        <v>1914.01001</v>
      </c>
      <c r="F125">
        <v>1914.01001</v>
      </c>
      <c r="G125">
        <v>0</v>
      </c>
      <c r="H125" s="27">
        <f t="shared" si="1"/>
        <v>1.1815006712775944E-2</v>
      </c>
    </row>
    <row r="126" spans="1:8" x14ac:dyDescent="0.35">
      <c r="A126" s="23">
        <v>43515</v>
      </c>
      <c r="B126">
        <v>1907.790039</v>
      </c>
      <c r="C126">
        <v>1921.2700199999999</v>
      </c>
      <c r="D126">
        <v>1905.280029</v>
      </c>
      <c r="E126">
        <v>1916.2700199999999</v>
      </c>
      <c r="F126">
        <v>1916.2700199999999</v>
      </c>
      <c r="G126">
        <v>0</v>
      </c>
      <c r="H126" s="27">
        <f t="shared" si="1"/>
        <v>1.1807722990957428E-3</v>
      </c>
    </row>
    <row r="127" spans="1:8" x14ac:dyDescent="0.35">
      <c r="A127" s="23">
        <v>43516</v>
      </c>
      <c r="B127">
        <v>1916.079956</v>
      </c>
      <c r="C127">
        <v>1927.5</v>
      </c>
      <c r="D127">
        <v>1915.150024</v>
      </c>
      <c r="E127">
        <v>1925.119995</v>
      </c>
      <c r="F127">
        <v>1925.119995</v>
      </c>
      <c r="G127">
        <v>0</v>
      </c>
      <c r="H127" s="27">
        <f t="shared" si="1"/>
        <v>4.618334007020621E-3</v>
      </c>
    </row>
    <row r="128" spans="1:8" x14ac:dyDescent="0.35">
      <c r="A128" s="23">
        <v>43517</v>
      </c>
      <c r="B128">
        <v>1922.1899410000001</v>
      </c>
      <c r="C128">
        <v>1922.790039</v>
      </c>
      <c r="D128">
        <v>1911.48999</v>
      </c>
      <c r="E128">
        <v>1918.3599850000001</v>
      </c>
      <c r="F128">
        <v>1918.3599850000001</v>
      </c>
      <c r="G128">
        <v>0</v>
      </c>
      <c r="H128" s="27">
        <f t="shared" si="1"/>
        <v>-3.5114746184951267E-3</v>
      </c>
    </row>
    <row r="129" spans="1:8" x14ac:dyDescent="0.35">
      <c r="A129" s="23">
        <v>43518</v>
      </c>
      <c r="B129">
        <v>1922.3599850000001</v>
      </c>
      <c r="C129">
        <v>1934.910034</v>
      </c>
      <c r="D129">
        <v>1921.6400149999999</v>
      </c>
      <c r="E129">
        <v>1933.719971</v>
      </c>
      <c r="F129">
        <v>1933.719971</v>
      </c>
      <c r="G129">
        <v>0</v>
      </c>
      <c r="H129" s="27">
        <f t="shared" si="1"/>
        <v>8.0068319398352832E-3</v>
      </c>
    </row>
    <row r="130" spans="1:8" x14ac:dyDescent="0.35">
      <c r="A130" s="23">
        <v>43521</v>
      </c>
      <c r="B130">
        <v>1940.6999510000001</v>
      </c>
      <c r="C130">
        <v>1946.290039</v>
      </c>
      <c r="D130">
        <v>1930.23999</v>
      </c>
      <c r="E130">
        <v>1933.119995</v>
      </c>
      <c r="F130">
        <v>1933.119995</v>
      </c>
      <c r="G130">
        <v>0</v>
      </c>
      <c r="H130" s="27">
        <f t="shared" si="1"/>
        <v>-3.1027036437426836E-4</v>
      </c>
    </row>
    <row r="131" spans="1:8" x14ac:dyDescent="0.35">
      <c r="A131" s="23">
        <v>43522</v>
      </c>
      <c r="B131">
        <v>1930.3199460000001</v>
      </c>
      <c r="C131">
        <v>1931.5500489999999</v>
      </c>
      <c r="D131">
        <v>1915.969971</v>
      </c>
      <c r="E131">
        <v>1916.1800539999999</v>
      </c>
      <c r="F131">
        <v>1916.1800539999999</v>
      </c>
      <c r="G131">
        <v>0</v>
      </c>
      <c r="H131" s="27">
        <f t="shared" si="1"/>
        <v>-8.7630054232614198E-3</v>
      </c>
    </row>
    <row r="132" spans="1:8" x14ac:dyDescent="0.35">
      <c r="A132" s="23">
        <v>43523</v>
      </c>
      <c r="B132">
        <v>1914.26001</v>
      </c>
      <c r="C132">
        <v>1921.170044</v>
      </c>
      <c r="D132">
        <v>1907.839966</v>
      </c>
      <c r="E132">
        <v>1918.410034</v>
      </c>
      <c r="F132">
        <v>1918.410034</v>
      </c>
      <c r="G132">
        <v>0</v>
      </c>
      <c r="H132" s="27">
        <f t="shared" si="1"/>
        <v>1.1637632879775654E-3</v>
      </c>
    </row>
    <row r="133" spans="1:8" x14ac:dyDescent="0.35">
      <c r="A133" s="23">
        <v>43524</v>
      </c>
      <c r="B133">
        <v>1914.900024</v>
      </c>
      <c r="C133">
        <v>1919.01001</v>
      </c>
      <c r="D133">
        <v>1907.719971</v>
      </c>
      <c r="E133">
        <v>1910.339966</v>
      </c>
      <c r="F133">
        <v>1910.339966</v>
      </c>
      <c r="G133">
        <v>0</v>
      </c>
      <c r="H133" s="27">
        <f t="shared" si="1"/>
        <v>-4.2066439692110122E-3</v>
      </c>
    </row>
    <row r="134" spans="1:8" x14ac:dyDescent="0.35">
      <c r="A134" s="23">
        <v>43525</v>
      </c>
      <c r="B134">
        <v>1922.400024</v>
      </c>
      <c r="C134">
        <v>1930.790039</v>
      </c>
      <c r="D134">
        <v>1911.75</v>
      </c>
      <c r="E134">
        <v>1925.349976</v>
      </c>
      <c r="F134">
        <v>1925.349976</v>
      </c>
      <c r="G134">
        <v>0</v>
      </c>
      <c r="H134" s="27">
        <f t="shared" ref="H134:H197" si="2">(F134-F133)/F133</f>
        <v>7.8572454469603894E-3</v>
      </c>
    </row>
    <row r="135" spans="1:8" x14ac:dyDescent="0.35">
      <c r="A135" s="23">
        <v>43528</v>
      </c>
      <c r="B135">
        <v>1929.0600589999999</v>
      </c>
      <c r="C135">
        <v>1930.579956</v>
      </c>
      <c r="D135">
        <v>1899.459961</v>
      </c>
      <c r="E135">
        <v>1915.9300539999999</v>
      </c>
      <c r="F135">
        <v>1915.9300539999999</v>
      </c>
      <c r="G135">
        <v>0</v>
      </c>
      <c r="H135" s="27">
        <f t="shared" si="2"/>
        <v>-4.8925764756651401E-3</v>
      </c>
    </row>
    <row r="136" spans="1:8" x14ac:dyDescent="0.35">
      <c r="A136" s="23">
        <v>43529</v>
      </c>
      <c r="B136">
        <v>1916.790039</v>
      </c>
      <c r="C136">
        <v>1916.790039</v>
      </c>
      <c r="D136">
        <v>1906.869995</v>
      </c>
      <c r="E136">
        <v>1907.7700199999999</v>
      </c>
      <c r="F136">
        <v>1907.7700199999999</v>
      </c>
      <c r="G136">
        <v>0</v>
      </c>
      <c r="H136" s="27">
        <f t="shared" si="2"/>
        <v>-4.2590458785088806E-3</v>
      </c>
    </row>
    <row r="137" spans="1:8" x14ac:dyDescent="0.35">
      <c r="A137" s="23">
        <v>43530</v>
      </c>
      <c r="B137">
        <v>1907.420044</v>
      </c>
      <c r="C137">
        <v>1907.420044</v>
      </c>
      <c r="D137">
        <v>1881.459961</v>
      </c>
      <c r="E137">
        <v>1881.469971</v>
      </c>
      <c r="F137">
        <v>1881.469971</v>
      </c>
      <c r="G137">
        <v>0</v>
      </c>
      <c r="H137" s="27">
        <f t="shared" si="2"/>
        <v>-1.378575442756981E-2</v>
      </c>
    </row>
    <row r="138" spans="1:8" x14ac:dyDescent="0.35">
      <c r="A138" s="23">
        <v>43531</v>
      </c>
      <c r="B138">
        <v>1878.26001</v>
      </c>
      <c r="C138">
        <v>1878.26001</v>
      </c>
      <c r="D138">
        <v>1860.9799800000001</v>
      </c>
      <c r="E138">
        <v>1865.540039</v>
      </c>
      <c r="F138">
        <v>1865.540039</v>
      </c>
      <c r="G138">
        <v>0</v>
      </c>
      <c r="H138" s="27">
        <f t="shared" si="2"/>
        <v>-8.4667479393961634E-3</v>
      </c>
    </row>
    <row r="139" spans="1:8" x14ac:dyDescent="0.35">
      <c r="A139" s="23">
        <v>43532</v>
      </c>
      <c r="B139">
        <v>1853.400024</v>
      </c>
      <c r="C139">
        <v>1861.369995</v>
      </c>
      <c r="D139">
        <v>1849.4300539999999</v>
      </c>
      <c r="E139">
        <v>1860.280029</v>
      </c>
      <c r="F139">
        <v>1860.280029</v>
      </c>
      <c r="G139">
        <v>0</v>
      </c>
      <c r="H139" s="27">
        <f t="shared" si="2"/>
        <v>-2.8195642495132561E-3</v>
      </c>
    </row>
    <row r="140" spans="1:8" x14ac:dyDescent="0.35">
      <c r="A140" s="23">
        <v>43535</v>
      </c>
      <c r="B140">
        <v>1864.6800539999999</v>
      </c>
      <c r="C140">
        <v>1885.3000489999999</v>
      </c>
      <c r="D140">
        <v>1864.6800539999999</v>
      </c>
      <c r="E140">
        <v>1885.290039</v>
      </c>
      <c r="F140">
        <v>1885.290039</v>
      </c>
      <c r="G140">
        <v>0</v>
      </c>
      <c r="H140" s="27">
        <f t="shared" si="2"/>
        <v>1.3444217865115814E-2</v>
      </c>
    </row>
    <row r="141" spans="1:8" x14ac:dyDescent="0.35">
      <c r="A141" s="23">
        <v>43536</v>
      </c>
      <c r="B141">
        <v>1887.5500489999999</v>
      </c>
      <c r="C141">
        <v>1892.9300539999999</v>
      </c>
      <c r="D141">
        <v>1882.6899410000001</v>
      </c>
      <c r="E141">
        <v>1888.2700199999999</v>
      </c>
      <c r="F141">
        <v>1888.2700199999999</v>
      </c>
      <c r="G141">
        <v>0</v>
      </c>
      <c r="H141" s="27">
        <f t="shared" si="2"/>
        <v>1.5806485677824942E-3</v>
      </c>
    </row>
    <row r="142" spans="1:8" x14ac:dyDescent="0.35">
      <c r="A142" s="23">
        <v>43537</v>
      </c>
      <c r="B142">
        <v>1894.150024</v>
      </c>
      <c r="C142">
        <v>1903.619995</v>
      </c>
      <c r="D142">
        <v>1893.849976</v>
      </c>
      <c r="E142">
        <v>1895.540039</v>
      </c>
      <c r="F142">
        <v>1895.540039</v>
      </c>
      <c r="G142">
        <v>0</v>
      </c>
      <c r="H142" s="27">
        <f t="shared" si="2"/>
        <v>3.8500950197790291E-3</v>
      </c>
    </row>
    <row r="143" spans="1:8" x14ac:dyDescent="0.35">
      <c r="A143" s="23">
        <v>43538</v>
      </c>
      <c r="B143">
        <v>1894.5699460000001</v>
      </c>
      <c r="C143">
        <v>1896.3000489999999</v>
      </c>
      <c r="D143">
        <v>1887.089966</v>
      </c>
      <c r="E143">
        <v>1892.4399410000001</v>
      </c>
      <c r="F143">
        <v>1892.4399410000001</v>
      </c>
      <c r="G143">
        <v>0</v>
      </c>
      <c r="H143" s="27">
        <f t="shared" si="2"/>
        <v>-1.6354695423027616E-3</v>
      </c>
    </row>
    <row r="144" spans="1:8" x14ac:dyDescent="0.35">
      <c r="A144" s="23">
        <v>43539</v>
      </c>
      <c r="B144">
        <v>1894.4499510000001</v>
      </c>
      <c r="C144">
        <v>1907.6400149999999</v>
      </c>
      <c r="D144">
        <v>1891.5699460000001</v>
      </c>
      <c r="E144">
        <v>1895.8599850000001</v>
      </c>
      <c r="F144">
        <v>1895.8599850000001</v>
      </c>
      <c r="G144">
        <v>0</v>
      </c>
      <c r="H144" s="27">
        <f t="shared" si="2"/>
        <v>1.8072140234964326E-3</v>
      </c>
    </row>
    <row r="145" spans="1:8" x14ac:dyDescent="0.35">
      <c r="A145" s="23">
        <v>43542</v>
      </c>
      <c r="B145">
        <v>1898.130005</v>
      </c>
      <c r="C145">
        <v>1912.1800539999999</v>
      </c>
      <c r="D145">
        <v>1897.3900149999999</v>
      </c>
      <c r="E145">
        <v>1909.01001</v>
      </c>
      <c r="F145">
        <v>1909.01001</v>
      </c>
      <c r="G145">
        <v>0</v>
      </c>
      <c r="H145" s="27">
        <f t="shared" si="2"/>
        <v>6.9361794141142305E-3</v>
      </c>
    </row>
    <row r="146" spans="1:8" x14ac:dyDescent="0.35">
      <c r="A146" s="23">
        <v>43543</v>
      </c>
      <c r="B146">
        <v>1915.6800539999999</v>
      </c>
      <c r="C146">
        <v>1917.959961</v>
      </c>
      <c r="D146">
        <v>1895.089966</v>
      </c>
      <c r="E146">
        <v>1899.150024</v>
      </c>
      <c r="F146">
        <v>1899.150024</v>
      </c>
      <c r="G146">
        <v>0</v>
      </c>
      <c r="H146" s="27">
        <f t="shared" si="2"/>
        <v>-5.1649734408673615E-3</v>
      </c>
    </row>
    <row r="147" spans="1:8" x14ac:dyDescent="0.35">
      <c r="A147" s="23">
        <v>43544</v>
      </c>
      <c r="B147">
        <v>1896.869995</v>
      </c>
      <c r="C147">
        <v>1902.4499510000001</v>
      </c>
      <c r="D147">
        <v>1874.8000489999999</v>
      </c>
      <c r="E147">
        <v>1883.3199460000001</v>
      </c>
      <c r="F147">
        <v>1883.3199460000001</v>
      </c>
      <c r="G147">
        <v>0</v>
      </c>
      <c r="H147" s="27">
        <f t="shared" si="2"/>
        <v>-8.3353488665727227E-3</v>
      </c>
    </row>
    <row r="148" spans="1:8" x14ac:dyDescent="0.35">
      <c r="A148" s="23">
        <v>43545</v>
      </c>
      <c r="B148">
        <v>1876.8100589999999</v>
      </c>
      <c r="C148">
        <v>1913.73999</v>
      </c>
      <c r="D148">
        <v>1876.8100589999999</v>
      </c>
      <c r="E148">
        <v>1908.530029</v>
      </c>
      <c r="F148">
        <v>1908.530029</v>
      </c>
      <c r="G148">
        <v>0</v>
      </c>
      <c r="H148" s="27">
        <f t="shared" si="2"/>
        <v>1.3385979930570936E-2</v>
      </c>
    </row>
    <row r="149" spans="1:8" x14ac:dyDescent="0.35">
      <c r="A149" s="23">
        <v>43546</v>
      </c>
      <c r="B149">
        <v>1899.1099850000001</v>
      </c>
      <c r="C149">
        <v>1899.1099850000001</v>
      </c>
      <c r="D149">
        <v>1854.880005</v>
      </c>
      <c r="E149">
        <v>1854.98999</v>
      </c>
      <c r="F149">
        <v>1854.98999</v>
      </c>
      <c r="G149">
        <v>0</v>
      </c>
      <c r="H149" s="27">
        <f t="shared" si="2"/>
        <v>-2.8053024152862295E-2</v>
      </c>
    </row>
    <row r="150" spans="1:8" x14ac:dyDescent="0.35">
      <c r="A150" s="23">
        <v>43549</v>
      </c>
      <c r="B150">
        <v>1852.900024</v>
      </c>
      <c r="C150">
        <v>1867.98999</v>
      </c>
      <c r="D150">
        <v>1842.5600589999999</v>
      </c>
      <c r="E150">
        <v>1858.219971</v>
      </c>
      <c r="F150">
        <v>1858.219971</v>
      </c>
      <c r="G150">
        <v>0</v>
      </c>
      <c r="H150" s="27">
        <f t="shared" si="2"/>
        <v>1.7412390457157952E-3</v>
      </c>
    </row>
    <row r="151" spans="1:8" x14ac:dyDescent="0.35">
      <c r="A151" s="23">
        <v>43550</v>
      </c>
      <c r="B151">
        <v>1867.959961</v>
      </c>
      <c r="C151">
        <v>1884.290039</v>
      </c>
      <c r="D151">
        <v>1863.48999</v>
      </c>
      <c r="E151">
        <v>1876.530029</v>
      </c>
      <c r="F151">
        <v>1876.530029</v>
      </c>
      <c r="G151">
        <v>0</v>
      </c>
      <c r="H151" s="27">
        <f t="shared" si="2"/>
        <v>9.8535470965509433E-3</v>
      </c>
    </row>
    <row r="152" spans="1:8" x14ac:dyDescent="0.35">
      <c r="A152" s="23">
        <v>43551</v>
      </c>
      <c r="B152">
        <v>1875.880005</v>
      </c>
      <c r="C152">
        <v>1882.5200199999999</v>
      </c>
      <c r="D152">
        <v>1859.51001</v>
      </c>
      <c r="E152">
        <v>1874.76001</v>
      </c>
      <c r="F152">
        <v>1874.76001</v>
      </c>
      <c r="G152">
        <v>0</v>
      </c>
      <c r="H152" s="27">
        <f t="shared" si="2"/>
        <v>-9.4324043454998056E-4</v>
      </c>
    </row>
    <row r="153" spans="1:8" x14ac:dyDescent="0.35">
      <c r="A153" s="23">
        <v>43552</v>
      </c>
      <c r="B153">
        <v>1877.4499510000001</v>
      </c>
      <c r="C153">
        <v>1891.1400149999999</v>
      </c>
      <c r="D153">
        <v>1871.910034</v>
      </c>
      <c r="E153">
        <v>1890.130005</v>
      </c>
      <c r="F153">
        <v>1890.130005</v>
      </c>
      <c r="G153">
        <v>0</v>
      </c>
      <c r="H153" s="27">
        <f t="shared" si="2"/>
        <v>8.1983800155839767E-3</v>
      </c>
    </row>
    <row r="154" spans="1:8" x14ac:dyDescent="0.35">
      <c r="A154" s="23">
        <v>43553</v>
      </c>
      <c r="B154">
        <v>1900.6800539999999</v>
      </c>
      <c r="C154">
        <v>1904.8000489999999</v>
      </c>
      <c r="D154">
        <v>1891.51001</v>
      </c>
      <c r="E154">
        <v>1896.2700199999999</v>
      </c>
      <c r="F154">
        <v>1896.2700199999999</v>
      </c>
      <c r="G154">
        <v>0</v>
      </c>
      <c r="H154" s="27">
        <f t="shared" si="2"/>
        <v>3.2484617374242196E-3</v>
      </c>
    </row>
    <row r="155" spans="1:8" x14ac:dyDescent="0.35">
      <c r="A155" s="23">
        <v>43556</v>
      </c>
      <c r="B155">
        <v>1908.160034</v>
      </c>
      <c r="C155">
        <v>1923</v>
      </c>
      <c r="D155">
        <v>1907.630005</v>
      </c>
      <c r="E155">
        <v>1922.51001</v>
      </c>
      <c r="F155">
        <v>1922.51001</v>
      </c>
      <c r="G155">
        <v>0</v>
      </c>
      <c r="H155" s="27">
        <f t="shared" si="2"/>
        <v>1.3837686470411021E-2</v>
      </c>
    </row>
    <row r="156" spans="1:8" x14ac:dyDescent="0.35">
      <c r="A156" s="23">
        <v>43557</v>
      </c>
      <c r="B156">
        <v>1921.839966</v>
      </c>
      <c r="C156">
        <v>1921.839966</v>
      </c>
      <c r="D156">
        <v>1907.790039</v>
      </c>
      <c r="E156">
        <v>1915.25</v>
      </c>
      <c r="F156">
        <v>1915.25</v>
      </c>
      <c r="G156">
        <v>0</v>
      </c>
      <c r="H156" s="27">
        <f t="shared" si="2"/>
        <v>-3.7763184390389552E-3</v>
      </c>
    </row>
    <row r="157" spans="1:8" x14ac:dyDescent="0.35">
      <c r="A157" s="23">
        <v>43558</v>
      </c>
      <c r="B157">
        <v>1923.98999</v>
      </c>
      <c r="C157">
        <v>1933.6999510000001</v>
      </c>
      <c r="D157">
        <v>1919.5500489999999</v>
      </c>
      <c r="E157">
        <v>1924.650024</v>
      </c>
      <c r="F157">
        <v>1924.650024</v>
      </c>
      <c r="G157">
        <v>0</v>
      </c>
      <c r="H157" s="27">
        <f t="shared" si="2"/>
        <v>4.9079879911238904E-3</v>
      </c>
    </row>
    <row r="158" spans="1:8" x14ac:dyDescent="0.35">
      <c r="A158" s="23">
        <v>43559</v>
      </c>
      <c r="B158">
        <v>1927.599976</v>
      </c>
      <c r="C158">
        <v>1935.540039</v>
      </c>
      <c r="D158">
        <v>1924.040039</v>
      </c>
      <c r="E158">
        <v>1934.790039</v>
      </c>
      <c r="F158">
        <v>1934.790039</v>
      </c>
      <c r="G158">
        <v>0</v>
      </c>
      <c r="H158" s="27">
        <f t="shared" si="2"/>
        <v>5.2684981028010254E-3</v>
      </c>
    </row>
    <row r="159" spans="1:8" x14ac:dyDescent="0.35">
      <c r="A159" s="23">
        <v>43560</v>
      </c>
      <c r="B159">
        <v>1936.8599850000001</v>
      </c>
      <c r="C159">
        <v>1949.219971</v>
      </c>
      <c r="D159">
        <v>1936.48999</v>
      </c>
      <c r="E159">
        <v>1948.910034</v>
      </c>
      <c r="F159">
        <v>1948.910034</v>
      </c>
      <c r="G159">
        <v>0</v>
      </c>
      <c r="H159" s="27">
        <f t="shared" si="2"/>
        <v>7.297946916916093E-3</v>
      </c>
    </row>
    <row r="160" spans="1:8" x14ac:dyDescent="0.35">
      <c r="A160" s="23">
        <v>43563</v>
      </c>
      <c r="B160">
        <v>1945.6899410000001</v>
      </c>
      <c r="C160">
        <v>1949.849976</v>
      </c>
      <c r="D160">
        <v>1938.6899410000001</v>
      </c>
      <c r="E160">
        <v>1949.3599850000001</v>
      </c>
      <c r="F160">
        <v>1949.3599850000001</v>
      </c>
      <c r="G160">
        <v>0</v>
      </c>
      <c r="H160" s="27">
        <f t="shared" si="2"/>
        <v>2.3087315071007301E-4</v>
      </c>
    </row>
    <row r="161" spans="1:8" x14ac:dyDescent="0.35">
      <c r="A161" s="23">
        <v>43564</v>
      </c>
      <c r="B161">
        <v>1942.8000489999999</v>
      </c>
      <c r="C161">
        <v>1942.8000489999999</v>
      </c>
      <c r="D161">
        <v>1924.469971</v>
      </c>
      <c r="E161">
        <v>1927.040039</v>
      </c>
      <c r="F161">
        <v>1927.040039</v>
      </c>
      <c r="G161">
        <v>0</v>
      </c>
      <c r="H161" s="27">
        <f t="shared" si="2"/>
        <v>-1.1449884152618467E-2</v>
      </c>
    </row>
    <row r="162" spans="1:8" x14ac:dyDescent="0.35">
      <c r="A162" s="23">
        <v>43565</v>
      </c>
      <c r="B162">
        <v>1931.5200199999999</v>
      </c>
      <c r="C162">
        <v>1946.880005</v>
      </c>
      <c r="D162">
        <v>1930.880005</v>
      </c>
      <c r="E162">
        <v>1945.4399410000001</v>
      </c>
      <c r="F162">
        <v>1945.4399410000001</v>
      </c>
      <c r="G162">
        <v>0</v>
      </c>
      <c r="H162" s="27">
        <f t="shared" si="2"/>
        <v>9.5482717679018139E-3</v>
      </c>
    </row>
    <row r="163" spans="1:8" x14ac:dyDescent="0.35">
      <c r="A163" s="23">
        <v>43566</v>
      </c>
      <c r="B163">
        <v>1947.530029</v>
      </c>
      <c r="C163">
        <v>1952.4499510000001</v>
      </c>
      <c r="D163">
        <v>1943.869995</v>
      </c>
      <c r="E163">
        <v>1950.6800539999999</v>
      </c>
      <c r="F163">
        <v>1950.6800539999999</v>
      </c>
      <c r="G163">
        <v>0</v>
      </c>
      <c r="H163" s="27">
        <f t="shared" si="2"/>
        <v>2.6935362483132227E-3</v>
      </c>
    </row>
    <row r="164" spans="1:8" x14ac:dyDescent="0.35">
      <c r="A164" s="23">
        <v>43567</v>
      </c>
      <c r="B164">
        <v>1959.719971</v>
      </c>
      <c r="C164">
        <v>1968.26001</v>
      </c>
      <c r="D164">
        <v>1955.369995</v>
      </c>
      <c r="E164">
        <v>1965.420044</v>
      </c>
      <c r="F164">
        <v>1965.420044</v>
      </c>
      <c r="G164">
        <v>0</v>
      </c>
      <c r="H164" s="27">
        <f t="shared" si="2"/>
        <v>7.5563339922273256E-3</v>
      </c>
    </row>
    <row r="165" spans="1:8" x14ac:dyDescent="0.35">
      <c r="A165" s="23">
        <v>43570</v>
      </c>
      <c r="B165">
        <v>1967.1099850000001</v>
      </c>
      <c r="C165">
        <v>1969.0500489999999</v>
      </c>
      <c r="D165">
        <v>1958.459961</v>
      </c>
      <c r="E165">
        <v>1962.01001</v>
      </c>
      <c r="F165">
        <v>1962.01001</v>
      </c>
      <c r="G165">
        <v>0</v>
      </c>
      <c r="H165" s="27">
        <f t="shared" si="2"/>
        <v>-1.7350153777102703E-3</v>
      </c>
    </row>
    <row r="166" spans="1:8" x14ac:dyDescent="0.35">
      <c r="A166" s="23">
        <v>43571</v>
      </c>
      <c r="B166">
        <v>1966.4799800000001</v>
      </c>
      <c r="C166">
        <v>1968.660034</v>
      </c>
      <c r="D166">
        <v>1958.7299800000001</v>
      </c>
      <c r="E166">
        <v>1963.5200199999999</v>
      </c>
      <c r="F166">
        <v>1963.5200199999999</v>
      </c>
      <c r="G166">
        <v>0</v>
      </c>
      <c r="H166" s="27">
        <f t="shared" si="2"/>
        <v>7.6962400410993093E-4</v>
      </c>
    </row>
    <row r="167" spans="1:8" x14ac:dyDescent="0.35">
      <c r="A167" s="23">
        <v>43572</v>
      </c>
      <c r="B167">
        <v>1968.530029</v>
      </c>
      <c r="C167">
        <v>1970.6099850000001</v>
      </c>
      <c r="D167">
        <v>1944.540039</v>
      </c>
      <c r="E167">
        <v>1948.589966</v>
      </c>
      <c r="F167">
        <v>1948.589966</v>
      </c>
      <c r="G167">
        <v>0</v>
      </c>
      <c r="H167" s="27">
        <f t="shared" si="2"/>
        <v>-7.6037187540363999E-3</v>
      </c>
    </row>
    <row r="168" spans="1:8" x14ac:dyDescent="0.35">
      <c r="A168" s="23">
        <v>43573</v>
      </c>
      <c r="B168">
        <v>1948.209961</v>
      </c>
      <c r="C168">
        <v>1955.839966</v>
      </c>
      <c r="D168">
        <v>1942.219971</v>
      </c>
      <c r="E168">
        <v>1953.4300539999999</v>
      </c>
      <c r="F168">
        <v>1953.4300539999999</v>
      </c>
      <c r="G168">
        <v>0</v>
      </c>
      <c r="H168" s="27">
        <f t="shared" si="2"/>
        <v>2.4838924989106321E-3</v>
      </c>
    </row>
    <row r="169" spans="1:8" x14ac:dyDescent="0.35">
      <c r="A169" s="23">
        <v>43577</v>
      </c>
      <c r="B169">
        <v>1948.98999</v>
      </c>
      <c r="C169">
        <v>1951.209961</v>
      </c>
      <c r="D169">
        <v>1940.23999</v>
      </c>
      <c r="E169">
        <v>1946.209961</v>
      </c>
      <c r="F169">
        <v>1946.209961</v>
      </c>
      <c r="G169">
        <v>0</v>
      </c>
      <c r="H169" s="27">
        <f t="shared" si="2"/>
        <v>-3.6961103292208826E-3</v>
      </c>
    </row>
    <row r="170" spans="1:8" x14ac:dyDescent="0.35">
      <c r="A170" s="23">
        <v>43578</v>
      </c>
      <c r="B170">
        <v>1950.469971</v>
      </c>
      <c r="C170">
        <v>1974.3100589999999</v>
      </c>
      <c r="D170">
        <v>1950.469971</v>
      </c>
      <c r="E170">
        <v>1970.839966</v>
      </c>
      <c r="F170">
        <v>1970.839966</v>
      </c>
      <c r="G170">
        <v>0</v>
      </c>
      <c r="H170" s="27">
        <f t="shared" si="2"/>
        <v>1.2655368893161257E-2</v>
      </c>
    </row>
    <row r="171" spans="1:8" x14ac:dyDescent="0.35">
      <c r="A171" s="23">
        <v>43579</v>
      </c>
      <c r="B171">
        <v>1973.0500489999999</v>
      </c>
      <c r="C171">
        <v>1984.7299800000001</v>
      </c>
      <c r="D171">
        <v>1972.849976</v>
      </c>
      <c r="E171">
        <v>1977.670044</v>
      </c>
      <c r="F171">
        <v>1977.670044</v>
      </c>
      <c r="G171">
        <v>0</v>
      </c>
      <c r="H171" s="27">
        <f t="shared" si="2"/>
        <v>3.4655670261559725E-3</v>
      </c>
    </row>
    <row r="172" spans="1:8" x14ac:dyDescent="0.35">
      <c r="A172" s="23">
        <v>43580</v>
      </c>
      <c r="B172">
        <v>1970.660034</v>
      </c>
      <c r="C172">
        <v>1970.660034</v>
      </c>
      <c r="D172">
        <v>1945.4399410000001</v>
      </c>
      <c r="E172">
        <v>1955.1400149999999</v>
      </c>
      <c r="F172">
        <v>1955.1400149999999</v>
      </c>
      <c r="G172">
        <v>0</v>
      </c>
      <c r="H172" s="27">
        <f t="shared" si="2"/>
        <v>-1.1392208254533289E-2</v>
      </c>
    </row>
    <row r="173" spans="1:8" x14ac:dyDescent="0.35">
      <c r="A173" s="23">
        <v>43581</v>
      </c>
      <c r="B173">
        <v>1956.290039</v>
      </c>
      <c r="C173">
        <v>1975.0600589999999</v>
      </c>
      <c r="D173">
        <v>1953.910034</v>
      </c>
      <c r="E173">
        <v>1973.920044</v>
      </c>
      <c r="F173">
        <v>1973.920044</v>
      </c>
      <c r="G173">
        <v>0</v>
      </c>
      <c r="H173" s="27">
        <f t="shared" si="2"/>
        <v>9.6054650080904889E-3</v>
      </c>
    </row>
    <row r="174" spans="1:8" x14ac:dyDescent="0.35">
      <c r="A174" s="23">
        <v>43584</v>
      </c>
      <c r="B174">
        <v>1974.6800539999999</v>
      </c>
      <c r="C174">
        <v>1979.4499510000001</v>
      </c>
      <c r="D174">
        <v>1971.1800539999999</v>
      </c>
      <c r="E174">
        <v>1973.9399410000001</v>
      </c>
      <c r="F174">
        <v>1973.9399410000001</v>
      </c>
      <c r="G174">
        <v>0</v>
      </c>
      <c r="H174" s="27">
        <f t="shared" si="2"/>
        <v>1.0079942224918293E-5</v>
      </c>
    </row>
    <row r="175" spans="1:8" x14ac:dyDescent="0.35">
      <c r="A175" s="23">
        <v>43585</v>
      </c>
      <c r="B175">
        <v>1973.5500489999999</v>
      </c>
      <c r="C175">
        <v>1973.790039</v>
      </c>
      <c r="D175">
        <v>1954.160034</v>
      </c>
      <c r="E175">
        <v>1970.73999</v>
      </c>
      <c r="F175">
        <v>1970.73999</v>
      </c>
      <c r="G175">
        <v>0</v>
      </c>
      <c r="H175" s="27">
        <f t="shared" si="2"/>
        <v>-1.6210984607662161E-3</v>
      </c>
    </row>
    <row r="176" spans="1:8" x14ac:dyDescent="0.35">
      <c r="A176" s="23">
        <v>43586</v>
      </c>
      <c r="B176">
        <v>1972.1899410000001</v>
      </c>
      <c r="C176">
        <v>1974.160034</v>
      </c>
      <c r="D176">
        <v>1948.829956</v>
      </c>
      <c r="E176">
        <v>1948.869995</v>
      </c>
      <c r="F176">
        <v>1948.869995</v>
      </c>
      <c r="G176">
        <v>0</v>
      </c>
      <c r="H176" s="27">
        <f t="shared" si="2"/>
        <v>-1.1097351812503696E-2</v>
      </c>
    </row>
    <row r="177" spans="1:8" x14ac:dyDescent="0.35">
      <c r="A177" s="23">
        <v>43587</v>
      </c>
      <c r="B177">
        <v>1945.469971</v>
      </c>
      <c r="C177">
        <v>1958.1400149999999</v>
      </c>
      <c r="D177">
        <v>1934.3199460000001</v>
      </c>
      <c r="E177">
        <v>1952.869995</v>
      </c>
      <c r="F177">
        <v>1952.869995</v>
      </c>
      <c r="G177">
        <v>0</v>
      </c>
      <c r="H177" s="27">
        <f t="shared" si="2"/>
        <v>2.0524714374290523E-3</v>
      </c>
    </row>
    <row r="178" spans="1:8" x14ac:dyDescent="0.35">
      <c r="A178" s="23">
        <v>43588</v>
      </c>
      <c r="B178">
        <v>1960.5500489999999</v>
      </c>
      <c r="C178">
        <v>1981.4399410000001</v>
      </c>
      <c r="D178">
        <v>1960.5500489999999</v>
      </c>
      <c r="E178">
        <v>1980.829956</v>
      </c>
      <c r="F178">
        <v>1980.829956</v>
      </c>
      <c r="G178">
        <v>0</v>
      </c>
      <c r="H178" s="27">
        <f t="shared" si="2"/>
        <v>1.4317369344394081E-2</v>
      </c>
    </row>
    <row r="179" spans="1:8" x14ac:dyDescent="0.35">
      <c r="A179" s="23">
        <v>43591</v>
      </c>
      <c r="B179">
        <v>1980.829956</v>
      </c>
      <c r="C179">
        <v>1981.5699460000001</v>
      </c>
      <c r="D179">
        <v>1952.530029</v>
      </c>
      <c r="E179">
        <v>1976.8199460000001</v>
      </c>
      <c r="F179">
        <v>1976.8199460000001</v>
      </c>
      <c r="G179">
        <v>0</v>
      </c>
      <c r="H179" s="27">
        <f t="shared" si="2"/>
        <v>-2.0244090048484533E-3</v>
      </c>
    </row>
    <row r="180" spans="1:8" x14ac:dyDescent="0.35">
      <c r="A180" s="23">
        <v>43592</v>
      </c>
      <c r="B180">
        <v>1961.170044</v>
      </c>
      <c r="C180">
        <v>1964.099976</v>
      </c>
      <c r="D180">
        <v>1926.4499510000001</v>
      </c>
      <c r="E180">
        <v>1938.619995</v>
      </c>
      <c r="F180">
        <v>1938.619995</v>
      </c>
      <c r="G180">
        <v>0</v>
      </c>
      <c r="H180" s="27">
        <f t="shared" si="2"/>
        <v>-1.9323940492049271E-2</v>
      </c>
    </row>
    <row r="181" spans="1:8" x14ac:dyDescent="0.35">
      <c r="A181" s="23">
        <v>43593</v>
      </c>
      <c r="B181">
        <v>1935.829956</v>
      </c>
      <c r="C181">
        <v>1947.170044</v>
      </c>
      <c r="D181">
        <v>1931.839966</v>
      </c>
      <c r="E181">
        <v>1932.1400149999999</v>
      </c>
      <c r="F181">
        <v>1932.1400149999999</v>
      </c>
      <c r="G181">
        <v>0</v>
      </c>
      <c r="H181" s="27">
        <f t="shared" si="2"/>
        <v>-3.3425735918916222E-3</v>
      </c>
    </row>
    <row r="182" spans="1:8" x14ac:dyDescent="0.35">
      <c r="A182" s="23">
        <v>43594</v>
      </c>
      <c r="B182">
        <v>1918.089966</v>
      </c>
      <c r="C182">
        <v>1931.0600589999999</v>
      </c>
      <c r="D182">
        <v>1901.6999510000001</v>
      </c>
      <c r="E182">
        <v>1927.73999</v>
      </c>
      <c r="F182">
        <v>1927.73999</v>
      </c>
      <c r="G182">
        <v>0</v>
      </c>
      <c r="H182" s="27">
        <f t="shared" si="2"/>
        <v>-2.277280614158759E-3</v>
      </c>
    </row>
    <row r="183" spans="1:8" x14ac:dyDescent="0.35">
      <c r="A183" s="23">
        <v>43595</v>
      </c>
      <c r="B183">
        <v>1921.869995</v>
      </c>
      <c r="C183">
        <v>1938.209961</v>
      </c>
      <c r="D183">
        <v>1898.579956</v>
      </c>
      <c r="E183">
        <v>1933.4300539999999</v>
      </c>
      <c r="F183">
        <v>1933.4300539999999</v>
      </c>
      <c r="G183">
        <v>0</v>
      </c>
      <c r="H183" s="27">
        <f t="shared" si="2"/>
        <v>2.951676071211187E-3</v>
      </c>
    </row>
    <row r="184" spans="1:8" x14ac:dyDescent="0.35">
      <c r="A184" s="23">
        <v>43598</v>
      </c>
      <c r="B184">
        <v>1905.7299800000001</v>
      </c>
      <c r="C184">
        <v>1905.7299800000001</v>
      </c>
      <c r="D184">
        <v>1870.400024</v>
      </c>
      <c r="E184">
        <v>1876.5699460000001</v>
      </c>
      <c r="F184">
        <v>1876.5699460000001</v>
      </c>
      <c r="G184">
        <v>0</v>
      </c>
      <c r="H184" s="27">
        <f t="shared" si="2"/>
        <v>-2.9408929421762188E-2</v>
      </c>
    </row>
    <row r="185" spans="1:8" x14ac:dyDescent="0.35">
      <c r="A185" s="23">
        <v>43599</v>
      </c>
      <c r="B185">
        <v>1882.630005</v>
      </c>
      <c r="C185">
        <v>1903.3100589999999</v>
      </c>
      <c r="D185">
        <v>1881.280029</v>
      </c>
      <c r="E185">
        <v>1894.920044</v>
      </c>
      <c r="F185">
        <v>1894.920044</v>
      </c>
      <c r="G185">
        <v>0</v>
      </c>
      <c r="H185" s="27">
        <f t="shared" si="2"/>
        <v>9.7785313247257394E-3</v>
      </c>
    </row>
    <row r="186" spans="1:8" x14ac:dyDescent="0.35">
      <c r="A186" s="23">
        <v>43600</v>
      </c>
      <c r="B186">
        <v>1883.23999</v>
      </c>
      <c r="C186">
        <v>1903.5</v>
      </c>
      <c r="D186">
        <v>1878.369995</v>
      </c>
      <c r="E186">
        <v>1899.9799800000001</v>
      </c>
      <c r="F186">
        <v>1899.9799800000001</v>
      </c>
      <c r="G186">
        <v>0</v>
      </c>
      <c r="H186" s="27">
        <f t="shared" si="2"/>
        <v>2.6702635902879851E-3</v>
      </c>
    </row>
    <row r="187" spans="1:8" x14ac:dyDescent="0.35">
      <c r="A187" s="23">
        <v>43601</v>
      </c>
      <c r="B187">
        <v>1903.670044</v>
      </c>
      <c r="C187">
        <v>1922.3199460000001</v>
      </c>
      <c r="D187">
        <v>1903.670044</v>
      </c>
      <c r="E187">
        <v>1911.410034</v>
      </c>
      <c r="F187">
        <v>1911.410034</v>
      </c>
      <c r="G187">
        <v>0</v>
      </c>
      <c r="H187" s="27">
        <f t="shared" si="2"/>
        <v>6.0158812831280079E-3</v>
      </c>
    </row>
    <row r="188" spans="1:8" x14ac:dyDescent="0.35">
      <c r="A188" s="23">
        <v>43602</v>
      </c>
      <c r="B188">
        <v>1898.040039</v>
      </c>
      <c r="C188">
        <v>1913.089966</v>
      </c>
      <c r="D188">
        <v>1888.290039</v>
      </c>
      <c r="E188">
        <v>1889.400024</v>
      </c>
      <c r="F188">
        <v>1889.400024</v>
      </c>
      <c r="G188">
        <v>0</v>
      </c>
      <c r="H188" s="27">
        <f t="shared" si="2"/>
        <v>-1.1515064590269889E-2</v>
      </c>
    </row>
    <row r="189" spans="1:8" x14ac:dyDescent="0.35">
      <c r="A189" s="23">
        <v>43605</v>
      </c>
      <c r="B189">
        <v>1877.8100589999999</v>
      </c>
      <c r="C189">
        <v>1885.650024</v>
      </c>
      <c r="D189">
        <v>1870.76001</v>
      </c>
      <c r="E189">
        <v>1875.6899410000001</v>
      </c>
      <c r="F189">
        <v>1875.6899410000001</v>
      </c>
      <c r="G189">
        <v>0</v>
      </c>
      <c r="H189" s="27">
        <f t="shared" si="2"/>
        <v>-7.256315669444461E-3</v>
      </c>
    </row>
    <row r="190" spans="1:8" x14ac:dyDescent="0.35">
      <c r="A190" s="23">
        <v>43606</v>
      </c>
      <c r="B190">
        <v>1885.1999510000001</v>
      </c>
      <c r="C190">
        <v>1902.1099850000001</v>
      </c>
      <c r="D190">
        <v>1885.1999510000001</v>
      </c>
      <c r="E190">
        <v>1899.73999</v>
      </c>
      <c r="F190">
        <v>1899.73999</v>
      </c>
      <c r="G190">
        <v>0</v>
      </c>
      <c r="H190" s="27">
        <f t="shared" si="2"/>
        <v>1.2821974716769003E-2</v>
      </c>
    </row>
    <row r="191" spans="1:8" x14ac:dyDescent="0.35">
      <c r="A191" s="23">
        <v>43607</v>
      </c>
      <c r="B191">
        <v>1893.1800539999999</v>
      </c>
      <c r="C191">
        <v>1895.4799800000001</v>
      </c>
      <c r="D191">
        <v>1880.9300539999999</v>
      </c>
      <c r="E191">
        <v>1885.160034</v>
      </c>
      <c r="F191">
        <v>1885.160034</v>
      </c>
      <c r="G191">
        <v>0</v>
      </c>
      <c r="H191" s="27">
        <f t="shared" si="2"/>
        <v>-7.6747113166786779E-3</v>
      </c>
    </row>
    <row r="192" spans="1:8" x14ac:dyDescent="0.35">
      <c r="A192" s="23">
        <v>43608</v>
      </c>
      <c r="B192">
        <v>1866.969971</v>
      </c>
      <c r="C192">
        <v>1866.969971</v>
      </c>
      <c r="D192">
        <v>1844.3599850000001</v>
      </c>
      <c r="E192">
        <v>1853.5699460000001</v>
      </c>
      <c r="F192">
        <v>1853.5699460000001</v>
      </c>
      <c r="G192">
        <v>0</v>
      </c>
      <c r="H192" s="27">
        <f t="shared" si="2"/>
        <v>-1.6757244706154174E-2</v>
      </c>
    </row>
    <row r="193" spans="1:8" x14ac:dyDescent="0.35">
      <c r="A193" s="23">
        <v>43609</v>
      </c>
      <c r="B193">
        <v>1863.540039</v>
      </c>
      <c r="C193">
        <v>1868.2299800000001</v>
      </c>
      <c r="D193">
        <v>1855.6800539999999</v>
      </c>
      <c r="E193">
        <v>1862.829956</v>
      </c>
      <c r="F193">
        <v>1862.829956</v>
      </c>
      <c r="G193">
        <v>0</v>
      </c>
      <c r="H193" s="27">
        <f t="shared" si="2"/>
        <v>4.9957704698347354E-3</v>
      </c>
    </row>
    <row r="194" spans="1:8" x14ac:dyDescent="0.35">
      <c r="A194" s="23">
        <v>43613</v>
      </c>
      <c r="B194">
        <v>1865.5600589999999</v>
      </c>
      <c r="C194">
        <v>1868.8100589999999</v>
      </c>
      <c r="D194">
        <v>1843.839966</v>
      </c>
      <c r="E194">
        <v>1844.170044</v>
      </c>
      <c r="F194">
        <v>1844.170044</v>
      </c>
      <c r="G194">
        <v>0</v>
      </c>
      <c r="H194" s="27">
        <f t="shared" si="2"/>
        <v>-1.0016970115762984E-2</v>
      </c>
    </row>
    <row r="195" spans="1:8" x14ac:dyDescent="0.35">
      <c r="A195" s="23">
        <v>43614</v>
      </c>
      <c r="B195">
        <v>1834.209961</v>
      </c>
      <c r="C195">
        <v>1837.4799800000001</v>
      </c>
      <c r="D195">
        <v>1821.0699460000001</v>
      </c>
      <c r="E195">
        <v>1832.7700199999999</v>
      </c>
      <c r="F195">
        <v>1832.7700199999999</v>
      </c>
      <c r="G195">
        <v>0</v>
      </c>
      <c r="H195" s="27">
        <f t="shared" si="2"/>
        <v>-6.1816555567042013E-3</v>
      </c>
    </row>
    <row r="196" spans="1:8" x14ac:dyDescent="0.35">
      <c r="A196" s="23">
        <v>43615</v>
      </c>
      <c r="B196">
        <v>1834.6400149999999</v>
      </c>
      <c r="C196">
        <v>1847.599976</v>
      </c>
      <c r="D196">
        <v>1820.1099850000001</v>
      </c>
      <c r="E196">
        <v>1828.670044</v>
      </c>
      <c r="F196">
        <v>1828.670044</v>
      </c>
      <c r="G196">
        <v>0</v>
      </c>
      <c r="H196" s="27">
        <f t="shared" si="2"/>
        <v>-2.2370379017875737E-3</v>
      </c>
    </row>
    <row r="197" spans="1:8" x14ac:dyDescent="0.35">
      <c r="A197" s="23">
        <v>43616</v>
      </c>
      <c r="B197">
        <v>1812</v>
      </c>
      <c r="C197">
        <v>1818.4399410000001</v>
      </c>
      <c r="D197">
        <v>1802.579956</v>
      </c>
      <c r="E197">
        <v>1810.5</v>
      </c>
      <c r="F197">
        <v>1810.5</v>
      </c>
      <c r="G197">
        <v>0</v>
      </c>
      <c r="H197" s="27">
        <f t="shared" si="2"/>
        <v>-9.9362069497541151E-3</v>
      </c>
    </row>
    <row r="198" spans="1:8" x14ac:dyDescent="0.35">
      <c r="A198" s="23">
        <v>43619</v>
      </c>
      <c r="B198">
        <v>1813.4300539999999</v>
      </c>
      <c r="C198">
        <v>1829.8599850000001</v>
      </c>
      <c r="D198">
        <v>1811.7299800000001</v>
      </c>
      <c r="E198">
        <v>1822.9399410000001</v>
      </c>
      <c r="F198">
        <v>1822.9399410000001</v>
      </c>
      <c r="G198">
        <v>0</v>
      </c>
      <c r="H198" s="27">
        <f t="shared" ref="H198:H261" si="3">(F198-F197)/F197</f>
        <v>6.8709975144988066E-3</v>
      </c>
    </row>
    <row r="199" spans="1:8" x14ac:dyDescent="0.35">
      <c r="A199" s="23">
        <v>43620</v>
      </c>
      <c r="B199">
        <v>1838.1899410000001</v>
      </c>
      <c r="C199">
        <v>1869.01001</v>
      </c>
      <c r="D199">
        <v>1837.920044</v>
      </c>
      <c r="E199">
        <v>1868.8199460000001</v>
      </c>
      <c r="F199">
        <v>1868.8199460000001</v>
      </c>
      <c r="G199">
        <v>0</v>
      </c>
      <c r="H199" s="27">
        <f t="shared" si="3"/>
        <v>2.5168138548125642E-2</v>
      </c>
    </row>
    <row r="200" spans="1:8" x14ac:dyDescent="0.35">
      <c r="A200" s="23">
        <v>43621</v>
      </c>
      <c r="B200">
        <v>1874.660034</v>
      </c>
      <c r="C200">
        <v>1877.410034</v>
      </c>
      <c r="D200">
        <v>1854.219971</v>
      </c>
      <c r="E200">
        <v>1874.709961</v>
      </c>
      <c r="F200">
        <v>1874.709961</v>
      </c>
      <c r="G200">
        <v>0</v>
      </c>
      <c r="H200" s="27">
        <f t="shared" si="3"/>
        <v>3.1517295246162513E-3</v>
      </c>
    </row>
    <row r="201" spans="1:8" x14ac:dyDescent="0.35">
      <c r="A201" s="23">
        <v>43622</v>
      </c>
      <c r="B201">
        <v>1875.589966</v>
      </c>
      <c r="C201">
        <v>1885.869995</v>
      </c>
      <c r="D201">
        <v>1865.4499510000001</v>
      </c>
      <c r="E201">
        <v>1881.5200199999999</v>
      </c>
      <c r="F201">
        <v>1881.5200199999999</v>
      </c>
      <c r="G201">
        <v>0</v>
      </c>
      <c r="H201" s="27">
        <f t="shared" si="3"/>
        <v>3.6325933833345168E-3</v>
      </c>
    </row>
    <row r="202" spans="1:8" x14ac:dyDescent="0.35">
      <c r="A202" s="23">
        <v>43623</v>
      </c>
      <c r="B202">
        <v>1886.849976</v>
      </c>
      <c r="C202">
        <v>1899.4499510000001</v>
      </c>
      <c r="D202">
        <v>1885.5500489999999</v>
      </c>
      <c r="E202">
        <v>1892</v>
      </c>
      <c r="F202">
        <v>1892</v>
      </c>
      <c r="G202">
        <v>0</v>
      </c>
      <c r="H202" s="27">
        <f t="shared" si="3"/>
        <v>5.5699540204733351E-3</v>
      </c>
    </row>
    <row r="203" spans="1:8" x14ac:dyDescent="0.35">
      <c r="A203" s="23">
        <v>43626</v>
      </c>
      <c r="B203">
        <v>1900.530029</v>
      </c>
      <c r="C203">
        <v>1914.01001</v>
      </c>
      <c r="D203">
        <v>1899.030029</v>
      </c>
      <c r="E203">
        <v>1902.1899410000001</v>
      </c>
      <c r="F203">
        <v>1902.1899410000001</v>
      </c>
      <c r="G203">
        <v>0</v>
      </c>
      <c r="H203" s="27">
        <f t="shared" si="3"/>
        <v>5.3858039112051215E-3</v>
      </c>
    </row>
    <row r="204" spans="1:8" x14ac:dyDescent="0.35">
      <c r="A204" s="23">
        <v>43627</v>
      </c>
      <c r="B204">
        <v>1914.400024</v>
      </c>
      <c r="C204">
        <v>1921.8000489999999</v>
      </c>
      <c r="D204">
        <v>1898</v>
      </c>
      <c r="E204">
        <v>1903.880005</v>
      </c>
      <c r="F204">
        <v>1903.880005</v>
      </c>
      <c r="G204">
        <v>0</v>
      </c>
      <c r="H204" s="27">
        <f t="shared" si="3"/>
        <v>8.8848330209937375E-4</v>
      </c>
    </row>
    <row r="205" spans="1:8" x14ac:dyDescent="0.35">
      <c r="A205" s="23">
        <v>43628</v>
      </c>
      <c r="B205">
        <v>1900.670044</v>
      </c>
      <c r="C205">
        <v>1903.910034</v>
      </c>
      <c r="D205">
        <v>1894.4499510000001</v>
      </c>
      <c r="E205">
        <v>1901.719971</v>
      </c>
      <c r="F205">
        <v>1901.719971</v>
      </c>
      <c r="G205">
        <v>0</v>
      </c>
      <c r="H205" s="27">
        <f t="shared" si="3"/>
        <v>-1.1345431404958717E-3</v>
      </c>
    </row>
    <row r="206" spans="1:8" x14ac:dyDescent="0.35">
      <c r="A206" s="23">
        <v>43629</v>
      </c>
      <c r="B206">
        <v>1907.780029</v>
      </c>
      <c r="C206">
        <v>1913.369995</v>
      </c>
      <c r="D206">
        <v>1902.650024</v>
      </c>
      <c r="E206">
        <v>1912.4499510000001</v>
      </c>
      <c r="F206">
        <v>1912.4499510000001</v>
      </c>
      <c r="G206">
        <v>0</v>
      </c>
      <c r="H206" s="27">
        <f t="shared" si="3"/>
        <v>5.6422502595678261E-3</v>
      </c>
    </row>
    <row r="207" spans="1:8" x14ac:dyDescent="0.35">
      <c r="A207" s="23">
        <v>43630</v>
      </c>
      <c r="B207">
        <v>1908.9799800000001</v>
      </c>
      <c r="C207">
        <v>1908.9799800000001</v>
      </c>
      <c r="D207">
        <v>1898.01001</v>
      </c>
      <c r="E207">
        <v>1899.920044</v>
      </c>
      <c r="F207">
        <v>1899.920044</v>
      </c>
      <c r="G207">
        <v>0</v>
      </c>
      <c r="H207" s="27">
        <f t="shared" si="3"/>
        <v>-6.5517568150990496E-3</v>
      </c>
    </row>
    <row r="208" spans="1:8" x14ac:dyDescent="0.35">
      <c r="A208" s="23">
        <v>43633</v>
      </c>
      <c r="B208">
        <v>1900.6400149999999</v>
      </c>
      <c r="C208">
        <v>1908</v>
      </c>
      <c r="D208">
        <v>1897.900024</v>
      </c>
      <c r="E208">
        <v>1899.5600589999999</v>
      </c>
      <c r="F208">
        <v>1899.5600589999999</v>
      </c>
      <c r="G208">
        <v>0</v>
      </c>
      <c r="H208" s="27">
        <f t="shared" si="3"/>
        <v>-1.8947376292854749E-4</v>
      </c>
    </row>
    <row r="209" spans="1:8" x14ac:dyDescent="0.35">
      <c r="A209" s="23">
        <v>43634</v>
      </c>
      <c r="B209">
        <v>1908.540039</v>
      </c>
      <c r="C209">
        <v>1933.51001</v>
      </c>
      <c r="D209">
        <v>1908.540039</v>
      </c>
      <c r="E209">
        <v>1921.349976</v>
      </c>
      <c r="F209">
        <v>1921.349976</v>
      </c>
      <c r="G209">
        <v>0</v>
      </c>
      <c r="H209" s="27">
        <f t="shared" si="3"/>
        <v>1.1471033462069683E-2</v>
      </c>
    </row>
    <row r="210" spans="1:8" x14ac:dyDescent="0.35">
      <c r="A210" s="23">
        <v>43635</v>
      </c>
      <c r="B210">
        <v>1922.6099850000001</v>
      </c>
      <c r="C210">
        <v>1928.719971</v>
      </c>
      <c r="D210">
        <v>1918.8100589999999</v>
      </c>
      <c r="E210">
        <v>1926.9499510000001</v>
      </c>
      <c r="F210">
        <v>1926.9499510000001</v>
      </c>
      <c r="G210">
        <v>0</v>
      </c>
      <c r="H210" s="27">
        <f t="shared" si="3"/>
        <v>2.9146043510815782E-3</v>
      </c>
    </row>
    <row r="211" spans="1:8" x14ac:dyDescent="0.35">
      <c r="A211" s="23">
        <v>43636</v>
      </c>
      <c r="B211">
        <v>1941.579956</v>
      </c>
      <c r="C211">
        <v>1946.150024</v>
      </c>
      <c r="D211">
        <v>1926.969971</v>
      </c>
      <c r="E211">
        <v>1939.9399410000001</v>
      </c>
      <c r="F211">
        <v>1939.9399410000001</v>
      </c>
      <c r="G211">
        <v>0</v>
      </c>
      <c r="H211" s="27">
        <f t="shared" si="3"/>
        <v>6.7412181583952485E-3</v>
      </c>
    </row>
    <row r="212" spans="1:8" x14ac:dyDescent="0.35">
      <c r="A212" s="23">
        <v>43637</v>
      </c>
      <c r="B212">
        <v>1934.3599850000001</v>
      </c>
      <c r="C212">
        <v>1936.48999</v>
      </c>
      <c r="D212">
        <v>1923.040039</v>
      </c>
      <c r="E212">
        <v>1928.1099850000001</v>
      </c>
      <c r="F212">
        <v>1928.1099850000001</v>
      </c>
      <c r="G212">
        <v>0</v>
      </c>
      <c r="H212" s="27">
        <f t="shared" si="3"/>
        <v>-6.0981042505377425E-3</v>
      </c>
    </row>
    <row r="213" spans="1:8" x14ac:dyDescent="0.35">
      <c r="A213" s="23">
        <v>43640</v>
      </c>
      <c r="B213">
        <v>1931.280029</v>
      </c>
      <c r="C213">
        <v>1931.8000489999999</v>
      </c>
      <c r="D213">
        <v>1912.650024</v>
      </c>
      <c r="E213">
        <v>1912.650024</v>
      </c>
      <c r="F213">
        <v>1912.650024</v>
      </c>
      <c r="G213">
        <v>0</v>
      </c>
      <c r="H213" s="27">
        <f t="shared" si="3"/>
        <v>-8.0181945637297341E-3</v>
      </c>
    </row>
    <row r="214" spans="1:8" x14ac:dyDescent="0.35">
      <c r="A214" s="23">
        <v>43641</v>
      </c>
      <c r="B214">
        <v>1913.959961</v>
      </c>
      <c r="C214">
        <v>1915.6899410000001</v>
      </c>
      <c r="D214">
        <v>1900.7700199999999</v>
      </c>
      <c r="E214">
        <v>1901.329956</v>
      </c>
      <c r="F214">
        <v>1901.329956</v>
      </c>
      <c r="G214">
        <v>0</v>
      </c>
      <c r="H214" s="27">
        <f t="shared" si="3"/>
        <v>-5.9185255315689642E-3</v>
      </c>
    </row>
    <row r="215" spans="1:8" x14ac:dyDescent="0.35">
      <c r="A215" s="23">
        <v>43642</v>
      </c>
      <c r="B215">
        <v>1907.459961</v>
      </c>
      <c r="C215">
        <v>1912.01001</v>
      </c>
      <c r="D215">
        <v>1898.619995</v>
      </c>
      <c r="E215">
        <v>1898.619995</v>
      </c>
      <c r="F215">
        <v>1898.619995</v>
      </c>
      <c r="G215">
        <v>0</v>
      </c>
      <c r="H215" s="27">
        <f t="shared" si="3"/>
        <v>-1.4252975878533E-3</v>
      </c>
    </row>
    <row r="216" spans="1:8" x14ac:dyDescent="0.35">
      <c r="A216" s="23">
        <v>43643</v>
      </c>
      <c r="B216">
        <v>1903.849976</v>
      </c>
      <c r="C216">
        <v>1922.8199460000001</v>
      </c>
      <c r="D216">
        <v>1903.849976</v>
      </c>
      <c r="E216">
        <v>1922.3000489999999</v>
      </c>
      <c r="F216">
        <v>1922.3000489999999</v>
      </c>
      <c r="G216">
        <v>0</v>
      </c>
      <c r="H216" s="27">
        <f t="shared" si="3"/>
        <v>1.2472245137184456E-2</v>
      </c>
    </row>
    <row r="217" spans="1:8" x14ac:dyDescent="0.35">
      <c r="A217" s="23">
        <v>43644</v>
      </c>
      <c r="B217">
        <v>1927.8199460000001</v>
      </c>
      <c r="C217">
        <v>1947.920044</v>
      </c>
      <c r="D217">
        <v>1927.6099850000001</v>
      </c>
      <c r="E217">
        <v>1945.51001</v>
      </c>
      <c r="F217">
        <v>1945.51001</v>
      </c>
      <c r="G217">
        <v>0</v>
      </c>
      <c r="H217" s="27">
        <f t="shared" si="3"/>
        <v>1.2074057331514962E-2</v>
      </c>
    </row>
    <row r="218" spans="1:8" x14ac:dyDescent="0.35">
      <c r="A218" s="23">
        <v>43647</v>
      </c>
      <c r="B218">
        <v>1966.339966</v>
      </c>
      <c r="C218">
        <v>1973.030029</v>
      </c>
      <c r="D218">
        <v>1943.459961</v>
      </c>
      <c r="E218">
        <v>1952.380005</v>
      </c>
      <c r="F218">
        <v>1952.380005</v>
      </c>
      <c r="G218">
        <v>0</v>
      </c>
      <c r="H218" s="27">
        <f t="shared" si="3"/>
        <v>3.5312051671222279E-3</v>
      </c>
    </row>
    <row r="219" spans="1:8" x14ac:dyDescent="0.35">
      <c r="A219" s="23">
        <v>43648</v>
      </c>
      <c r="B219">
        <v>1950.75</v>
      </c>
      <c r="C219">
        <v>1952.219971</v>
      </c>
      <c r="D219">
        <v>1939.6099850000001</v>
      </c>
      <c r="E219">
        <v>1946.1899410000001</v>
      </c>
      <c r="F219">
        <v>1946.1899410000001</v>
      </c>
      <c r="G219">
        <v>0</v>
      </c>
      <c r="H219" s="27">
        <f t="shared" si="3"/>
        <v>-3.1705221238423269E-3</v>
      </c>
    </row>
    <row r="220" spans="1:8" x14ac:dyDescent="0.35">
      <c r="A220" s="23">
        <v>43649</v>
      </c>
      <c r="B220">
        <v>1952</v>
      </c>
      <c r="C220">
        <v>1963.589966</v>
      </c>
      <c r="D220">
        <v>1950.030029</v>
      </c>
      <c r="E220">
        <v>1963.420044</v>
      </c>
      <c r="F220">
        <v>1963.420044</v>
      </c>
      <c r="G220">
        <v>0</v>
      </c>
      <c r="H220" s="27">
        <f t="shared" si="3"/>
        <v>8.8532484096319093E-3</v>
      </c>
    </row>
    <row r="221" spans="1:8" x14ac:dyDescent="0.35">
      <c r="A221" s="23">
        <v>43651</v>
      </c>
      <c r="B221">
        <v>1954.5600589999999</v>
      </c>
      <c r="C221">
        <v>1965.9499510000001</v>
      </c>
      <c r="D221">
        <v>1943.1099850000001</v>
      </c>
      <c r="E221">
        <v>1965.9499510000001</v>
      </c>
      <c r="F221">
        <v>1965.9499510000001</v>
      </c>
      <c r="G221">
        <v>0</v>
      </c>
      <c r="H221" s="27">
        <f t="shared" si="3"/>
        <v>1.2885205118136676E-3</v>
      </c>
    </row>
    <row r="222" spans="1:8" x14ac:dyDescent="0.35">
      <c r="A222" s="23">
        <v>43654</v>
      </c>
      <c r="B222">
        <v>1958.5</v>
      </c>
      <c r="C222">
        <v>1965.9499510000001</v>
      </c>
      <c r="D222">
        <v>1944.099976</v>
      </c>
      <c r="E222">
        <v>1947.420044</v>
      </c>
      <c r="F222">
        <v>1947.420044</v>
      </c>
      <c r="G222">
        <v>0</v>
      </c>
      <c r="H222" s="27">
        <f t="shared" si="3"/>
        <v>-9.4254215325139234E-3</v>
      </c>
    </row>
    <row r="223" spans="1:8" x14ac:dyDescent="0.35">
      <c r="A223" s="23">
        <v>43655</v>
      </c>
      <c r="B223">
        <v>1939.650024</v>
      </c>
      <c r="C223">
        <v>1947.51001</v>
      </c>
      <c r="D223">
        <v>1936.469971</v>
      </c>
      <c r="E223">
        <v>1947.209961</v>
      </c>
      <c r="F223">
        <v>1947.209961</v>
      </c>
      <c r="G223">
        <v>0</v>
      </c>
      <c r="H223" s="27">
        <f t="shared" si="3"/>
        <v>-1.0787759972339101E-4</v>
      </c>
    </row>
    <row r="224" spans="1:8" x14ac:dyDescent="0.35">
      <c r="A224" s="23">
        <v>43656</v>
      </c>
      <c r="B224">
        <v>1955.329956</v>
      </c>
      <c r="C224">
        <v>1958.3100589999999</v>
      </c>
      <c r="D224">
        <v>1941.849976</v>
      </c>
      <c r="E224">
        <v>1945.829956</v>
      </c>
      <c r="F224">
        <v>1945.829956</v>
      </c>
      <c r="G224">
        <v>0</v>
      </c>
      <c r="H224" s="27">
        <f t="shared" si="3"/>
        <v>-7.0870888483503538E-4</v>
      </c>
    </row>
    <row r="225" spans="1:8" x14ac:dyDescent="0.35">
      <c r="A225" s="23">
        <v>43657</v>
      </c>
      <c r="B225">
        <v>1947.8199460000001</v>
      </c>
      <c r="C225">
        <v>1948.099976</v>
      </c>
      <c r="D225">
        <v>1932.969971</v>
      </c>
      <c r="E225">
        <v>1940.630005</v>
      </c>
      <c r="F225">
        <v>1940.630005</v>
      </c>
      <c r="G225">
        <v>0</v>
      </c>
      <c r="H225" s="27">
        <f t="shared" si="3"/>
        <v>-2.6723563299896362E-3</v>
      </c>
    </row>
    <row r="226" spans="1:8" x14ac:dyDescent="0.35">
      <c r="A226" s="23">
        <v>43658</v>
      </c>
      <c r="B226">
        <v>1943.4499510000001</v>
      </c>
      <c r="C226">
        <v>1963.530029</v>
      </c>
      <c r="D226">
        <v>1943.4499510000001</v>
      </c>
      <c r="E226">
        <v>1960.48999</v>
      </c>
      <c r="F226">
        <v>1960.48999</v>
      </c>
      <c r="G226">
        <v>0</v>
      </c>
      <c r="H226" s="27">
        <f t="shared" si="3"/>
        <v>1.0233782302051983E-2</v>
      </c>
    </row>
    <row r="227" spans="1:8" x14ac:dyDescent="0.35">
      <c r="A227" s="23">
        <v>43661</v>
      </c>
      <c r="B227">
        <v>1963.5</v>
      </c>
      <c r="C227">
        <v>1965.150024</v>
      </c>
      <c r="D227">
        <v>1947.3900149999999</v>
      </c>
      <c r="E227">
        <v>1951.3599850000001</v>
      </c>
      <c r="F227">
        <v>1951.3599850000001</v>
      </c>
      <c r="G227">
        <v>0</v>
      </c>
      <c r="H227" s="27">
        <f t="shared" si="3"/>
        <v>-4.6570015896893113E-3</v>
      </c>
    </row>
    <row r="228" spans="1:8" x14ac:dyDescent="0.35">
      <c r="A228" s="23">
        <v>43662</v>
      </c>
      <c r="B228">
        <v>1947.839966</v>
      </c>
      <c r="C228">
        <v>1957.790039</v>
      </c>
      <c r="D228">
        <v>1944.7299800000001</v>
      </c>
      <c r="E228">
        <v>1951.829956</v>
      </c>
      <c r="F228">
        <v>1951.829956</v>
      </c>
      <c r="G228">
        <v>0</v>
      </c>
      <c r="H228" s="27">
        <f t="shared" si="3"/>
        <v>2.4084279866996801E-4</v>
      </c>
    </row>
    <row r="229" spans="1:8" x14ac:dyDescent="0.35">
      <c r="A229" s="23">
        <v>43663</v>
      </c>
      <c r="B229">
        <v>1950.23999</v>
      </c>
      <c r="C229">
        <v>1950.839966</v>
      </c>
      <c r="D229">
        <v>1935.8000489999999</v>
      </c>
      <c r="E229">
        <v>1937.469971</v>
      </c>
      <c r="F229">
        <v>1937.469971</v>
      </c>
      <c r="G229">
        <v>0</v>
      </c>
      <c r="H229" s="27">
        <f t="shared" si="3"/>
        <v>-7.3571905973965138E-3</v>
      </c>
    </row>
    <row r="230" spans="1:8" x14ac:dyDescent="0.35">
      <c r="A230" s="23">
        <v>43664</v>
      </c>
      <c r="B230">
        <v>1935.339966</v>
      </c>
      <c r="C230">
        <v>1946.619995</v>
      </c>
      <c r="D230">
        <v>1931.7299800000001</v>
      </c>
      <c r="E230">
        <v>1943.599976</v>
      </c>
      <c r="F230">
        <v>1943.599976</v>
      </c>
      <c r="G230">
        <v>0</v>
      </c>
      <c r="H230" s="27">
        <f t="shared" si="3"/>
        <v>3.1639225855129307E-3</v>
      </c>
    </row>
    <row r="231" spans="1:8" x14ac:dyDescent="0.35">
      <c r="A231" s="23">
        <v>43665</v>
      </c>
      <c r="B231">
        <v>1947.0500489999999</v>
      </c>
      <c r="C231">
        <v>1954.5500489999999</v>
      </c>
      <c r="D231">
        <v>1937.3000489999999</v>
      </c>
      <c r="E231">
        <v>1937.400024</v>
      </c>
      <c r="F231">
        <v>1937.400024</v>
      </c>
      <c r="G231">
        <v>0</v>
      </c>
      <c r="H231" s="27">
        <f t="shared" si="3"/>
        <v>-3.1899321241810612E-3</v>
      </c>
    </row>
    <row r="232" spans="1:8" x14ac:dyDescent="0.35">
      <c r="A232" s="23">
        <v>43668</v>
      </c>
      <c r="B232">
        <v>1940.219971</v>
      </c>
      <c r="C232">
        <v>1944.780029</v>
      </c>
      <c r="D232">
        <v>1934.8599850000001</v>
      </c>
      <c r="E232">
        <v>1935.6400149999999</v>
      </c>
      <c r="F232">
        <v>1935.6400149999999</v>
      </c>
      <c r="G232">
        <v>0</v>
      </c>
      <c r="H232" s="27">
        <f t="shared" si="3"/>
        <v>-9.0843861783707807E-4</v>
      </c>
    </row>
    <row r="233" spans="1:8" x14ac:dyDescent="0.35">
      <c r="A233" s="23">
        <v>43669</v>
      </c>
      <c r="B233">
        <v>1942.969971</v>
      </c>
      <c r="C233">
        <v>1956.3900149999999</v>
      </c>
      <c r="D233">
        <v>1939.6999510000001</v>
      </c>
      <c r="E233">
        <v>1956.1999510000001</v>
      </c>
      <c r="F233">
        <v>1956.1999510000001</v>
      </c>
      <c r="G233">
        <v>0</v>
      </c>
      <c r="H233" s="27">
        <f t="shared" si="3"/>
        <v>1.0621776694361275E-2</v>
      </c>
    </row>
    <row r="234" spans="1:8" x14ac:dyDescent="0.35">
      <c r="A234" s="23">
        <v>43670</v>
      </c>
      <c r="B234">
        <v>1954.1400149999999</v>
      </c>
      <c r="C234">
        <v>1985.329956</v>
      </c>
      <c r="D234">
        <v>1954.1400149999999</v>
      </c>
      <c r="E234">
        <v>1983.8000489999999</v>
      </c>
      <c r="F234">
        <v>1983.8000489999999</v>
      </c>
      <c r="G234">
        <v>0</v>
      </c>
      <c r="H234" s="27">
        <f t="shared" si="3"/>
        <v>1.4109037261702645E-2</v>
      </c>
    </row>
    <row r="235" spans="1:8" x14ac:dyDescent="0.35">
      <c r="A235" s="23">
        <v>43671</v>
      </c>
      <c r="B235">
        <v>1981.089966</v>
      </c>
      <c r="C235">
        <v>1981.089966</v>
      </c>
      <c r="D235">
        <v>1962.9399410000001</v>
      </c>
      <c r="E235">
        <v>1964.829956</v>
      </c>
      <c r="F235">
        <v>1964.829956</v>
      </c>
      <c r="G235">
        <v>0</v>
      </c>
      <c r="H235" s="27">
        <f t="shared" si="3"/>
        <v>-9.5625025362623666E-3</v>
      </c>
    </row>
    <row r="236" spans="1:8" x14ac:dyDescent="0.35">
      <c r="A236" s="23">
        <v>43672</v>
      </c>
      <c r="B236">
        <v>1969.0699460000001</v>
      </c>
      <c r="C236">
        <v>1985.380005</v>
      </c>
      <c r="D236">
        <v>1969.0699460000001</v>
      </c>
      <c r="E236">
        <v>1983.1400149999999</v>
      </c>
      <c r="F236">
        <v>1983.1400149999999</v>
      </c>
      <c r="G236">
        <v>0</v>
      </c>
      <c r="H236" s="27">
        <f t="shared" si="3"/>
        <v>9.3189026073663504E-3</v>
      </c>
    </row>
    <row r="237" spans="1:8" x14ac:dyDescent="0.35">
      <c r="A237" s="23">
        <v>43675</v>
      </c>
      <c r="B237">
        <v>1982.6400149999999</v>
      </c>
      <c r="C237">
        <v>1983.9499510000001</v>
      </c>
      <c r="D237">
        <v>1971.1400149999999</v>
      </c>
      <c r="E237">
        <v>1973.880005</v>
      </c>
      <c r="F237">
        <v>1973.880005</v>
      </c>
      <c r="G237">
        <v>0</v>
      </c>
      <c r="H237" s="27">
        <f t="shared" si="3"/>
        <v>-4.6693677349856537E-3</v>
      </c>
    </row>
    <row r="238" spans="1:8" x14ac:dyDescent="0.35">
      <c r="A238" s="23">
        <v>43676</v>
      </c>
      <c r="B238">
        <v>1965.089966</v>
      </c>
      <c r="C238">
        <v>1986.880005</v>
      </c>
      <c r="D238">
        <v>1959.849976</v>
      </c>
      <c r="E238">
        <v>1986.8000489999999</v>
      </c>
      <c r="F238">
        <v>1986.8000489999999</v>
      </c>
      <c r="G238">
        <v>0</v>
      </c>
      <c r="H238" s="27">
        <f t="shared" si="3"/>
        <v>6.5455062958601484E-3</v>
      </c>
    </row>
    <row r="239" spans="1:8" x14ac:dyDescent="0.35">
      <c r="A239" s="23">
        <v>43677</v>
      </c>
      <c r="B239">
        <v>1985.73999</v>
      </c>
      <c r="C239">
        <v>1991.51001</v>
      </c>
      <c r="D239">
        <v>1956.339966</v>
      </c>
      <c r="E239">
        <v>1966.719971</v>
      </c>
      <c r="F239">
        <v>1966.719971</v>
      </c>
      <c r="G239">
        <v>0</v>
      </c>
      <c r="H239" s="27">
        <f t="shared" si="3"/>
        <v>-1.0106743257886823E-2</v>
      </c>
    </row>
    <row r="240" spans="1:8" x14ac:dyDescent="0.35">
      <c r="A240" s="23">
        <v>43678</v>
      </c>
      <c r="B240">
        <v>1965.5699460000001</v>
      </c>
      <c r="C240">
        <v>1977.1999510000001</v>
      </c>
      <c r="D240">
        <v>1926.8100589999999</v>
      </c>
      <c r="E240">
        <v>1933.4799800000001</v>
      </c>
      <c r="F240">
        <v>1933.4799800000001</v>
      </c>
      <c r="G240">
        <v>0</v>
      </c>
      <c r="H240" s="27">
        <f t="shared" si="3"/>
        <v>-1.6901232249702882E-2</v>
      </c>
    </row>
    <row r="241" spans="1:8" x14ac:dyDescent="0.35">
      <c r="A241" s="23">
        <v>43679</v>
      </c>
      <c r="B241">
        <v>1925.170044</v>
      </c>
      <c r="C241">
        <v>1927.160034</v>
      </c>
      <c r="D241">
        <v>1902.9399410000001</v>
      </c>
      <c r="E241">
        <v>1914.530029</v>
      </c>
      <c r="F241">
        <v>1914.530029</v>
      </c>
      <c r="G241">
        <v>0</v>
      </c>
      <c r="H241" s="27">
        <f t="shared" si="3"/>
        <v>-9.8009553737401795E-3</v>
      </c>
    </row>
    <row r="242" spans="1:8" x14ac:dyDescent="0.35">
      <c r="A242" s="23">
        <v>43682</v>
      </c>
      <c r="B242">
        <v>1892.5500489999999</v>
      </c>
      <c r="C242">
        <v>1892.5500489999999</v>
      </c>
      <c r="D242">
        <v>1843.8100589999999</v>
      </c>
      <c r="E242">
        <v>1860.829956</v>
      </c>
      <c r="F242">
        <v>1860.829956</v>
      </c>
      <c r="G242">
        <v>0</v>
      </c>
      <c r="H242" s="27">
        <f t="shared" si="3"/>
        <v>-2.8048697166713373E-2</v>
      </c>
    </row>
    <row r="243" spans="1:8" x14ac:dyDescent="0.35">
      <c r="A243" s="23">
        <v>43683</v>
      </c>
      <c r="B243">
        <v>1868.670044</v>
      </c>
      <c r="C243">
        <v>1884.339966</v>
      </c>
      <c r="D243">
        <v>1860.6099850000001</v>
      </c>
      <c r="E243">
        <v>1883.5</v>
      </c>
      <c r="F243">
        <v>1883.5</v>
      </c>
      <c r="G243">
        <v>0</v>
      </c>
      <c r="H243" s="27">
        <f t="shared" si="3"/>
        <v>1.2182759594396792E-2</v>
      </c>
    </row>
    <row r="244" spans="1:8" x14ac:dyDescent="0.35">
      <c r="A244" s="23">
        <v>43684</v>
      </c>
      <c r="B244">
        <v>1866.790039</v>
      </c>
      <c r="C244">
        <v>1892.089966</v>
      </c>
      <c r="D244">
        <v>1853.8000489999999</v>
      </c>
      <c r="E244">
        <v>1887.3100589999999</v>
      </c>
      <c r="F244">
        <v>1887.3100589999999</v>
      </c>
      <c r="G244">
        <v>0</v>
      </c>
      <c r="H244" s="27">
        <f t="shared" si="3"/>
        <v>2.0228611627289145E-3</v>
      </c>
    </row>
    <row r="245" spans="1:8" x14ac:dyDescent="0.35">
      <c r="A245" s="23">
        <v>43685</v>
      </c>
      <c r="B245">
        <v>1899.1999510000001</v>
      </c>
      <c r="C245">
        <v>1925.5699460000001</v>
      </c>
      <c r="D245">
        <v>1898.8900149999999</v>
      </c>
      <c r="E245">
        <v>1925.3100589999999</v>
      </c>
      <c r="F245">
        <v>1925.3100589999999</v>
      </c>
      <c r="G245">
        <v>0</v>
      </c>
      <c r="H245" s="27">
        <f t="shared" si="3"/>
        <v>2.0134476483495499E-2</v>
      </c>
    </row>
    <row r="246" spans="1:8" x14ac:dyDescent="0.35">
      <c r="A246" s="23">
        <v>43686</v>
      </c>
      <c r="B246">
        <v>1915.1999510000001</v>
      </c>
      <c r="C246">
        <v>1917.0600589999999</v>
      </c>
      <c r="D246">
        <v>1896.079956</v>
      </c>
      <c r="E246">
        <v>1901.329956</v>
      </c>
      <c r="F246">
        <v>1901.329956</v>
      </c>
      <c r="G246">
        <v>0</v>
      </c>
      <c r="H246" s="27">
        <f t="shared" si="3"/>
        <v>-1.2455190211001683E-2</v>
      </c>
    </row>
    <row r="247" spans="1:8" x14ac:dyDescent="0.35">
      <c r="A247" s="23">
        <v>43689</v>
      </c>
      <c r="B247">
        <v>1892.089966</v>
      </c>
      <c r="C247">
        <v>1892.089966</v>
      </c>
      <c r="D247">
        <v>1868.849976</v>
      </c>
      <c r="E247">
        <v>1872.380005</v>
      </c>
      <c r="F247">
        <v>1872.380005</v>
      </c>
      <c r="G247">
        <v>0</v>
      </c>
      <c r="H247" s="27">
        <f t="shared" si="3"/>
        <v>-1.5226158357544994E-2</v>
      </c>
    </row>
    <row r="248" spans="1:8" x14ac:dyDescent="0.35">
      <c r="A248" s="23">
        <v>43690</v>
      </c>
      <c r="B248">
        <v>1870.48999</v>
      </c>
      <c r="C248">
        <v>1912.030029</v>
      </c>
      <c r="D248">
        <v>1866.8100589999999</v>
      </c>
      <c r="E248">
        <v>1893.51001</v>
      </c>
      <c r="F248">
        <v>1893.51001</v>
      </c>
      <c r="G248">
        <v>0</v>
      </c>
      <c r="H248" s="27">
        <f t="shared" si="3"/>
        <v>1.1285105023325638E-2</v>
      </c>
    </row>
    <row r="249" spans="1:8" x14ac:dyDescent="0.35">
      <c r="A249" s="23">
        <v>43691</v>
      </c>
      <c r="B249">
        <v>1869.920044</v>
      </c>
      <c r="C249">
        <v>1869.920044</v>
      </c>
      <c r="D249">
        <v>1836.51001</v>
      </c>
      <c r="E249">
        <v>1837.98999</v>
      </c>
      <c r="F249">
        <v>1837.98999</v>
      </c>
      <c r="G249">
        <v>0</v>
      </c>
      <c r="H249" s="27">
        <f t="shared" si="3"/>
        <v>-2.932121811175423E-2</v>
      </c>
    </row>
    <row r="250" spans="1:8" x14ac:dyDescent="0.35">
      <c r="A250" s="23">
        <v>43692</v>
      </c>
      <c r="B250">
        <v>1843.0200199999999</v>
      </c>
      <c r="C250">
        <v>1844.369995</v>
      </c>
      <c r="D250">
        <v>1826.079956</v>
      </c>
      <c r="E250">
        <v>1835.160034</v>
      </c>
      <c r="F250">
        <v>1835.160034</v>
      </c>
      <c r="G250">
        <v>0</v>
      </c>
      <c r="H250" s="27">
        <f t="shared" si="3"/>
        <v>-1.5397015301481802E-3</v>
      </c>
    </row>
    <row r="251" spans="1:8" x14ac:dyDescent="0.35">
      <c r="A251" s="23">
        <v>43693</v>
      </c>
      <c r="B251">
        <v>1845.1099850000001</v>
      </c>
      <c r="C251">
        <v>1875.2700199999999</v>
      </c>
      <c r="D251">
        <v>1845.1099850000001</v>
      </c>
      <c r="E251">
        <v>1873.219971</v>
      </c>
      <c r="F251">
        <v>1873.219971</v>
      </c>
      <c r="G251">
        <v>0</v>
      </c>
      <c r="H251" s="27">
        <f t="shared" si="3"/>
        <v>2.0739301366019171E-2</v>
      </c>
    </row>
    <row r="252" spans="1:8" x14ac:dyDescent="0.35">
      <c r="A252" s="23">
        <v>43696</v>
      </c>
      <c r="B252">
        <v>1894.079956</v>
      </c>
      <c r="C252">
        <v>1898.26001</v>
      </c>
      <c r="D252">
        <v>1889.4399410000001</v>
      </c>
      <c r="E252">
        <v>1891.709961</v>
      </c>
      <c r="F252">
        <v>1891.709961</v>
      </c>
      <c r="G252">
        <v>0</v>
      </c>
      <c r="H252" s="27">
        <f t="shared" si="3"/>
        <v>9.8706987360002024E-3</v>
      </c>
    </row>
    <row r="253" spans="1:8" x14ac:dyDescent="0.35">
      <c r="A253" s="23">
        <v>43697</v>
      </c>
      <c r="B253">
        <v>1888.1099850000001</v>
      </c>
      <c r="C253">
        <v>1888.1099850000001</v>
      </c>
      <c r="D253">
        <v>1875.709961</v>
      </c>
      <c r="E253">
        <v>1876.3000489999999</v>
      </c>
      <c r="F253">
        <v>1876.3000489999999</v>
      </c>
      <c r="G253">
        <v>0</v>
      </c>
      <c r="H253" s="27">
        <f t="shared" si="3"/>
        <v>-8.1460225498067654E-3</v>
      </c>
    </row>
    <row r="254" spans="1:8" x14ac:dyDescent="0.35">
      <c r="A254" s="23">
        <v>43698</v>
      </c>
      <c r="B254">
        <v>1889.530029</v>
      </c>
      <c r="C254">
        <v>1891.7299800000001</v>
      </c>
      <c r="D254">
        <v>1884.2299800000001</v>
      </c>
      <c r="E254">
        <v>1886.8599850000001</v>
      </c>
      <c r="F254">
        <v>1886.8599850000001</v>
      </c>
      <c r="G254">
        <v>0</v>
      </c>
      <c r="H254" s="27">
        <f t="shared" si="3"/>
        <v>5.6280635954937862E-3</v>
      </c>
    </row>
    <row r="255" spans="1:8" x14ac:dyDescent="0.35">
      <c r="A255" s="23">
        <v>43699</v>
      </c>
      <c r="B255">
        <v>1893.23999</v>
      </c>
      <c r="C255">
        <v>1897.380005</v>
      </c>
      <c r="D255">
        <v>1878.530029</v>
      </c>
      <c r="E255">
        <v>1888.459961</v>
      </c>
      <c r="F255">
        <v>1888.459961</v>
      </c>
      <c r="G255">
        <v>0</v>
      </c>
      <c r="H255" s="27">
        <f t="shared" si="3"/>
        <v>8.4795692988315168E-4</v>
      </c>
    </row>
    <row r="256" spans="1:8" x14ac:dyDescent="0.35">
      <c r="A256" s="23">
        <v>43700</v>
      </c>
      <c r="B256">
        <v>1877.420044</v>
      </c>
      <c r="C256">
        <v>1886.969971</v>
      </c>
      <c r="D256">
        <v>1832.48999</v>
      </c>
      <c r="E256">
        <v>1836.5500489999999</v>
      </c>
      <c r="F256">
        <v>1836.5500489999999</v>
      </c>
      <c r="G256">
        <v>0</v>
      </c>
      <c r="H256" s="27">
        <f t="shared" si="3"/>
        <v>-2.7487960069067133E-2</v>
      </c>
    </row>
    <row r="257" spans="1:8" x14ac:dyDescent="0.35">
      <c r="A257" s="23">
        <v>43703</v>
      </c>
      <c r="B257">
        <v>1852.76001</v>
      </c>
      <c r="C257">
        <v>1853.48999</v>
      </c>
      <c r="D257">
        <v>1838.790039</v>
      </c>
      <c r="E257">
        <v>1851.3900149999999</v>
      </c>
      <c r="F257">
        <v>1851.3900149999999</v>
      </c>
      <c r="G257">
        <v>0</v>
      </c>
      <c r="H257" s="27">
        <f t="shared" si="3"/>
        <v>8.0803493528969466E-3</v>
      </c>
    </row>
    <row r="258" spans="1:8" x14ac:dyDescent="0.35">
      <c r="A258" s="23">
        <v>43704</v>
      </c>
      <c r="B258">
        <v>1862.839966</v>
      </c>
      <c r="C258">
        <v>1862.839966</v>
      </c>
      <c r="D258">
        <v>1831.8599850000001</v>
      </c>
      <c r="E258">
        <v>1832.630005</v>
      </c>
      <c r="F258">
        <v>1832.630005</v>
      </c>
      <c r="G258">
        <v>0</v>
      </c>
      <c r="H258" s="27">
        <f t="shared" si="3"/>
        <v>-1.0132932471281567E-2</v>
      </c>
    </row>
    <row r="259" spans="1:8" x14ac:dyDescent="0.35">
      <c r="A259" s="23">
        <v>43705</v>
      </c>
      <c r="B259">
        <v>1827.780029</v>
      </c>
      <c r="C259">
        <v>1854.4799800000001</v>
      </c>
      <c r="D259">
        <v>1825.4399410000001</v>
      </c>
      <c r="E259">
        <v>1849.9499510000001</v>
      </c>
      <c r="F259">
        <v>1849.9499510000001</v>
      </c>
      <c r="G259">
        <v>0</v>
      </c>
      <c r="H259" s="27">
        <f t="shared" si="3"/>
        <v>9.4508689439470744E-3</v>
      </c>
    </row>
    <row r="260" spans="1:8" x14ac:dyDescent="0.35">
      <c r="A260" s="23">
        <v>43706</v>
      </c>
      <c r="B260">
        <v>1866.3900149999999</v>
      </c>
      <c r="C260">
        <v>1880.400024</v>
      </c>
      <c r="D260">
        <v>1866.3900149999999</v>
      </c>
      <c r="E260">
        <v>1877.209961</v>
      </c>
      <c r="F260">
        <v>1877.209961</v>
      </c>
      <c r="G260">
        <v>0</v>
      </c>
      <c r="H260" s="27">
        <f t="shared" si="3"/>
        <v>1.473553918864909E-2</v>
      </c>
    </row>
    <row r="261" spans="1:8" x14ac:dyDescent="0.35">
      <c r="A261" s="23">
        <v>43707</v>
      </c>
      <c r="B261">
        <v>1885.900024</v>
      </c>
      <c r="C261">
        <v>1887.8199460000001</v>
      </c>
      <c r="D261">
        <v>1871.73999</v>
      </c>
      <c r="E261">
        <v>1881.1999510000001</v>
      </c>
      <c r="F261">
        <v>1881.1999510000001</v>
      </c>
      <c r="G261">
        <v>0</v>
      </c>
      <c r="H261" s="27">
        <f t="shared" si="3"/>
        <v>2.1254894672914186E-3</v>
      </c>
    </row>
    <row r="262" spans="1:8" x14ac:dyDescent="0.35">
      <c r="A262" s="23">
        <v>43711</v>
      </c>
      <c r="B262">
        <v>1869.3599850000001</v>
      </c>
      <c r="C262">
        <v>1870.530029</v>
      </c>
      <c r="D262">
        <v>1848.4799800000001</v>
      </c>
      <c r="E262">
        <v>1858.0500489999999</v>
      </c>
      <c r="F262">
        <v>1858.0500489999999</v>
      </c>
      <c r="G262">
        <v>0</v>
      </c>
      <c r="H262" s="27">
        <f t="shared" ref="H262:H325" si="4">(F262-F261)/F261</f>
        <v>-1.2305923135759273E-2</v>
      </c>
    </row>
    <row r="263" spans="1:8" x14ac:dyDescent="0.35">
      <c r="A263" s="23">
        <v>43712</v>
      </c>
      <c r="B263">
        <v>1874.5500489999999</v>
      </c>
      <c r="C263">
        <v>1881.719971</v>
      </c>
      <c r="D263">
        <v>1870.8900149999999</v>
      </c>
      <c r="E263">
        <v>1880.9399410000001</v>
      </c>
      <c r="F263">
        <v>1880.9399410000001</v>
      </c>
      <c r="G263">
        <v>0</v>
      </c>
      <c r="H263" s="27">
        <f t="shared" si="4"/>
        <v>1.2319308628053079E-2</v>
      </c>
    </row>
    <row r="264" spans="1:8" x14ac:dyDescent="0.35">
      <c r="A264" s="23">
        <v>43713</v>
      </c>
      <c r="B264">
        <v>1895.73999</v>
      </c>
      <c r="C264">
        <v>1919.709961</v>
      </c>
      <c r="D264">
        <v>1895.73999</v>
      </c>
      <c r="E264">
        <v>1912.630005</v>
      </c>
      <c r="F264">
        <v>1912.630005</v>
      </c>
      <c r="G264">
        <v>0</v>
      </c>
      <c r="H264" s="27">
        <f t="shared" si="4"/>
        <v>1.684799355324014E-2</v>
      </c>
    </row>
    <row r="265" spans="1:8" x14ac:dyDescent="0.35">
      <c r="A265" s="23">
        <v>43714</v>
      </c>
      <c r="B265">
        <v>1915.170044</v>
      </c>
      <c r="C265">
        <v>1921.040039</v>
      </c>
      <c r="D265">
        <v>1909.4499510000001</v>
      </c>
      <c r="E265">
        <v>1911.51001</v>
      </c>
      <c r="F265">
        <v>1911.51001</v>
      </c>
      <c r="G265">
        <v>0</v>
      </c>
      <c r="H265" s="27">
        <f t="shared" si="4"/>
        <v>-5.8557849509425488E-4</v>
      </c>
    </row>
    <row r="266" spans="1:8" x14ac:dyDescent="0.35">
      <c r="A266" s="23">
        <v>43717</v>
      </c>
      <c r="B266">
        <v>1919.0500489999999</v>
      </c>
      <c r="C266">
        <v>1926.5699460000001</v>
      </c>
      <c r="D266">
        <v>1911.579956</v>
      </c>
      <c r="E266">
        <v>1926.459961</v>
      </c>
      <c r="F266">
        <v>1926.459961</v>
      </c>
      <c r="G266">
        <v>0</v>
      </c>
      <c r="H266" s="27">
        <f t="shared" si="4"/>
        <v>7.8210163283424575E-3</v>
      </c>
    </row>
    <row r="267" spans="1:8" x14ac:dyDescent="0.35">
      <c r="A267" s="23">
        <v>43718</v>
      </c>
      <c r="B267">
        <v>1921.5</v>
      </c>
      <c r="C267">
        <v>1937.959961</v>
      </c>
      <c r="D267">
        <v>1911.7299800000001</v>
      </c>
      <c r="E267">
        <v>1937.8000489999999</v>
      </c>
      <c r="F267">
        <v>1937.8000489999999</v>
      </c>
      <c r="G267">
        <v>0</v>
      </c>
      <c r="H267" s="27">
        <f t="shared" si="4"/>
        <v>5.8864903655269493E-3</v>
      </c>
    </row>
    <row r="268" spans="1:8" x14ac:dyDescent="0.35">
      <c r="A268" s="23">
        <v>43719</v>
      </c>
      <c r="B268">
        <v>1942.040039</v>
      </c>
      <c r="C268">
        <v>1964.1099850000001</v>
      </c>
      <c r="D268">
        <v>1928.280029</v>
      </c>
      <c r="E268">
        <v>1964.1099850000001</v>
      </c>
      <c r="F268">
        <v>1964.1099850000001</v>
      </c>
      <c r="G268">
        <v>0</v>
      </c>
      <c r="H268" s="27">
        <f t="shared" si="4"/>
        <v>1.3577219183979961E-2</v>
      </c>
    </row>
    <row r="269" spans="1:8" x14ac:dyDescent="0.35">
      <c r="A269" s="23">
        <v>43720</v>
      </c>
      <c r="B269">
        <v>1966.0600589999999</v>
      </c>
      <c r="C269">
        <v>1968.420044</v>
      </c>
      <c r="D269">
        <v>1950.959961</v>
      </c>
      <c r="E269">
        <v>1962.3599850000001</v>
      </c>
      <c r="F269">
        <v>1962.3599850000001</v>
      </c>
      <c r="G269">
        <v>0</v>
      </c>
      <c r="H269" s="27">
        <f t="shared" si="4"/>
        <v>-8.9098880071117803E-4</v>
      </c>
    </row>
    <row r="270" spans="1:8" x14ac:dyDescent="0.35">
      <c r="A270" s="23">
        <v>43721</v>
      </c>
      <c r="B270">
        <v>1970.1800539999999</v>
      </c>
      <c r="C270">
        <v>1976.209961</v>
      </c>
      <c r="D270">
        <v>1961.3100589999999</v>
      </c>
      <c r="E270">
        <v>1963.160034</v>
      </c>
      <c r="F270">
        <v>1963.160034</v>
      </c>
      <c r="G270">
        <v>0</v>
      </c>
      <c r="H270" s="27">
        <f t="shared" si="4"/>
        <v>4.0769736751432203E-4</v>
      </c>
    </row>
    <row r="271" spans="1:8" x14ac:dyDescent="0.35">
      <c r="A271" s="23">
        <v>43724</v>
      </c>
      <c r="B271">
        <v>1953.790039</v>
      </c>
      <c r="C271">
        <v>1971.380005</v>
      </c>
      <c r="D271">
        <v>1952.920044</v>
      </c>
      <c r="E271">
        <v>1966.089966</v>
      </c>
      <c r="F271">
        <v>1966.089966</v>
      </c>
      <c r="G271">
        <v>0</v>
      </c>
      <c r="H271" s="27">
        <f t="shared" si="4"/>
        <v>1.4924570331793989E-3</v>
      </c>
    </row>
    <row r="272" spans="1:8" x14ac:dyDescent="0.35">
      <c r="A272" s="23">
        <v>43725</v>
      </c>
      <c r="B272">
        <v>1959.3900149999999</v>
      </c>
      <c r="C272">
        <v>1959.880005</v>
      </c>
      <c r="D272">
        <v>1951.6899410000001</v>
      </c>
      <c r="E272">
        <v>1959.48999</v>
      </c>
      <c r="F272">
        <v>1959.48999</v>
      </c>
      <c r="G272">
        <v>0</v>
      </c>
      <c r="H272" s="27">
        <f t="shared" si="4"/>
        <v>-3.3569043706721045E-3</v>
      </c>
    </row>
    <row r="273" spans="1:8" x14ac:dyDescent="0.35">
      <c r="A273" s="23">
        <v>43726</v>
      </c>
      <c r="B273">
        <v>1956.3199460000001</v>
      </c>
      <c r="C273">
        <v>1956.4300539999999</v>
      </c>
      <c r="D273">
        <v>1937.869995</v>
      </c>
      <c r="E273">
        <v>1953.4300539999999</v>
      </c>
      <c r="F273">
        <v>1953.4300539999999</v>
      </c>
      <c r="G273">
        <v>0</v>
      </c>
      <c r="H273" s="27">
        <f t="shared" si="4"/>
        <v>-3.0926088068457583E-3</v>
      </c>
    </row>
    <row r="274" spans="1:8" x14ac:dyDescent="0.35">
      <c r="A274" s="23">
        <v>43727</v>
      </c>
      <c r="B274">
        <v>1957.4300539999999</v>
      </c>
      <c r="C274">
        <v>1965.73999</v>
      </c>
      <c r="D274">
        <v>1947.709961</v>
      </c>
      <c r="E274">
        <v>1949.660034</v>
      </c>
      <c r="F274">
        <v>1949.660034</v>
      </c>
      <c r="G274">
        <v>0</v>
      </c>
      <c r="H274" s="27">
        <f t="shared" si="4"/>
        <v>-1.9299488058352212E-3</v>
      </c>
    </row>
    <row r="275" spans="1:8" x14ac:dyDescent="0.35">
      <c r="A275" s="23">
        <v>43728</v>
      </c>
      <c r="B275">
        <v>1952.2299800000001</v>
      </c>
      <c r="C275">
        <v>1960.660034</v>
      </c>
      <c r="D275">
        <v>1940.3599850000001</v>
      </c>
      <c r="E275">
        <v>1944.6400149999999</v>
      </c>
      <c r="F275">
        <v>1944.6400149999999</v>
      </c>
      <c r="G275">
        <v>0</v>
      </c>
      <c r="H275" s="27">
        <f t="shared" si="4"/>
        <v>-2.5748176156131061E-3</v>
      </c>
    </row>
    <row r="276" spans="1:8" x14ac:dyDescent="0.35">
      <c r="A276" s="23">
        <v>43731</v>
      </c>
      <c r="B276">
        <v>1937.339966</v>
      </c>
      <c r="C276">
        <v>1954.9799800000001</v>
      </c>
      <c r="D276">
        <v>1936.380005</v>
      </c>
      <c r="E276">
        <v>1947.829956</v>
      </c>
      <c r="F276">
        <v>1947.829956</v>
      </c>
      <c r="G276">
        <v>0</v>
      </c>
      <c r="H276" s="27">
        <f t="shared" si="4"/>
        <v>1.6403760980924225E-3</v>
      </c>
    </row>
    <row r="277" spans="1:8" x14ac:dyDescent="0.35">
      <c r="A277" s="23">
        <v>43732</v>
      </c>
      <c r="B277">
        <v>1952.119995</v>
      </c>
      <c r="C277">
        <v>1956.829956</v>
      </c>
      <c r="D277">
        <v>1921.8900149999999</v>
      </c>
      <c r="E277">
        <v>1925.6800539999999</v>
      </c>
      <c r="F277">
        <v>1925.6800539999999</v>
      </c>
      <c r="G277">
        <v>0</v>
      </c>
      <c r="H277" s="27">
        <f t="shared" si="4"/>
        <v>-1.1371578885400462E-2</v>
      </c>
    </row>
    <row r="278" spans="1:8" x14ac:dyDescent="0.35">
      <c r="A278" s="23">
        <v>43733</v>
      </c>
      <c r="B278">
        <v>1924.530029</v>
      </c>
      <c r="C278">
        <v>1951.089966</v>
      </c>
      <c r="D278">
        <v>1924.1400149999999</v>
      </c>
      <c r="E278">
        <v>1947.4300539999999</v>
      </c>
      <c r="F278">
        <v>1947.4300539999999</v>
      </c>
      <c r="G278">
        <v>0</v>
      </c>
      <c r="H278" s="27">
        <f t="shared" si="4"/>
        <v>1.1294711161815877E-2</v>
      </c>
    </row>
    <row r="279" spans="1:8" x14ac:dyDescent="0.35">
      <c r="A279" s="23">
        <v>43734</v>
      </c>
      <c r="B279">
        <v>1945.719971</v>
      </c>
      <c r="C279">
        <v>1945.719971</v>
      </c>
      <c r="D279">
        <v>1930.719971</v>
      </c>
      <c r="E279">
        <v>1936.969971</v>
      </c>
      <c r="F279">
        <v>1936.969971</v>
      </c>
      <c r="G279">
        <v>0</v>
      </c>
      <c r="H279" s="27">
        <f t="shared" si="4"/>
        <v>-5.3712239772181012E-3</v>
      </c>
    </row>
    <row r="280" spans="1:8" x14ac:dyDescent="0.35">
      <c r="A280" s="23">
        <v>43735</v>
      </c>
      <c r="B280">
        <v>1941.530029</v>
      </c>
      <c r="C280">
        <v>1944.2700199999999</v>
      </c>
      <c r="D280">
        <v>1915.5</v>
      </c>
      <c r="E280">
        <v>1922.73999</v>
      </c>
      <c r="F280">
        <v>1922.73999</v>
      </c>
      <c r="G280">
        <v>0</v>
      </c>
      <c r="H280" s="27">
        <f t="shared" si="4"/>
        <v>-7.3465160601604148E-3</v>
      </c>
    </row>
    <row r="281" spans="1:8" x14ac:dyDescent="0.35">
      <c r="A281" s="23">
        <v>43738</v>
      </c>
      <c r="B281">
        <v>1926.23999</v>
      </c>
      <c r="C281">
        <v>1940.469971</v>
      </c>
      <c r="D281">
        <v>1925.7299800000001</v>
      </c>
      <c r="E281">
        <v>1935.4799800000001</v>
      </c>
      <c r="F281">
        <v>1935.4799800000001</v>
      </c>
      <c r="G281">
        <v>0</v>
      </c>
      <c r="H281" s="27">
        <f t="shared" si="4"/>
        <v>6.625955701893959E-3</v>
      </c>
    </row>
    <row r="282" spans="1:8" x14ac:dyDescent="0.35">
      <c r="A282" s="23">
        <v>43739</v>
      </c>
      <c r="B282">
        <v>1943.23999</v>
      </c>
      <c r="C282">
        <v>1950.0600589999999</v>
      </c>
      <c r="D282">
        <v>1897.849976</v>
      </c>
      <c r="E282">
        <v>1900.0200199999999</v>
      </c>
      <c r="F282">
        <v>1900.0200199999999</v>
      </c>
      <c r="G282">
        <v>0</v>
      </c>
      <c r="H282" s="27">
        <f t="shared" si="4"/>
        <v>-1.8321016164682902E-2</v>
      </c>
    </row>
    <row r="283" spans="1:8" x14ac:dyDescent="0.35">
      <c r="A283" s="23">
        <v>43740</v>
      </c>
      <c r="B283">
        <v>1887.5500489999999</v>
      </c>
      <c r="C283">
        <v>1887.5500489999999</v>
      </c>
      <c r="D283">
        <v>1861.829956</v>
      </c>
      <c r="E283">
        <v>1873.8199460000001</v>
      </c>
      <c r="F283">
        <v>1873.8199460000001</v>
      </c>
      <c r="G283">
        <v>0</v>
      </c>
      <c r="H283" s="27">
        <f t="shared" si="4"/>
        <v>-1.378936733519253E-2</v>
      </c>
    </row>
    <row r="284" spans="1:8" x14ac:dyDescent="0.35">
      <c r="A284" s="23">
        <v>43741</v>
      </c>
      <c r="B284">
        <v>1869.349976</v>
      </c>
      <c r="C284">
        <v>1884.8900149999999</v>
      </c>
      <c r="D284">
        <v>1850.8000489999999</v>
      </c>
      <c r="E284">
        <v>1884.619995</v>
      </c>
      <c r="F284">
        <v>1884.619995</v>
      </c>
      <c r="G284">
        <v>0</v>
      </c>
      <c r="H284" s="27">
        <f t="shared" si="4"/>
        <v>5.7636535586327586E-3</v>
      </c>
    </row>
    <row r="285" spans="1:8" x14ac:dyDescent="0.35">
      <c r="A285" s="23">
        <v>43742</v>
      </c>
      <c r="B285">
        <v>1888.4499510000001</v>
      </c>
      <c r="C285">
        <v>1903.900024</v>
      </c>
      <c r="D285">
        <v>1881.9799800000001</v>
      </c>
      <c r="E285">
        <v>1903.790039</v>
      </c>
      <c r="F285">
        <v>1903.790039</v>
      </c>
      <c r="G285">
        <v>0</v>
      </c>
      <c r="H285" s="27">
        <f t="shared" si="4"/>
        <v>1.0171835198002323E-2</v>
      </c>
    </row>
    <row r="286" spans="1:8" x14ac:dyDescent="0.35">
      <c r="A286" s="23">
        <v>43745</v>
      </c>
      <c r="B286">
        <v>1897.2299800000001</v>
      </c>
      <c r="C286">
        <v>1906.8900149999999</v>
      </c>
      <c r="D286">
        <v>1891.01001</v>
      </c>
      <c r="E286">
        <v>1894.0500489999999</v>
      </c>
      <c r="F286">
        <v>1894.0500489999999</v>
      </c>
      <c r="G286">
        <v>0</v>
      </c>
      <c r="H286" s="27">
        <f t="shared" si="4"/>
        <v>-5.1161051378943757E-3</v>
      </c>
    </row>
    <row r="287" spans="1:8" x14ac:dyDescent="0.35">
      <c r="A287" s="23">
        <v>43746</v>
      </c>
      <c r="B287">
        <v>1877.5699460000001</v>
      </c>
      <c r="C287">
        <v>1879.380005</v>
      </c>
      <c r="D287">
        <v>1860.8599850000001</v>
      </c>
      <c r="E287">
        <v>1860.8599850000001</v>
      </c>
      <c r="F287">
        <v>1860.8599850000001</v>
      </c>
      <c r="G287">
        <v>0</v>
      </c>
      <c r="H287" s="27">
        <f t="shared" si="4"/>
        <v>-1.7523329976165743E-2</v>
      </c>
    </row>
    <row r="288" spans="1:8" x14ac:dyDescent="0.35">
      <c r="A288" s="23">
        <v>43747</v>
      </c>
      <c r="B288">
        <v>1873.670044</v>
      </c>
      <c r="C288">
        <v>1880.1099850000001</v>
      </c>
      <c r="D288">
        <v>1865.1899410000001</v>
      </c>
      <c r="E288">
        <v>1873.790039</v>
      </c>
      <c r="F288">
        <v>1873.790039</v>
      </c>
      <c r="G288">
        <v>0</v>
      </c>
      <c r="H288" s="27">
        <f t="shared" si="4"/>
        <v>6.9484292769076477E-3</v>
      </c>
    </row>
    <row r="289" spans="1:8" x14ac:dyDescent="0.35">
      <c r="A289" s="23">
        <v>43748</v>
      </c>
      <c r="B289">
        <v>1875.5500489999999</v>
      </c>
      <c r="C289">
        <v>1891.209961</v>
      </c>
      <c r="D289">
        <v>1875.209961</v>
      </c>
      <c r="E289">
        <v>1884.170044</v>
      </c>
      <c r="F289">
        <v>1884.170044</v>
      </c>
      <c r="G289">
        <v>0</v>
      </c>
      <c r="H289" s="27">
        <f t="shared" si="4"/>
        <v>5.5395774254086445E-3</v>
      </c>
    </row>
    <row r="290" spans="1:8" x14ac:dyDescent="0.35">
      <c r="A290" s="23">
        <v>43749</v>
      </c>
      <c r="B290">
        <v>1905.3000489999999</v>
      </c>
      <c r="C290">
        <v>1932.209961</v>
      </c>
      <c r="D290">
        <v>1905.3000489999999</v>
      </c>
      <c r="E290">
        <v>1916.5699460000001</v>
      </c>
      <c r="F290">
        <v>1916.5699460000001</v>
      </c>
      <c r="G290">
        <v>0</v>
      </c>
      <c r="H290" s="27">
        <f t="shared" si="4"/>
        <v>1.7195848168362088E-2</v>
      </c>
    </row>
    <row r="291" spans="1:8" x14ac:dyDescent="0.35">
      <c r="A291" s="23">
        <v>43752</v>
      </c>
      <c r="B291">
        <v>1911.3100589999999</v>
      </c>
      <c r="C291">
        <v>1912.540039</v>
      </c>
      <c r="D291">
        <v>1902.5200199999999</v>
      </c>
      <c r="E291">
        <v>1909.030029</v>
      </c>
      <c r="F291">
        <v>1909.030029</v>
      </c>
      <c r="G291">
        <v>0</v>
      </c>
      <c r="H291" s="27">
        <f t="shared" si="4"/>
        <v>-3.9340682638462181E-3</v>
      </c>
    </row>
    <row r="292" spans="1:8" x14ac:dyDescent="0.35">
      <c r="A292" s="23">
        <v>43753</v>
      </c>
      <c r="B292">
        <v>1913.1800539999999</v>
      </c>
      <c r="C292">
        <v>1930.040039</v>
      </c>
      <c r="D292">
        <v>1910.5</v>
      </c>
      <c r="E292">
        <v>1924.3100589999999</v>
      </c>
      <c r="F292">
        <v>1924.3100589999999</v>
      </c>
      <c r="G292">
        <v>0</v>
      </c>
      <c r="H292" s="27">
        <f t="shared" si="4"/>
        <v>8.0040804847915231E-3</v>
      </c>
    </row>
    <row r="293" spans="1:8" x14ac:dyDescent="0.35">
      <c r="A293" s="23">
        <v>43754</v>
      </c>
      <c r="B293">
        <v>1920.619995</v>
      </c>
      <c r="C293">
        <v>1929.459961</v>
      </c>
      <c r="D293">
        <v>1916.9300539999999</v>
      </c>
      <c r="E293">
        <v>1922.400024</v>
      </c>
      <c r="F293">
        <v>1922.400024</v>
      </c>
      <c r="G293">
        <v>0</v>
      </c>
      <c r="H293" s="27">
        <f t="shared" si="4"/>
        <v>-9.9258172614472614E-4</v>
      </c>
    </row>
    <row r="294" spans="1:8" x14ac:dyDescent="0.35">
      <c r="A294" s="23">
        <v>43755</v>
      </c>
      <c r="B294">
        <v>1930.630005</v>
      </c>
      <c r="C294">
        <v>1940.8100589999999</v>
      </c>
      <c r="D294">
        <v>1927.579956</v>
      </c>
      <c r="E294">
        <v>1938.650024</v>
      </c>
      <c r="F294">
        <v>1938.650024</v>
      </c>
      <c r="G294">
        <v>0</v>
      </c>
      <c r="H294" s="27">
        <f t="shared" si="4"/>
        <v>8.4529753418271913E-3</v>
      </c>
    </row>
    <row r="295" spans="1:8" x14ac:dyDescent="0.35">
      <c r="A295" s="23">
        <v>43756</v>
      </c>
      <c r="B295">
        <v>1932.9499510000001</v>
      </c>
      <c r="C295">
        <v>1940.459961</v>
      </c>
      <c r="D295">
        <v>1926.280029</v>
      </c>
      <c r="E295">
        <v>1936.76001</v>
      </c>
      <c r="F295">
        <v>1936.76001</v>
      </c>
      <c r="G295">
        <v>0</v>
      </c>
      <c r="H295" s="27">
        <f t="shared" si="4"/>
        <v>-9.7491242699928628E-4</v>
      </c>
    </row>
    <row r="296" spans="1:8" x14ac:dyDescent="0.35">
      <c r="A296" s="23">
        <v>43759</v>
      </c>
      <c r="B296">
        <v>1948.2700199999999</v>
      </c>
      <c r="C296">
        <v>1955.23999</v>
      </c>
      <c r="D296">
        <v>1946.5699460000001</v>
      </c>
      <c r="E296">
        <v>1947.660034</v>
      </c>
      <c r="F296">
        <v>1947.660034</v>
      </c>
      <c r="G296">
        <v>0</v>
      </c>
      <c r="H296" s="27">
        <f t="shared" si="4"/>
        <v>5.6279683304696227E-3</v>
      </c>
    </row>
    <row r="297" spans="1:8" x14ac:dyDescent="0.35">
      <c r="A297" s="23">
        <v>43760</v>
      </c>
      <c r="B297">
        <v>1949.6899410000001</v>
      </c>
      <c r="C297">
        <v>1957.2700199999999</v>
      </c>
      <c r="D297">
        <v>1942.6400149999999</v>
      </c>
      <c r="E297">
        <v>1947.079956</v>
      </c>
      <c r="F297">
        <v>1947.079956</v>
      </c>
      <c r="G297">
        <v>0</v>
      </c>
      <c r="H297" s="27">
        <f t="shared" si="4"/>
        <v>-2.9783329219351722E-4</v>
      </c>
    </row>
    <row r="298" spans="1:8" x14ac:dyDescent="0.35">
      <c r="A298" s="23">
        <v>43761</v>
      </c>
      <c r="B298">
        <v>1948.8199460000001</v>
      </c>
      <c r="C298">
        <v>1950.25</v>
      </c>
      <c r="D298">
        <v>1941.76001</v>
      </c>
      <c r="E298">
        <v>1948.709961</v>
      </c>
      <c r="F298">
        <v>1948.709961</v>
      </c>
      <c r="G298">
        <v>0</v>
      </c>
      <c r="H298" s="27">
        <f t="shared" si="4"/>
        <v>8.3715360274603059E-4</v>
      </c>
    </row>
    <row r="299" spans="1:8" x14ac:dyDescent="0.35">
      <c r="A299" s="23">
        <v>43762</v>
      </c>
      <c r="B299">
        <v>1956.540039</v>
      </c>
      <c r="C299">
        <v>1956.660034</v>
      </c>
      <c r="D299">
        <v>1940.6400149999999</v>
      </c>
      <c r="E299">
        <v>1949.599976</v>
      </c>
      <c r="F299">
        <v>1949.599976</v>
      </c>
      <c r="G299">
        <v>0</v>
      </c>
      <c r="H299" s="27">
        <f t="shared" si="4"/>
        <v>4.5672009576182819E-4</v>
      </c>
    </row>
    <row r="300" spans="1:8" x14ac:dyDescent="0.35">
      <c r="A300" s="23">
        <v>43763</v>
      </c>
      <c r="B300">
        <v>1946.6999510000001</v>
      </c>
      <c r="C300">
        <v>1964.410034</v>
      </c>
      <c r="D300">
        <v>1946.4499510000001</v>
      </c>
      <c r="E300">
        <v>1959.219971</v>
      </c>
      <c r="F300">
        <v>1959.219971</v>
      </c>
      <c r="G300">
        <v>0</v>
      </c>
      <c r="H300" s="27">
        <f t="shared" si="4"/>
        <v>4.9343430028848225E-3</v>
      </c>
    </row>
    <row r="301" spans="1:8" x14ac:dyDescent="0.35">
      <c r="A301" s="23">
        <v>43766</v>
      </c>
      <c r="B301">
        <v>1967.910034</v>
      </c>
      <c r="C301">
        <v>1980.040039</v>
      </c>
      <c r="D301">
        <v>1967.910034</v>
      </c>
      <c r="E301">
        <v>1970.6099850000001</v>
      </c>
      <c r="F301">
        <v>1970.6099850000001</v>
      </c>
      <c r="G301">
        <v>0</v>
      </c>
      <c r="H301" s="27">
        <f t="shared" si="4"/>
        <v>5.8135452724006886E-3</v>
      </c>
    </row>
    <row r="302" spans="1:8" x14ac:dyDescent="0.35">
      <c r="A302" s="23">
        <v>43767</v>
      </c>
      <c r="B302">
        <v>1965.2700199999999</v>
      </c>
      <c r="C302">
        <v>1980.48999</v>
      </c>
      <c r="D302">
        <v>1962.5</v>
      </c>
      <c r="E302">
        <v>1975.23999</v>
      </c>
      <c r="F302">
        <v>1975.23999</v>
      </c>
      <c r="G302">
        <v>0</v>
      </c>
      <c r="H302" s="27">
        <f t="shared" si="4"/>
        <v>2.3495288439837995E-3</v>
      </c>
    </row>
    <row r="303" spans="1:8" x14ac:dyDescent="0.35">
      <c r="A303" s="23">
        <v>43768</v>
      </c>
      <c r="B303">
        <v>1973.089966</v>
      </c>
      <c r="C303">
        <v>1973.089966</v>
      </c>
      <c r="D303">
        <v>1959.76001</v>
      </c>
      <c r="E303">
        <v>1969.9399410000001</v>
      </c>
      <c r="F303">
        <v>1969.9399410000001</v>
      </c>
      <c r="G303">
        <v>0</v>
      </c>
      <c r="H303" s="27">
        <f t="shared" si="4"/>
        <v>-2.6832430625303126E-3</v>
      </c>
    </row>
    <row r="304" spans="1:8" x14ac:dyDescent="0.35">
      <c r="A304" s="23">
        <v>43769</v>
      </c>
      <c r="B304">
        <v>1967.8100589999999</v>
      </c>
      <c r="C304">
        <v>1967.8100589999999</v>
      </c>
      <c r="D304">
        <v>1946.6400149999999</v>
      </c>
      <c r="E304">
        <v>1955.369995</v>
      </c>
      <c r="F304">
        <v>1955.369995</v>
      </c>
      <c r="G304">
        <v>0</v>
      </c>
      <c r="H304" s="27">
        <f t="shared" si="4"/>
        <v>-7.3961371596963175E-3</v>
      </c>
    </row>
    <row r="305" spans="1:8" x14ac:dyDescent="0.35">
      <c r="A305" s="23">
        <v>43770</v>
      </c>
      <c r="B305">
        <v>1965.7299800000001</v>
      </c>
      <c r="C305">
        <v>1983.530029</v>
      </c>
      <c r="D305">
        <v>1965.7299800000001</v>
      </c>
      <c r="E305">
        <v>1983.5</v>
      </c>
      <c r="F305">
        <v>1983.5</v>
      </c>
      <c r="G305">
        <v>0</v>
      </c>
      <c r="H305" s="27">
        <f t="shared" si="4"/>
        <v>1.4386026722272571E-2</v>
      </c>
    </row>
    <row r="306" spans="1:8" x14ac:dyDescent="0.35">
      <c r="A306" s="23">
        <v>43773</v>
      </c>
      <c r="B306">
        <v>1995.2299800000001</v>
      </c>
      <c r="C306">
        <v>1997.25</v>
      </c>
      <c r="D306">
        <v>1987.880005</v>
      </c>
      <c r="E306">
        <v>1995.099976</v>
      </c>
      <c r="F306">
        <v>1995.099976</v>
      </c>
      <c r="G306">
        <v>0</v>
      </c>
      <c r="H306" s="27">
        <f t="shared" si="4"/>
        <v>5.848235946559097E-3</v>
      </c>
    </row>
    <row r="307" spans="1:8" x14ac:dyDescent="0.35">
      <c r="A307" s="23">
        <v>43774</v>
      </c>
      <c r="B307">
        <v>1998.380005</v>
      </c>
      <c r="C307">
        <v>2009.8900149999999</v>
      </c>
      <c r="D307">
        <v>1997.869995</v>
      </c>
      <c r="E307">
        <v>1999.329956</v>
      </c>
      <c r="F307">
        <v>1999.329956</v>
      </c>
      <c r="G307">
        <v>0</v>
      </c>
      <c r="H307" s="27">
        <f t="shared" si="4"/>
        <v>2.1201844774119071E-3</v>
      </c>
    </row>
    <row r="308" spans="1:8" x14ac:dyDescent="0.35">
      <c r="A308" s="23">
        <v>43775</v>
      </c>
      <c r="B308">
        <v>1997.369995</v>
      </c>
      <c r="C308">
        <v>1997.369995</v>
      </c>
      <c r="D308">
        <v>1985.7299800000001</v>
      </c>
      <c r="E308">
        <v>1990.349976</v>
      </c>
      <c r="F308">
        <v>1990.349976</v>
      </c>
      <c r="G308">
        <v>0</v>
      </c>
      <c r="H308" s="27">
        <f t="shared" si="4"/>
        <v>-4.4914947495540191E-3</v>
      </c>
    </row>
    <row r="309" spans="1:8" x14ac:dyDescent="0.35">
      <c r="A309" s="23">
        <v>43776</v>
      </c>
      <c r="B309">
        <v>2002.579956</v>
      </c>
      <c r="C309">
        <v>2009.9799800000001</v>
      </c>
      <c r="D309">
        <v>1988.900024</v>
      </c>
      <c r="E309">
        <v>1992.6400149999999</v>
      </c>
      <c r="F309">
        <v>1992.6400149999999</v>
      </c>
      <c r="G309">
        <v>0</v>
      </c>
      <c r="H309" s="27">
        <f t="shared" si="4"/>
        <v>1.1505710189733884E-3</v>
      </c>
    </row>
    <row r="310" spans="1:8" x14ac:dyDescent="0.35">
      <c r="A310" s="23">
        <v>43777</v>
      </c>
      <c r="B310">
        <v>1989.219971</v>
      </c>
      <c r="C310">
        <v>1998.400024</v>
      </c>
      <c r="D310">
        <v>1985.829956</v>
      </c>
      <c r="E310">
        <v>1998.3900149999999</v>
      </c>
      <c r="F310">
        <v>1998.3900149999999</v>
      </c>
      <c r="G310">
        <v>0</v>
      </c>
      <c r="H310" s="27">
        <f t="shared" si="4"/>
        <v>2.8856190564857248E-3</v>
      </c>
    </row>
    <row r="311" spans="1:8" x14ac:dyDescent="0.35">
      <c r="A311" s="23">
        <v>43780</v>
      </c>
      <c r="B311">
        <v>1987.0500489999999</v>
      </c>
      <c r="C311">
        <v>1998.880005</v>
      </c>
      <c r="D311">
        <v>1985.76001</v>
      </c>
      <c r="E311">
        <v>1994.459961</v>
      </c>
      <c r="F311">
        <v>1994.459961</v>
      </c>
      <c r="G311">
        <v>0</v>
      </c>
      <c r="H311" s="27">
        <f t="shared" si="4"/>
        <v>-1.9666101063860286E-3</v>
      </c>
    </row>
    <row r="312" spans="1:8" x14ac:dyDescent="0.35">
      <c r="A312" s="23">
        <v>43781</v>
      </c>
      <c r="B312">
        <v>1994.3599850000001</v>
      </c>
      <c r="C312">
        <v>2002.48999</v>
      </c>
      <c r="D312">
        <v>1988.5600589999999</v>
      </c>
      <c r="E312">
        <v>1990.98999</v>
      </c>
      <c r="F312">
        <v>1990.98999</v>
      </c>
      <c r="G312">
        <v>0</v>
      </c>
      <c r="H312" s="27">
        <f t="shared" si="4"/>
        <v>-1.7398047932033602E-3</v>
      </c>
    </row>
    <row r="313" spans="1:8" x14ac:dyDescent="0.35">
      <c r="A313" s="23">
        <v>43782</v>
      </c>
      <c r="B313">
        <v>1990.98999</v>
      </c>
      <c r="C313">
        <v>1990.98999</v>
      </c>
      <c r="D313">
        <v>1978.3900149999999</v>
      </c>
      <c r="E313">
        <v>1986.459961</v>
      </c>
      <c r="F313">
        <v>1986.459961</v>
      </c>
      <c r="G313">
        <v>0</v>
      </c>
      <c r="H313" s="27">
        <f t="shared" si="4"/>
        <v>-2.275264578301578E-3</v>
      </c>
    </row>
    <row r="314" spans="1:8" x14ac:dyDescent="0.35">
      <c r="A314" s="23">
        <v>43783</v>
      </c>
      <c r="B314">
        <v>1983.880005</v>
      </c>
      <c r="C314">
        <v>1993.0699460000001</v>
      </c>
      <c r="D314">
        <v>1982.829956</v>
      </c>
      <c r="E314">
        <v>1991.459961</v>
      </c>
      <c r="F314">
        <v>1991.459961</v>
      </c>
      <c r="G314">
        <v>0</v>
      </c>
      <c r="H314" s="27">
        <f t="shared" si="4"/>
        <v>2.5170404126761054E-3</v>
      </c>
    </row>
    <row r="315" spans="1:8" x14ac:dyDescent="0.35">
      <c r="A315" s="23">
        <v>43784</v>
      </c>
      <c r="B315">
        <v>2000.3000489999999</v>
      </c>
      <c r="C315">
        <v>2003.0600589999999</v>
      </c>
      <c r="D315">
        <v>1994.4300539999999</v>
      </c>
      <c r="E315">
        <v>2000.6099850000001</v>
      </c>
      <c r="F315">
        <v>2000.6099850000001</v>
      </c>
      <c r="G315">
        <v>0</v>
      </c>
      <c r="H315" s="27">
        <f t="shared" si="4"/>
        <v>4.5946311646684569E-3</v>
      </c>
    </row>
    <row r="316" spans="1:8" x14ac:dyDescent="0.35">
      <c r="A316" s="23">
        <v>43787</v>
      </c>
      <c r="B316">
        <v>1996.7299800000001</v>
      </c>
      <c r="C316">
        <v>1998.380005</v>
      </c>
      <c r="D316">
        <v>1992.339966</v>
      </c>
      <c r="E316">
        <v>1997.910034</v>
      </c>
      <c r="F316">
        <v>1997.910034</v>
      </c>
      <c r="G316">
        <v>0</v>
      </c>
      <c r="H316" s="27">
        <f t="shared" si="4"/>
        <v>-1.349563893134351E-3</v>
      </c>
    </row>
    <row r="317" spans="1:8" x14ac:dyDescent="0.35">
      <c r="A317" s="23">
        <v>43788</v>
      </c>
      <c r="B317">
        <v>2003.3199460000001</v>
      </c>
      <c r="C317">
        <v>2006.0200199999999</v>
      </c>
      <c r="D317">
        <v>1994.170044</v>
      </c>
      <c r="E317">
        <v>2001.349976</v>
      </c>
      <c r="F317">
        <v>2001.349976</v>
      </c>
      <c r="G317">
        <v>0</v>
      </c>
      <c r="H317" s="27">
        <f t="shared" si="4"/>
        <v>1.721770220610431E-3</v>
      </c>
    </row>
    <row r="318" spans="1:8" x14ac:dyDescent="0.35">
      <c r="A318" s="23">
        <v>43789</v>
      </c>
      <c r="B318">
        <v>1994.349976</v>
      </c>
      <c r="C318">
        <v>2005.01001</v>
      </c>
      <c r="D318">
        <v>1982.3100589999999</v>
      </c>
      <c r="E318">
        <v>1994.170044</v>
      </c>
      <c r="F318">
        <v>1994.170044</v>
      </c>
      <c r="G318">
        <v>0</v>
      </c>
      <c r="H318" s="27">
        <f t="shared" si="4"/>
        <v>-3.5875444505464186E-3</v>
      </c>
    </row>
    <row r="319" spans="1:8" x14ac:dyDescent="0.35">
      <c r="A319" s="23">
        <v>43790</v>
      </c>
      <c r="B319">
        <v>1997.1099850000001</v>
      </c>
      <c r="C319">
        <v>1997.1099850000001</v>
      </c>
      <c r="D319">
        <v>1978.7700199999999</v>
      </c>
      <c r="E319">
        <v>1980.4399410000001</v>
      </c>
      <c r="F319">
        <v>1980.4399410000001</v>
      </c>
      <c r="G319">
        <v>0</v>
      </c>
      <c r="H319" s="27">
        <f t="shared" si="4"/>
        <v>-6.8851214776345683E-3</v>
      </c>
    </row>
    <row r="320" spans="1:8" x14ac:dyDescent="0.35">
      <c r="A320" s="23">
        <v>43791</v>
      </c>
      <c r="B320">
        <v>1986.98999</v>
      </c>
      <c r="C320">
        <v>1988.630005</v>
      </c>
      <c r="D320">
        <v>1979.040039</v>
      </c>
      <c r="E320">
        <v>1985.869995</v>
      </c>
      <c r="F320">
        <v>1985.869995</v>
      </c>
      <c r="G320">
        <v>0</v>
      </c>
      <c r="H320" s="27">
        <f t="shared" si="4"/>
        <v>2.7418422985642701E-3</v>
      </c>
    </row>
    <row r="321" spans="1:8" x14ac:dyDescent="0.35">
      <c r="A321" s="23">
        <v>43794</v>
      </c>
      <c r="B321">
        <v>1991.3000489999999</v>
      </c>
      <c r="C321">
        <v>2011.8900149999999</v>
      </c>
      <c r="D321">
        <v>1991.3000489999999</v>
      </c>
      <c r="E321">
        <v>2009.6999510000001</v>
      </c>
      <c r="F321">
        <v>2009.6999510000001</v>
      </c>
      <c r="G321">
        <v>0</v>
      </c>
      <c r="H321" s="27">
        <f t="shared" si="4"/>
        <v>1.1999756308317674E-2</v>
      </c>
    </row>
    <row r="322" spans="1:8" x14ac:dyDescent="0.35">
      <c r="A322" s="23">
        <v>43795</v>
      </c>
      <c r="B322">
        <v>2009.9499510000001</v>
      </c>
      <c r="C322">
        <v>2019.8900149999999</v>
      </c>
      <c r="D322">
        <v>2007.2299800000001</v>
      </c>
      <c r="E322">
        <v>2018.0200199999999</v>
      </c>
      <c r="F322">
        <v>2018.0200199999999</v>
      </c>
      <c r="G322">
        <v>0</v>
      </c>
      <c r="H322" s="27">
        <f t="shared" si="4"/>
        <v>4.1399558157226004E-3</v>
      </c>
    </row>
    <row r="323" spans="1:8" x14ac:dyDescent="0.35">
      <c r="A323" s="23">
        <v>43796</v>
      </c>
      <c r="B323">
        <v>2022.5</v>
      </c>
      <c r="C323">
        <v>2031</v>
      </c>
      <c r="D323">
        <v>2020.040039</v>
      </c>
      <c r="E323">
        <v>2030.780029</v>
      </c>
      <c r="F323">
        <v>2030.780029</v>
      </c>
      <c r="G323">
        <v>0</v>
      </c>
      <c r="H323" s="27">
        <f t="shared" si="4"/>
        <v>6.3230339013188195E-3</v>
      </c>
    </row>
    <row r="324" spans="1:8" x14ac:dyDescent="0.35">
      <c r="A324" s="23">
        <v>43798</v>
      </c>
      <c r="B324">
        <v>2025.3000489999999</v>
      </c>
      <c r="C324">
        <v>2027.839966</v>
      </c>
      <c r="D324">
        <v>2009.130005</v>
      </c>
      <c r="E324">
        <v>2010.150024</v>
      </c>
      <c r="F324">
        <v>2010.150024</v>
      </c>
      <c r="G324">
        <v>0</v>
      </c>
      <c r="H324" s="27">
        <f t="shared" si="4"/>
        <v>-1.015866056657975E-2</v>
      </c>
    </row>
    <row r="325" spans="1:8" x14ac:dyDescent="0.35">
      <c r="A325" s="23">
        <v>43801</v>
      </c>
      <c r="B325">
        <v>2012.869995</v>
      </c>
      <c r="C325">
        <v>2012.869995</v>
      </c>
      <c r="D325">
        <v>1995.4499510000001</v>
      </c>
      <c r="E325">
        <v>1995.8599850000001</v>
      </c>
      <c r="F325">
        <v>1995.8599850000001</v>
      </c>
      <c r="G325">
        <v>0</v>
      </c>
      <c r="H325" s="27">
        <f t="shared" si="4"/>
        <v>-7.1089415363954842E-3</v>
      </c>
    </row>
    <row r="326" spans="1:8" x14ac:dyDescent="0.35">
      <c r="A326" s="23">
        <v>43802</v>
      </c>
      <c r="B326">
        <v>1976.3100589999999</v>
      </c>
      <c r="C326">
        <v>1985.219971</v>
      </c>
      <c r="D326">
        <v>1969.170044</v>
      </c>
      <c r="E326">
        <v>1983.920044</v>
      </c>
      <c r="F326">
        <v>1983.920044</v>
      </c>
      <c r="G326">
        <v>0</v>
      </c>
      <c r="H326" s="27">
        <f t="shared" ref="H326:H389" si="5">(F326-F325)/F325</f>
        <v>-5.9823540176843068E-3</v>
      </c>
    </row>
    <row r="327" spans="1:8" x14ac:dyDescent="0.35">
      <c r="A327" s="23">
        <v>43803</v>
      </c>
      <c r="B327">
        <v>1991.26001</v>
      </c>
      <c r="C327">
        <v>2011.26001</v>
      </c>
      <c r="D327">
        <v>1991.26001</v>
      </c>
      <c r="E327">
        <v>1999.530029</v>
      </c>
      <c r="F327">
        <v>1999.530029</v>
      </c>
      <c r="G327">
        <v>0</v>
      </c>
      <c r="H327" s="27">
        <f t="shared" si="5"/>
        <v>7.8682530816751254E-3</v>
      </c>
    </row>
    <row r="328" spans="1:8" x14ac:dyDescent="0.35">
      <c r="A328" s="23">
        <v>43804</v>
      </c>
      <c r="B328">
        <v>2003.51001</v>
      </c>
      <c r="C328">
        <v>2007.0600589999999</v>
      </c>
      <c r="D328">
        <v>1997</v>
      </c>
      <c r="E328">
        <v>2003</v>
      </c>
      <c r="F328">
        <v>2003</v>
      </c>
      <c r="G328">
        <v>0</v>
      </c>
      <c r="H328" s="27">
        <f t="shared" si="5"/>
        <v>1.7353932922604719E-3</v>
      </c>
    </row>
    <row r="329" spans="1:8" x14ac:dyDescent="0.35">
      <c r="A329" s="23">
        <v>43805</v>
      </c>
      <c r="B329">
        <v>2017.6400149999999</v>
      </c>
      <c r="C329">
        <v>2029.51001</v>
      </c>
      <c r="D329">
        <v>2017.6400149999999</v>
      </c>
      <c r="E329">
        <v>2021.9799800000001</v>
      </c>
      <c r="F329">
        <v>2021.9799800000001</v>
      </c>
      <c r="G329">
        <v>0</v>
      </c>
      <c r="H329" s="27">
        <f t="shared" si="5"/>
        <v>9.4757763354967883E-3</v>
      </c>
    </row>
    <row r="330" spans="1:8" x14ac:dyDescent="0.35">
      <c r="A330" s="23">
        <v>43808</v>
      </c>
      <c r="B330">
        <v>2019.160034</v>
      </c>
      <c r="C330">
        <v>2021.6099850000001</v>
      </c>
      <c r="D330">
        <v>2013.459961</v>
      </c>
      <c r="E330">
        <v>2013.4799800000001</v>
      </c>
      <c r="F330">
        <v>2013.4799800000001</v>
      </c>
      <c r="G330">
        <v>0</v>
      </c>
      <c r="H330" s="27">
        <f t="shared" si="5"/>
        <v>-4.2038002769938399E-3</v>
      </c>
    </row>
    <row r="331" spans="1:8" x14ac:dyDescent="0.35">
      <c r="A331" s="23">
        <v>43809</v>
      </c>
      <c r="B331">
        <v>2011.869995</v>
      </c>
      <c r="C331">
        <v>2016.0600589999999</v>
      </c>
      <c r="D331">
        <v>2007.540039</v>
      </c>
      <c r="E331">
        <v>2011.75</v>
      </c>
      <c r="F331">
        <v>2011.75</v>
      </c>
      <c r="G331">
        <v>0</v>
      </c>
      <c r="H331" s="27">
        <f t="shared" si="5"/>
        <v>-8.5919900728293743E-4</v>
      </c>
    </row>
    <row r="332" spans="1:8" x14ac:dyDescent="0.35">
      <c r="A332" s="23">
        <v>43810</v>
      </c>
      <c r="B332">
        <v>2013.410034</v>
      </c>
      <c r="C332">
        <v>2017.5</v>
      </c>
      <c r="D332">
        <v>2009.0200199999999</v>
      </c>
      <c r="E332">
        <v>2015.75</v>
      </c>
      <c r="F332">
        <v>2015.75</v>
      </c>
      <c r="G332">
        <v>0</v>
      </c>
      <c r="H332" s="27">
        <f t="shared" si="5"/>
        <v>1.9883186280601466E-3</v>
      </c>
    </row>
    <row r="333" spans="1:8" x14ac:dyDescent="0.35">
      <c r="A333" s="23">
        <v>43811</v>
      </c>
      <c r="B333">
        <v>2015.9799800000001</v>
      </c>
      <c r="C333">
        <v>2040.920044</v>
      </c>
      <c r="D333">
        <v>2013.030029</v>
      </c>
      <c r="E333">
        <v>2036.630005</v>
      </c>
      <c r="F333">
        <v>2036.630005</v>
      </c>
      <c r="G333">
        <v>0</v>
      </c>
      <c r="H333" s="27">
        <f t="shared" si="5"/>
        <v>1.0358429864814576E-2</v>
      </c>
    </row>
    <row r="334" spans="1:8" x14ac:dyDescent="0.35">
      <c r="A334" s="23">
        <v>43812</v>
      </c>
      <c r="B334">
        <v>2034.530029</v>
      </c>
      <c r="C334">
        <v>2043.150024</v>
      </c>
      <c r="D334">
        <v>2019.8199460000001</v>
      </c>
      <c r="E334">
        <v>2024.719971</v>
      </c>
      <c r="F334">
        <v>2024.719971</v>
      </c>
      <c r="G334">
        <v>0</v>
      </c>
      <c r="H334" s="27">
        <f t="shared" si="5"/>
        <v>-5.8479124685192861E-3</v>
      </c>
    </row>
    <row r="335" spans="1:8" x14ac:dyDescent="0.35">
      <c r="A335" s="23">
        <v>43815</v>
      </c>
      <c r="B335">
        <v>2034.900024</v>
      </c>
      <c r="C335">
        <v>2047.0600589999999</v>
      </c>
      <c r="D335">
        <v>2034.829956</v>
      </c>
      <c r="E335">
        <v>2038.459961</v>
      </c>
      <c r="F335">
        <v>2038.459961</v>
      </c>
      <c r="G335">
        <v>0</v>
      </c>
      <c r="H335" s="27">
        <f t="shared" si="5"/>
        <v>6.7861186716175453E-3</v>
      </c>
    </row>
    <row r="336" spans="1:8" x14ac:dyDescent="0.35">
      <c r="A336" s="23">
        <v>43816</v>
      </c>
      <c r="B336">
        <v>2042.349976</v>
      </c>
      <c r="C336">
        <v>2045.790039</v>
      </c>
      <c r="D336">
        <v>2038.099976</v>
      </c>
      <c r="E336">
        <v>2045.089966</v>
      </c>
      <c r="F336">
        <v>2045.089966</v>
      </c>
      <c r="G336">
        <v>0</v>
      </c>
      <c r="H336" s="27">
        <f t="shared" si="5"/>
        <v>3.2524577999302594E-3</v>
      </c>
    </row>
    <row r="337" spans="1:8" x14ac:dyDescent="0.35">
      <c r="A337" s="23">
        <v>43817</v>
      </c>
      <c r="B337">
        <v>2047.4499510000001</v>
      </c>
      <c r="C337">
        <v>2048.0600589999999</v>
      </c>
      <c r="D337">
        <v>2039.3100589999999</v>
      </c>
      <c r="E337">
        <v>2046.150024</v>
      </c>
      <c r="F337">
        <v>2046.150024</v>
      </c>
      <c r="G337">
        <v>0</v>
      </c>
      <c r="H337" s="27">
        <f t="shared" si="5"/>
        <v>5.1834296662918856E-4</v>
      </c>
    </row>
    <row r="338" spans="1:8" x14ac:dyDescent="0.35">
      <c r="A338" s="23">
        <v>43818</v>
      </c>
      <c r="B338">
        <v>2046.1899410000001</v>
      </c>
      <c r="C338">
        <v>2055.290039</v>
      </c>
      <c r="D338">
        <v>2044.540039</v>
      </c>
      <c r="E338">
        <v>2054.3100589999999</v>
      </c>
      <c r="F338">
        <v>2054.3100589999999</v>
      </c>
      <c r="G338">
        <v>0</v>
      </c>
      <c r="H338" s="27">
        <f t="shared" si="5"/>
        <v>3.9879944795288775E-3</v>
      </c>
    </row>
    <row r="339" spans="1:8" x14ac:dyDescent="0.35">
      <c r="A339" s="23">
        <v>43819</v>
      </c>
      <c r="B339">
        <v>2054.3100589999999</v>
      </c>
      <c r="C339">
        <v>2069.8999020000001</v>
      </c>
      <c r="D339">
        <v>2054.3100589999999</v>
      </c>
      <c r="E339">
        <v>2065.610107</v>
      </c>
      <c r="F339">
        <v>2065.610107</v>
      </c>
      <c r="G339">
        <v>0</v>
      </c>
      <c r="H339" s="27">
        <f t="shared" si="5"/>
        <v>5.5006535895076687E-3</v>
      </c>
    </row>
    <row r="340" spans="1:8" x14ac:dyDescent="0.35">
      <c r="A340" s="23">
        <v>43822</v>
      </c>
      <c r="B340">
        <v>2069.1000979999999</v>
      </c>
      <c r="C340">
        <v>2069.179932</v>
      </c>
      <c r="D340">
        <v>2058.9799800000001</v>
      </c>
      <c r="E340">
        <v>2063.389893</v>
      </c>
      <c r="F340">
        <v>2063.389893</v>
      </c>
      <c r="G340">
        <v>0</v>
      </c>
      <c r="H340" s="27">
        <f t="shared" si="5"/>
        <v>-1.0748465997895806E-3</v>
      </c>
    </row>
    <row r="341" spans="1:8" x14ac:dyDescent="0.35">
      <c r="A341" s="23">
        <v>43823</v>
      </c>
      <c r="B341">
        <v>2065.6499020000001</v>
      </c>
      <c r="C341">
        <v>2065.6499020000001</v>
      </c>
      <c r="D341">
        <v>2061.360107</v>
      </c>
      <c r="E341">
        <v>2061.360107</v>
      </c>
      <c r="F341">
        <v>2061.360107</v>
      </c>
      <c r="G341">
        <v>0</v>
      </c>
      <c r="H341" s="27">
        <f t="shared" si="5"/>
        <v>-9.8371423010554519E-4</v>
      </c>
    </row>
    <row r="342" spans="1:8" x14ac:dyDescent="0.35">
      <c r="A342" s="23">
        <v>43825</v>
      </c>
      <c r="B342">
        <v>2064.8500979999999</v>
      </c>
      <c r="C342">
        <v>2068.790039</v>
      </c>
      <c r="D342">
        <v>2062.0600589999999</v>
      </c>
      <c r="E342">
        <v>2067.330078</v>
      </c>
      <c r="F342">
        <v>2067.330078</v>
      </c>
      <c r="G342">
        <v>0</v>
      </c>
      <c r="H342" s="27">
        <f t="shared" si="5"/>
        <v>2.8961320148415907E-3</v>
      </c>
    </row>
    <row r="343" spans="1:8" x14ac:dyDescent="0.35">
      <c r="A343" s="23">
        <v>43826</v>
      </c>
      <c r="B343">
        <v>2071.669922</v>
      </c>
      <c r="C343">
        <v>2071.719971</v>
      </c>
      <c r="D343">
        <v>2060.030029</v>
      </c>
      <c r="E343">
        <v>2062.8798830000001</v>
      </c>
      <c r="F343">
        <v>2062.8798830000001</v>
      </c>
      <c r="G343">
        <v>0</v>
      </c>
      <c r="H343" s="27">
        <f t="shared" si="5"/>
        <v>-2.1526291555266069E-3</v>
      </c>
    </row>
    <row r="344" spans="1:8" x14ac:dyDescent="0.35">
      <c r="A344" s="23">
        <v>43829</v>
      </c>
      <c r="B344">
        <v>2063.3798830000001</v>
      </c>
      <c r="C344">
        <v>2066.8798830000001</v>
      </c>
      <c r="D344">
        <v>2054.1599120000001</v>
      </c>
      <c r="E344">
        <v>2060.719971</v>
      </c>
      <c r="F344">
        <v>2060.719971</v>
      </c>
      <c r="G344">
        <v>0</v>
      </c>
      <c r="H344" s="27">
        <f t="shared" si="5"/>
        <v>-1.0470372113275761E-3</v>
      </c>
    </row>
    <row r="345" spans="1:8" x14ac:dyDescent="0.35">
      <c r="A345" s="23">
        <v>43830</v>
      </c>
      <c r="B345">
        <v>2056.330078</v>
      </c>
      <c r="C345">
        <v>2069.4399410000001</v>
      </c>
      <c r="D345">
        <v>2055.469971</v>
      </c>
      <c r="E345">
        <v>2063.0200199999999</v>
      </c>
      <c r="F345">
        <v>2063.0200199999999</v>
      </c>
      <c r="G345">
        <v>0</v>
      </c>
      <c r="H345" s="27">
        <f t="shared" si="5"/>
        <v>1.1161385498116981E-3</v>
      </c>
    </row>
    <row r="346" spans="1:8" x14ac:dyDescent="0.35">
      <c r="A346" s="23">
        <v>43832</v>
      </c>
      <c r="B346">
        <v>2063.0200199999999</v>
      </c>
      <c r="C346">
        <v>2073.719971</v>
      </c>
      <c r="D346">
        <v>2047.0500489999999</v>
      </c>
      <c r="E346">
        <v>2065.1899410000001</v>
      </c>
      <c r="F346">
        <v>2065.1899410000001</v>
      </c>
      <c r="G346">
        <v>0</v>
      </c>
      <c r="H346" s="27">
        <f t="shared" si="5"/>
        <v>1.0518177133347251E-3</v>
      </c>
    </row>
    <row r="347" spans="1:8" x14ac:dyDescent="0.35">
      <c r="A347" s="23">
        <v>43833</v>
      </c>
      <c r="B347">
        <v>2044.150024</v>
      </c>
      <c r="C347">
        <v>2059.280029</v>
      </c>
      <c r="D347">
        <v>2040.839966</v>
      </c>
      <c r="E347">
        <v>2055.669922</v>
      </c>
      <c r="F347">
        <v>2055.669922</v>
      </c>
      <c r="G347">
        <v>0</v>
      </c>
      <c r="H347" s="27">
        <f t="shared" si="5"/>
        <v>-4.609754682123956E-3</v>
      </c>
    </row>
    <row r="348" spans="1:8" x14ac:dyDescent="0.35">
      <c r="A348" s="23">
        <v>43836</v>
      </c>
      <c r="B348">
        <v>2042.5600589999999</v>
      </c>
      <c r="C348">
        <v>2055.5600589999999</v>
      </c>
      <c r="D348">
        <v>2037.099976</v>
      </c>
      <c r="E348">
        <v>2054.1599120000001</v>
      </c>
      <c r="F348">
        <v>2054.1599120000001</v>
      </c>
      <c r="G348">
        <v>0</v>
      </c>
      <c r="H348" s="27">
        <f t="shared" si="5"/>
        <v>-7.3455859028712567E-4</v>
      </c>
    </row>
    <row r="349" spans="1:8" x14ac:dyDescent="0.35">
      <c r="A349" s="23">
        <v>43837</v>
      </c>
      <c r="B349">
        <v>2049.929932</v>
      </c>
      <c r="C349">
        <v>2054.1999510000001</v>
      </c>
      <c r="D349">
        <v>2043.6999510000001</v>
      </c>
      <c r="E349">
        <v>2049.3400879999999</v>
      </c>
      <c r="F349">
        <v>2049.3400879999999</v>
      </c>
      <c r="G349">
        <v>0</v>
      </c>
      <c r="H349" s="27">
        <f t="shared" si="5"/>
        <v>-2.3463723402660547E-3</v>
      </c>
    </row>
    <row r="350" spans="1:8" x14ac:dyDescent="0.35">
      <c r="A350" s="23">
        <v>43838</v>
      </c>
      <c r="B350">
        <v>2050.5</v>
      </c>
      <c r="C350">
        <v>2060.320068</v>
      </c>
      <c r="D350">
        <v>2046.780029</v>
      </c>
      <c r="E350">
        <v>2052.929932</v>
      </c>
      <c r="F350">
        <v>2052.929932</v>
      </c>
      <c r="G350">
        <v>0</v>
      </c>
      <c r="H350" s="27">
        <f t="shared" si="5"/>
        <v>1.7517073037416153E-3</v>
      </c>
    </row>
    <row r="351" spans="1:8" x14ac:dyDescent="0.35">
      <c r="A351" s="23">
        <v>43839</v>
      </c>
      <c r="B351">
        <v>2059.889893</v>
      </c>
      <c r="C351">
        <v>2061.889893</v>
      </c>
      <c r="D351">
        <v>2052.7700199999999</v>
      </c>
      <c r="E351">
        <v>2058.0500489999999</v>
      </c>
      <c r="F351">
        <v>2058.0500489999999</v>
      </c>
      <c r="G351">
        <v>0</v>
      </c>
      <c r="H351" s="27">
        <f t="shared" si="5"/>
        <v>2.4940534599794304E-3</v>
      </c>
    </row>
    <row r="352" spans="1:8" x14ac:dyDescent="0.35">
      <c r="A352" s="23">
        <v>43840</v>
      </c>
      <c r="B352">
        <v>2059.570068</v>
      </c>
      <c r="C352">
        <v>2060.0500489999999</v>
      </c>
      <c r="D352">
        <v>2047.6999510000001</v>
      </c>
      <c r="E352">
        <v>2051.3701169999999</v>
      </c>
      <c r="F352">
        <v>2051.3701169999999</v>
      </c>
      <c r="G352">
        <v>0</v>
      </c>
      <c r="H352" s="27">
        <f t="shared" si="5"/>
        <v>-3.2457578003245186E-3</v>
      </c>
    </row>
    <row r="353" spans="1:8" x14ac:dyDescent="0.35">
      <c r="A353" s="23">
        <v>43843</v>
      </c>
      <c r="B353">
        <v>2052.6499020000001</v>
      </c>
      <c r="C353">
        <v>2068.419922</v>
      </c>
      <c r="D353">
        <v>2050</v>
      </c>
      <c r="E353">
        <v>2068.1298830000001</v>
      </c>
      <c r="F353">
        <v>2068.1298830000001</v>
      </c>
      <c r="G353">
        <v>0</v>
      </c>
      <c r="H353" s="27">
        <f t="shared" si="5"/>
        <v>8.1700351687438218E-3</v>
      </c>
    </row>
    <row r="354" spans="1:8" x14ac:dyDescent="0.35">
      <c r="A354" s="23">
        <v>43844</v>
      </c>
      <c r="B354">
        <v>2065.6999510000001</v>
      </c>
      <c r="C354">
        <v>2079.9499510000001</v>
      </c>
      <c r="D354">
        <v>2063</v>
      </c>
      <c r="E354">
        <v>2072.98999</v>
      </c>
      <c r="F354">
        <v>2072.98999</v>
      </c>
      <c r="G354">
        <v>0</v>
      </c>
      <c r="H354" s="27">
        <f t="shared" si="5"/>
        <v>2.3500008582391201E-3</v>
      </c>
    </row>
    <row r="355" spans="1:8" x14ac:dyDescent="0.35">
      <c r="A355" s="23">
        <v>43845</v>
      </c>
      <c r="B355">
        <v>2068.719971</v>
      </c>
      <c r="C355">
        <v>2084.5</v>
      </c>
      <c r="D355">
        <v>2068.5500489999999</v>
      </c>
      <c r="E355">
        <v>2076.1000979999999</v>
      </c>
      <c r="F355">
        <v>2076.1000979999999</v>
      </c>
      <c r="G355">
        <v>0</v>
      </c>
      <c r="H355" s="27">
        <f t="shared" si="5"/>
        <v>1.5003005393189838E-3</v>
      </c>
    </row>
    <row r="356" spans="1:8" x14ac:dyDescent="0.35">
      <c r="A356" s="23">
        <v>43846</v>
      </c>
      <c r="B356">
        <v>2087.280029</v>
      </c>
      <c r="C356">
        <v>2100.3400879999999</v>
      </c>
      <c r="D356">
        <v>2087.26001</v>
      </c>
      <c r="E356">
        <v>2100.3400879999999</v>
      </c>
      <c r="F356">
        <v>2100.3400879999999</v>
      </c>
      <c r="G356">
        <v>0</v>
      </c>
      <c r="H356" s="27">
        <f t="shared" si="5"/>
        <v>1.1675732795037919E-2</v>
      </c>
    </row>
    <row r="357" spans="1:8" x14ac:dyDescent="0.35">
      <c r="A357" s="23">
        <v>43847</v>
      </c>
      <c r="B357">
        <v>2106.3000489999999</v>
      </c>
      <c r="C357">
        <v>2106.3000489999999</v>
      </c>
      <c r="D357">
        <v>2093.030029</v>
      </c>
      <c r="E357">
        <v>2095.5500489999999</v>
      </c>
      <c r="F357">
        <v>2095.5500489999999</v>
      </c>
      <c r="G357">
        <v>0</v>
      </c>
      <c r="H357" s="27">
        <f t="shared" si="5"/>
        <v>-2.2806016165511475E-3</v>
      </c>
    </row>
    <row r="358" spans="1:8" x14ac:dyDescent="0.35">
      <c r="A358" s="23">
        <v>43851</v>
      </c>
      <c r="B358">
        <v>2088.4099120000001</v>
      </c>
      <c r="C358">
        <v>2090.3500979999999</v>
      </c>
      <c r="D358">
        <v>2080.7299800000001</v>
      </c>
      <c r="E358">
        <v>2082.929932</v>
      </c>
      <c r="F358">
        <v>2082.929932</v>
      </c>
      <c r="G358">
        <v>0</v>
      </c>
      <c r="H358" s="27">
        <f t="shared" si="5"/>
        <v>-6.0223410106679523E-3</v>
      </c>
    </row>
    <row r="359" spans="1:8" x14ac:dyDescent="0.35">
      <c r="A359" s="23">
        <v>43852</v>
      </c>
      <c r="B359">
        <v>2090.280029</v>
      </c>
      <c r="C359">
        <v>2094.709961</v>
      </c>
      <c r="D359">
        <v>2079.540039</v>
      </c>
      <c r="E359">
        <v>2082.5200199999999</v>
      </c>
      <c r="F359">
        <v>2082.5200199999999</v>
      </c>
      <c r="G359">
        <v>0</v>
      </c>
      <c r="H359" s="27">
        <f t="shared" si="5"/>
        <v>-1.9679586610313142E-4</v>
      </c>
    </row>
    <row r="360" spans="1:8" x14ac:dyDescent="0.35">
      <c r="A360" s="23">
        <v>43853</v>
      </c>
      <c r="B360">
        <v>2079.6000979999999</v>
      </c>
      <c r="C360">
        <v>2090.3400879999999</v>
      </c>
      <c r="D360">
        <v>2065.3701169999999</v>
      </c>
      <c r="E360">
        <v>2086.860107</v>
      </c>
      <c r="F360">
        <v>2086.860107</v>
      </c>
      <c r="G360">
        <v>0</v>
      </c>
      <c r="H360" s="27">
        <f t="shared" si="5"/>
        <v>2.0840553552037592E-3</v>
      </c>
    </row>
    <row r="361" spans="1:8" x14ac:dyDescent="0.35">
      <c r="A361" s="23">
        <v>43854</v>
      </c>
      <c r="B361">
        <v>2090.8701169999999</v>
      </c>
      <c r="C361">
        <v>2090.8701169999999</v>
      </c>
      <c r="D361">
        <v>2054.3798830000001</v>
      </c>
      <c r="E361">
        <v>2065.1499020000001</v>
      </c>
      <c r="F361">
        <v>2065.1499020000001</v>
      </c>
      <c r="G361">
        <v>0</v>
      </c>
      <c r="H361" s="27">
        <f t="shared" si="5"/>
        <v>-1.0403287181146859E-2</v>
      </c>
    </row>
    <row r="362" spans="1:8" x14ac:dyDescent="0.35">
      <c r="A362" s="23">
        <v>43857</v>
      </c>
      <c r="B362">
        <v>2034.150024</v>
      </c>
      <c r="C362">
        <v>2047.469971</v>
      </c>
      <c r="D362">
        <v>2030.6099850000001</v>
      </c>
      <c r="E362">
        <v>2035.969971</v>
      </c>
      <c r="F362">
        <v>2035.969971</v>
      </c>
      <c r="G362">
        <v>0</v>
      </c>
      <c r="H362" s="27">
        <f t="shared" si="5"/>
        <v>-1.4129691492002949E-2</v>
      </c>
    </row>
    <row r="363" spans="1:8" x14ac:dyDescent="0.35">
      <c r="A363" s="23">
        <v>43858</v>
      </c>
      <c r="B363">
        <v>2047.369995</v>
      </c>
      <c r="C363">
        <v>2061.860107</v>
      </c>
      <c r="D363">
        <v>2044.6099850000001</v>
      </c>
      <c r="E363">
        <v>2056.3798830000001</v>
      </c>
      <c r="F363">
        <v>2056.3798830000001</v>
      </c>
      <c r="G363">
        <v>0</v>
      </c>
      <c r="H363" s="27">
        <f t="shared" si="5"/>
        <v>1.0024662588699879E-2</v>
      </c>
    </row>
    <row r="364" spans="1:8" x14ac:dyDescent="0.35">
      <c r="A364" s="23">
        <v>43859</v>
      </c>
      <c r="B364">
        <v>2061.0600589999999</v>
      </c>
      <c r="C364">
        <v>2064.9499510000001</v>
      </c>
      <c r="D364">
        <v>2046.6400149999999</v>
      </c>
      <c r="E364">
        <v>2046.660034</v>
      </c>
      <c r="F364">
        <v>2046.660034</v>
      </c>
      <c r="G364">
        <v>0</v>
      </c>
      <c r="H364" s="27">
        <f t="shared" si="5"/>
        <v>-4.7266796764321717E-3</v>
      </c>
    </row>
    <row r="365" spans="1:8" x14ac:dyDescent="0.35">
      <c r="A365" s="23">
        <v>43860</v>
      </c>
      <c r="B365">
        <v>2033.76001</v>
      </c>
      <c r="C365">
        <v>2048.4399410000001</v>
      </c>
      <c r="D365">
        <v>2025.880005</v>
      </c>
      <c r="E365">
        <v>2047.920044</v>
      </c>
      <c r="F365">
        <v>2047.920044</v>
      </c>
      <c r="G365">
        <v>0</v>
      </c>
      <c r="H365" s="27">
        <f t="shared" si="5"/>
        <v>6.1564206026801498E-4</v>
      </c>
    </row>
    <row r="366" spans="1:8" x14ac:dyDescent="0.35">
      <c r="A366" s="23">
        <v>43861</v>
      </c>
      <c r="B366">
        <v>2039.8199460000001</v>
      </c>
      <c r="C366">
        <v>2041.5200199999999</v>
      </c>
      <c r="D366">
        <v>2002.329956</v>
      </c>
      <c r="E366">
        <v>2007.219971</v>
      </c>
      <c r="F366">
        <v>2007.219971</v>
      </c>
      <c r="G366">
        <v>0</v>
      </c>
      <c r="H366" s="27">
        <f t="shared" si="5"/>
        <v>-1.9873858415148153E-2</v>
      </c>
    </row>
    <row r="367" spans="1:8" x14ac:dyDescent="0.35">
      <c r="A367" s="23">
        <v>43864</v>
      </c>
      <c r="B367">
        <v>2014.839966</v>
      </c>
      <c r="C367">
        <v>2038.51001</v>
      </c>
      <c r="D367">
        <v>2014.839966</v>
      </c>
      <c r="E367">
        <v>2028.6099850000001</v>
      </c>
      <c r="F367">
        <v>2028.6099850000001</v>
      </c>
      <c r="G367">
        <v>0</v>
      </c>
      <c r="H367" s="27">
        <f t="shared" si="5"/>
        <v>1.0656537055748568E-2</v>
      </c>
    </row>
    <row r="368" spans="1:8" x14ac:dyDescent="0.35">
      <c r="A368" s="23">
        <v>43865</v>
      </c>
      <c r="B368">
        <v>2050.01001</v>
      </c>
      <c r="C368">
        <v>2064.219971</v>
      </c>
      <c r="D368">
        <v>2050.01001</v>
      </c>
      <c r="E368">
        <v>2055.6999510000001</v>
      </c>
      <c r="F368">
        <v>2055.6999510000001</v>
      </c>
      <c r="G368">
        <v>0</v>
      </c>
      <c r="H368" s="27">
        <f t="shared" si="5"/>
        <v>1.3353954777068695E-2</v>
      </c>
    </row>
    <row r="369" spans="1:8" x14ac:dyDescent="0.35">
      <c r="A369" s="23">
        <v>43866</v>
      </c>
      <c r="B369">
        <v>2073.1000979999999</v>
      </c>
      <c r="C369">
        <v>2081.830078</v>
      </c>
      <c r="D369">
        <v>2069.3000489999999</v>
      </c>
      <c r="E369">
        <v>2080.320068</v>
      </c>
      <c r="F369">
        <v>2080.320068</v>
      </c>
      <c r="G369">
        <v>0</v>
      </c>
      <c r="H369" s="27">
        <f t="shared" si="5"/>
        <v>1.1976512908911352E-2</v>
      </c>
    </row>
    <row r="370" spans="1:8" x14ac:dyDescent="0.35">
      <c r="A370" s="23">
        <v>43867</v>
      </c>
      <c r="B370">
        <v>2086.3100589999999</v>
      </c>
      <c r="C370">
        <v>2086.51001</v>
      </c>
      <c r="D370">
        <v>2069.5600589999999</v>
      </c>
      <c r="E370">
        <v>2069.6899410000001</v>
      </c>
      <c r="F370">
        <v>2069.6899410000001</v>
      </c>
      <c r="G370">
        <v>0</v>
      </c>
      <c r="H370" s="27">
        <f t="shared" si="5"/>
        <v>-5.1098516826882344E-3</v>
      </c>
    </row>
    <row r="371" spans="1:8" x14ac:dyDescent="0.35">
      <c r="A371" s="23">
        <v>43868</v>
      </c>
      <c r="B371">
        <v>2062.6499020000001</v>
      </c>
      <c r="C371">
        <v>2063.1298830000001</v>
      </c>
      <c r="D371">
        <v>2047.280029</v>
      </c>
      <c r="E371">
        <v>2049.3000489999999</v>
      </c>
      <c r="F371">
        <v>2049.3000489999999</v>
      </c>
      <c r="G371">
        <v>0</v>
      </c>
      <c r="H371" s="27">
        <f t="shared" si="5"/>
        <v>-9.8516650229011973E-3</v>
      </c>
    </row>
    <row r="372" spans="1:8" x14ac:dyDescent="0.35">
      <c r="A372" s="23">
        <v>43871</v>
      </c>
      <c r="B372">
        <v>2045.160034</v>
      </c>
      <c r="C372">
        <v>2060.8400879999999</v>
      </c>
      <c r="D372">
        <v>2045.160034</v>
      </c>
      <c r="E372">
        <v>2060.8400879999999</v>
      </c>
      <c r="F372">
        <v>2060.8400879999999</v>
      </c>
      <c r="G372">
        <v>0</v>
      </c>
      <c r="H372" s="27">
        <f t="shared" si="5"/>
        <v>5.6312100346804705E-3</v>
      </c>
    </row>
    <row r="373" spans="1:8" x14ac:dyDescent="0.35">
      <c r="A373" s="23">
        <v>43872</v>
      </c>
      <c r="B373">
        <v>2060.8400879999999</v>
      </c>
      <c r="C373">
        <v>2085.3100589999999</v>
      </c>
      <c r="D373">
        <v>2060.8400879999999</v>
      </c>
      <c r="E373">
        <v>2076.669922</v>
      </c>
      <c r="F373">
        <v>2076.669922</v>
      </c>
      <c r="G373">
        <v>0</v>
      </c>
      <c r="H373" s="27">
        <f t="shared" si="5"/>
        <v>7.6812529473660549E-3</v>
      </c>
    </row>
    <row r="374" spans="1:8" x14ac:dyDescent="0.35">
      <c r="A374" s="23">
        <v>43873</v>
      </c>
      <c r="B374">
        <v>2087.360107</v>
      </c>
      <c r="C374">
        <v>2091.76001</v>
      </c>
      <c r="D374">
        <v>2081.929932</v>
      </c>
      <c r="E374">
        <v>2091.3500979999999</v>
      </c>
      <c r="F374">
        <v>2091.3500979999999</v>
      </c>
      <c r="G374">
        <v>0</v>
      </c>
      <c r="H374" s="27">
        <f t="shared" si="5"/>
        <v>7.0690945366327917E-3</v>
      </c>
    </row>
    <row r="375" spans="1:8" x14ac:dyDescent="0.35">
      <c r="A375" s="23">
        <v>43874</v>
      </c>
      <c r="B375">
        <v>2079.6499020000001</v>
      </c>
      <c r="C375">
        <v>2100.4399410000001</v>
      </c>
      <c r="D375">
        <v>2079.6499020000001</v>
      </c>
      <c r="E375">
        <v>2097.290039</v>
      </c>
      <c r="F375">
        <v>2097.290039</v>
      </c>
      <c r="G375">
        <v>0</v>
      </c>
      <c r="H375" s="27">
        <f t="shared" si="5"/>
        <v>2.8402422940475508E-3</v>
      </c>
    </row>
    <row r="376" spans="1:8" x14ac:dyDescent="0.35">
      <c r="A376" s="23">
        <v>43875</v>
      </c>
      <c r="B376">
        <v>2099.459961</v>
      </c>
      <c r="C376">
        <v>2100.51001</v>
      </c>
      <c r="D376">
        <v>2089.610107</v>
      </c>
      <c r="E376">
        <v>2096.610107</v>
      </c>
      <c r="F376">
        <v>2096.610107</v>
      </c>
      <c r="G376">
        <v>0</v>
      </c>
      <c r="H376" s="27">
        <f t="shared" si="5"/>
        <v>-3.2419550341458898E-4</v>
      </c>
    </row>
    <row r="377" spans="1:8" x14ac:dyDescent="0.35">
      <c r="A377" s="23">
        <v>43879</v>
      </c>
      <c r="B377">
        <v>2091.0600589999999</v>
      </c>
      <c r="C377">
        <v>2095.0600589999999</v>
      </c>
      <c r="D377">
        <v>2078.5500489999999</v>
      </c>
      <c r="E377">
        <v>2089.1899410000001</v>
      </c>
      <c r="F377">
        <v>2089.1899410000001</v>
      </c>
      <c r="G377">
        <v>0</v>
      </c>
      <c r="H377" s="27">
        <f t="shared" si="5"/>
        <v>-3.5391253601353935E-3</v>
      </c>
    </row>
    <row r="378" spans="1:8" x14ac:dyDescent="0.35">
      <c r="A378" s="23">
        <v>43880</v>
      </c>
      <c r="B378">
        <v>2094.3100589999999</v>
      </c>
      <c r="C378">
        <v>2106.1298830000001</v>
      </c>
      <c r="D378">
        <v>2094.3100589999999</v>
      </c>
      <c r="E378">
        <v>2098.570068</v>
      </c>
      <c r="F378">
        <v>2098.570068</v>
      </c>
      <c r="G378">
        <v>0</v>
      </c>
      <c r="H378" s="27">
        <f t="shared" si="5"/>
        <v>4.4898392510496496E-3</v>
      </c>
    </row>
    <row r="379" spans="1:8" x14ac:dyDescent="0.35">
      <c r="A379" s="23">
        <v>43881</v>
      </c>
      <c r="B379">
        <v>2096.01001</v>
      </c>
      <c r="C379">
        <v>2109.429932</v>
      </c>
      <c r="D379">
        <v>2083.929932</v>
      </c>
      <c r="E379">
        <v>2106.1201169999999</v>
      </c>
      <c r="F379">
        <v>2106.1201169999999</v>
      </c>
      <c r="G379">
        <v>0</v>
      </c>
      <c r="H379" s="27">
        <f t="shared" si="5"/>
        <v>3.597711182069497E-3</v>
      </c>
    </row>
    <row r="380" spans="1:8" x14ac:dyDescent="0.35">
      <c r="A380" s="23">
        <v>43882</v>
      </c>
      <c r="B380">
        <v>2097.179932</v>
      </c>
      <c r="C380">
        <v>2097.209961</v>
      </c>
      <c r="D380">
        <v>2079.3701169999999</v>
      </c>
      <c r="E380">
        <v>2084.330078</v>
      </c>
      <c r="F380">
        <v>2084.330078</v>
      </c>
      <c r="G380">
        <v>0</v>
      </c>
      <c r="H380" s="27">
        <f t="shared" si="5"/>
        <v>-1.0346057104776223E-2</v>
      </c>
    </row>
    <row r="381" spans="1:8" x14ac:dyDescent="0.35">
      <c r="A381" s="23">
        <v>43885</v>
      </c>
      <c r="B381">
        <v>2046.630005</v>
      </c>
      <c r="C381">
        <v>2046.630005</v>
      </c>
      <c r="D381">
        <v>2013.150024</v>
      </c>
      <c r="E381">
        <v>2022.5699460000001</v>
      </c>
      <c r="F381">
        <v>2022.5699460000001</v>
      </c>
      <c r="G381">
        <v>0</v>
      </c>
      <c r="H381" s="27">
        <f t="shared" si="5"/>
        <v>-2.9630686929999716E-2</v>
      </c>
    </row>
    <row r="382" spans="1:8" x14ac:dyDescent="0.35">
      <c r="A382" s="23">
        <v>43886</v>
      </c>
      <c r="B382">
        <v>2022.5699460000001</v>
      </c>
      <c r="C382">
        <v>2030.0699460000001</v>
      </c>
      <c r="D382">
        <v>1950.089966</v>
      </c>
      <c r="E382">
        <v>1951.9399410000001</v>
      </c>
      <c r="F382">
        <v>1951.9399410000001</v>
      </c>
      <c r="G382">
        <v>0</v>
      </c>
      <c r="H382" s="27">
        <f t="shared" si="5"/>
        <v>-3.4920920851060633E-2</v>
      </c>
    </row>
    <row r="383" spans="1:8" x14ac:dyDescent="0.35">
      <c r="A383" s="23">
        <v>43887</v>
      </c>
      <c r="B383">
        <v>1959.4399410000001</v>
      </c>
      <c r="C383">
        <v>1973.0699460000001</v>
      </c>
      <c r="D383">
        <v>1921.51001</v>
      </c>
      <c r="E383">
        <v>1921.969971</v>
      </c>
      <c r="F383">
        <v>1921.969971</v>
      </c>
      <c r="G383">
        <v>0</v>
      </c>
      <c r="H383" s="27">
        <f t="shared" si="5"/>
        <v>-1.5353940646681045E-2</v>
      </c>
    </row>
    <row r="384" spans="1:8" x14ac:dyDescent="0.35">
      <c r="A384" s="23">
        <v>43888</v>
      </c>
      <c r="B384">
        <v>1897.1999510000001</v>
      </c>
      <c r="C384">
        <v>1919.900024</v>
      </c>
      <c r="D384">
        <v>1848.790039</v>
      </c>
      <c r="E384">
        <v>1851.8100589999999</v>
      </c>
      <c r="F384">
        <v>1851.8100589999999</v>
      </c>
      <c r="G384">
        <v>0</v>
      </c>
      <c r="H384" s="27">
        <f t="shared" si="5"/>
        <v>-3.650416658877137E-2</v>
      </c>
    </row>
    <row r="385" spans="1:8" x14ac:dyDescent="0.35">
      <c r="A385" s="23">
        <v>43889</v>
      </c>
      <c r="B385">
        <v>1820.6099850000001</v>
      </c>
      <c r="C385">
        <v>1829.3000489999999</v>
      </c>
      <c r="D385">
        <v>1771.670044</v>
      </c>
      <c r="E385">
        <v>1814</v>
      </c>
      <c r="F385">
        <v>1814</v>
      </c>
      <c r="G385">
        <v>0</v>
      </c>
      <c r="H385" s="27">
        <f t="shared" si="5"/>
        <v>-2.0417892653859869E-2</v>
      </c>
    </row>
    <row r="386" spans="1:8" x14ac:dyDescent="0.35">
      <c r="A386" s="23">
        <v>43892</v>
      </c>
      <c r="B386">
        <v>1824.9399410000001</v>
      </c>
      <c r="C386">
        <v>1875.670044</v>
      </c>
      <c r="D386">
        <v>1796</v>
      </c>
      <c r="E386">
        <v>1875.469971</v>
      </c>
      <c r="F386">
        <v>1875.469971</v>
      </c>
      <c r="G386">
        <v>0</v>
      </c>
      <c r="H386" s="27">
        <f t="shared" si="5"/>
        <v>3.3886422822491727E-2</v>
      </c>
    </row>
    <row r="387" spans="1:8" x14ac:dyDescent="0.35">
      <c r="A387" s="23">
        <v>43893</v>
      </c>
      <c r="B387">
        <v>1876.8900149999999</v>
      </c>
      <c r="C387">
        <v>1907.219971</v>
      </c>
      <c r="D387">
        <v>1819.910034</v>
      </c>
      <c r="E387">
        <v>1835.1899410000001</v>
      </c>
      <c r="F387">
        <v>1835.1899410000001</v>
      </c>
      <c r="G387">
        <v>0</v>
      </c>
      <c r="H387" s="27">
        <f t="shared" si="5"/>
        <v>-2.147729935581032E-2</v>
      </c>
    </row>
    <row r="388" spans="1:8" x14ac:dyDescent="0.35">
      <c r="A388" s="23">
        <v>43894</v>
      </c>
      <c r="B388">
        <v>1858.9399410000001</v>
      </c>
      <c r="C388">
        <v>1900.3000489999999</v>
      </c>
      <c r="D388">
        <v>1851.8000489999999</v>
      </c>
      <c r="E388">
        <v>1899.660034</v>
      </c>
      <c r="F388">
        <v>1899.660034</v>
      </c>
      <c r="G388">
        <v>0</v>
      </c>
      <c r="H388" s="27">
        <f t="shared" si="5"/>
        <v>3.5129929365714581E-2</v>
      </c>
    </row>
    <row r="389" spans="1:8" x14ac:dyDescent="0.35">
      <c r="A389" s="23">
        <v>43895</v>
      </c>
      <c r="B389">
        <v>1864.709961</v>
      </c>
      <c r="C389">
        <v>1864.709961</v>
      </c>
      <c r="D389">
        <v>1811.660034</v>
      </c>
      <c r="E389">
        <v>1830.619995</v>
      </c>
      <c r="F389">
        <v>1830.619995</v>
      </c>
      <c r="G389">
        <v>0</v>
      </c>
      <c r="H389" s="27">
        <f t="shared" si="5"/>
        <v>-3.634336553084528E-2</v>
      </c>
    </row>
    <row r="390" spans="1:8" x14ac:dyDescent="0.35">
      <c r="A390" s="23">
        <v>43896</v>
      </c>
      <c r="B390">
        <v>1788.670044</v>
      </c>
      <c r="C390">
        <v>1810.410034</v>
      </c>
      <c r="D390">
        <v>1757.1899410000001</v>
      </c>
      <c r="E390">
        <v>1797.790039</v>
      </c>
      <c r="F390">
        <v>1797.790039</v>
      </c>
      <c r="G390">
        <v>0</v>
      </c>
      <c r="H390" s="27">
        <f t="shared" ref="H390:H453" si="6">(F390-F389)/F389</f>
        <v>-1.7933790786547176E-2</v>
      </c>
    </row>
    <row r="391" spans="1:8" x14ac:dyDescent="0.35">
      <c r="A391" s="23">
        <v>43899</v>
      </c>
      <c r="B391">
        <v>1760.099976</v>
      </c>
      <c r="C391">
        <v>1760.099976</v>
      </c>
      <c r="D391">
        <v>1624.780029</v>
      </c>
      <c r="E391">
        <v>1633.6400149999999</v>
      </c>
      <c r="F391">
        <v>1633.6400149999999</v>
      </c>
      <c r="G391">
        <v>0</v>
      </c>
      <c r="H391" s="27">
        <f t="shared" si="6"/>
        <v>-9.130655996475906E-2</v>
      </c>
    </row>
    <row r="392" spans="1:8" x14ac:dyDescent="0.35">
      <c r="A392" s="23">
        <v>43900</v>
      </c>
      <c r="B392">
        <v>1681.0600589999999</v>
      </c>
      <c r="C392">
        <v>1696.670044</v>
      </c>
      <c r="D392">
        <v>1609.829956</v>
      </c>
      <c r="E392">
        <v>1696.670044</v>
      </c>
      <c r="F392">
        <v>1696.670044</v>
      </c>
      <c r="G392">
        <v>0</v>
      </c>
      <c r="H392" s="27">
        <f t="shared" si="6"/>
        <v>3.8582569244914107E-2</v>
      </c>
    </row>
    <row r="393" spans="1:8" x14ac:dyDescent="0.35">
      <c r="A393" s="23">
        <v>43901</v>
      </c>
      <c r="B393">
        <v>1660.670044</v>
      </c>
      <c r="C393">
        <v>1660.670044</v>
      </c>
      <c r="D393">
        <v>1566.839966</v>
      </c>
      <c r="E393">
        <v>1584.670044</v>
      </c>
      <c r="F393">
        <v>1584.670044</v>
      </c>
      <c r="G393">
        <v>0</v>
      </c>
      <c r="H393" s="27">
        <f t="shared" si="6"/>
        <v>-6.6011656418447376E-2</v>
      </c>
    </row>
    <row r="394" spans="1:8" x14ac:dyDescent="0.35">
      <c r="A394" s="23">
        <v>43902</v>
      </c>
      <c r="B394">
        <v>1500.6999510000001</v>
      </c>
      <c r="C394">
        <v>1508.7700199999999</v>
      </c>
      <c r="D394">
        <v>1418.089966</v>
      </c>
      <c r="E394">
        <v>1426.73999</v>
      </c>
      <c r="F394">
        <v>1426.73999</v>
      </c>
      <c r="G394">
        <v>0</v>
      </c>
      <c r="H394" s="27">
        <f t="shared" si="6"/>
        <v>-9.9661159493717247E-2</v>
      </c>
    </row>
    <row r="395" spans="1:8" x14ac:dyDescent="0.35">
      <c r="A395" s="23">
        <v>43903</v>
      </c>
      <c r="B395">
        <v>1480.369995</v>
      </c>
      <c r="C395">
        <v>1546.7700199999999</v>
      </c>
      <c r="D395">
        <v>1416.9499510000001</v>
      </c>
      <c r="E395">
        <v>1546.75</v>
      </c>
      <c r="F395">
        <v>1546.75</v>
      </c>
      <c r="G395">
        <v>0</v>
      </c>
      <c r="H395" s="27">
        <f t="shared" si="6"/>
        <v>8.4114842817295643E-2</v>
      </c>
    </row>
    <row r="396" spans="1:8" x14ac:dyDescent="0.35">
      <c r="A396" s="23">
        <v>43906</v>
      </c>
      <c r="B396">
        <v>1500.459961</v>
      </c>
      <c r="C396">
        <v>1500.459961</v>
      </c>
      <c r="D396">
        <v>1332.719971</v>
      </c>
      <c r="E396">
        <v>1334.119995</v>
      </c>
      <c r="F396">
        <v>1334.119995</v>
      </c>
      <c r="G396">
        <v>0</v>
      </c>
      <c r="H396" s="27">
        <f t="shared" si="6"/>
        <v>-0.13746888960724099</v>
      </c>
    </row>
    <row r="397" spans="1:8" x14ac:dyDescent="0.35">
      <c r="A397" s="23">
        <v>43907</v>
      </c>
      <c r="B397">
        <v>1354.23999</v>
      </c>
      <c r="C397">
        <v>1403.910034</v>
      </c>
      <c r="D397">
        <v>1309.51001</v>
      </c>
      <c r="E397">
        <v>1403.280029</v>
      </c>
      <c r="F397">
        <v>1403.280029</v>
      </c>
      <c r="G397">
        <v>0</v>
      </c>
      <c r="H397" s="27">
        <f t="shared" si="6"/>
        <v>5.1839440424547412E-2</v>
      </c>
    </row>
    <row r="398" spans="1:8" x14ac:dyDescent="0.35">
      <c r="A398" s="23">
        <v>43908</v>
      </c>
      <c r="B398">
        <v>1346.589966</v>
      </c>
      <c r="C398">
        <v>1349.23999</v>
      </c>
      <c r="D398">
        <v>1214.5699460000001</v>
      </c>
      <c r="E398">
        <v>1258.23999</v>
      </c>
      <c r="F398">
        <v>1258.23999</v>
      </c>
      <c r="G398">
        <v>0</v>
      </c>
      <c r="H398" s="27">
        <f t="shared" si="6"/>
        <v>-0.10335787298516451</v>
      </c>
    </row>
    <row r="399" spans="1:8" x14ac:dyDescent="0.35">
      <c r="A399" s="23">
        <v>43909</v>
      </c>
      <c r="B399">
        <v>1247.329956</v>
      </c>
      <c r="C399">
        <v>1335.5600589999999</v>
      </c>
      <c r="D399">
        <v>1215.5500489999999</v>
      </c>
      <c r="E399">
        <v>1317.540039</v>
      </c>
      <c r="F399">
        <v>1317.540039</v>
      </c>
      <c r="G399">
        <v>0</v>
      </c>
      <c r="H399" s="27">
        <f t="shared" si="6"/>
        <v>4.712936281734293E-2</v>
      </c>
    </row>
    <row r="400" spans="1:8" x14ac:dyDescent="0.35">
      <c r="A400" s="23">
        <v>43910</v>
      </c>
      <c r="B400">
        <v>1331.2299800000001</v>
      </c>
      <c r="C400">
        <v>1354.3199460000001</v>
      </c>
      <c r="D400">
        <v>1253.9399410000001</v>
      </c>
      <c r="E400">
        <v>1257.8599850000001</v>
      </c>
      <c r="F400">
        <v>1257.8599850000001</v>
      </c>
      <c r="G400">
        <v>0</v>
      </c>
      <c r="H400" s="27">
        <f t="shared" si="6"/>
        <v>-4.529657713119406E-2</v>
      </c>
    </row>
    <row r="401" spans="1:8" x14ac:dyDescent="0.35">
      <c r="A401" s="23">
        <v>43913</v>
      </c>
      <c r="B401">
        <v>1250.2700199999999</v>
      </c>
      <c r="C401">
        <v>1250.2700199999999</v>
      </c>
      <c r="D401">
        <v>1181.959961</v>
      </c>
      <c r="E401">
        <v>1218.5500489999999</v>
      </c>
      <c r="F401">
        <v>1218.5500489999999</v>
      </c>
      <c r="G401">
        <v>0</v>
      </c>
      <c r="H401" s="27">
        <f t="shared" si="6"/>
        <v>-3.1251440119545663E-2</v>
      </c>
    </row>
    <row r="402" spans="1:8" x14ac:dyDescent="0.35">
      <c r="A402" s="23">
        <v>43914</v>
      </c>
      <c r="B402">
        <v>1285.099976</v>
      </c>
      <c r="C402">
        <v>1349.869995</v>
      </c>
      <c r="D402">
        <v>1285.099976</v>
      </c>
      <c r="E402">
        <v>1349.040039</v>
      </c>
      <c r="F402">
        <v>1349.040039</v>
      </c>
      <c r="G402">
        <v>0</v>
      </c>
      <c r="H402" s="27">
        <f t="shared" si="6"/>
        <v>0.10708627857106594</v>
      </c>
    </row>
    <row r="403" spans="1:8" x14ac:dyDescent="0.35">
      <c r="A403" s="23">
        <v>43915</v>
      </c>
      <c r="B403">
        <v>1363.3599850000001</v>
      </c>
      <c r="C403">
        <v>1443.75</v>
      </c>
      <c r="D403">
        <v>1329.8000489999999</v>
      </c>
      <c r="E403">
        <v>1388.8599850000001</v>
      </c>
      <c r="F403">
        <v>1388.8599850000001</v>
      </c>
      <c r="G403">
        <v>0</v>
      </c>
      <c r="H403" s="27">
        <f t="shared" si="6"/>
        <v>2.9517245484809568E-2</v>
      </c>
    </row>
    <row r="404" spans="1:8" x14ac:dyDescent="0.35">
      <c r="A404" s="23">
        <v>43916</v>
      </c>
      <c r="B404">
        <v>1403.9799800000001</v>
      </c>
      <c r="C404">
        <v>1472.089966</v>
      </c>
      <c r="D404">
        <v>1403.9799800000001</v>
      </c>
      <c r="E404">
        <v>1471.530029</v>
      </c>
      <c r="F404">
        <v>1471.530029</v>
      </c>
      <c r="G404">
        <v>0</v>
      </c>
      <c r="H404" s="27">
        <f t="shared" si="6"/>
        <v>5.952367041520025E-2</v>
      </c>
    </row>
    <row r="405" spans="1:8" x14ac:dyDescent="0.35">
      <c r="A405" s="23">
        <v>43917</v>
      </c>
      <c r="B405">
        <v>1427.6899410000001</v>
      </c>
      <c r="C405">
        <v>1457.9399410000001</v>
      </c>
      <c r="D405">
        <v>1403.8000489999999</v>
      </c>
      <c r="E405">
        <v>1422.920044</v>
      </c>
      <c r="F405">
        <v>1422.920044</v>
      </c>
      <c r="G405">
        <v>0</v>
      </c>
      <c r="H405" s="27">
        <f t="shared" si="6"/>
        <v>-3.3033634409101176E-2</v>
      </c>
    </row>
    <row r="406" spans="1:8" x14ac:dyDescent="0.35">
      <c r="A406" s="23">
        <v>43920</v>
      </c>
      <c r="B406">
        <v>1425.410034</v>
      </c>
      <c r="C406">
        <v>1460.3599850000001</v>
      </c>
      <c r="D406">
        <v>1403</v>
      </c>
      <c r="E406">
        <v>1459.150024</v>
      </c>
      <c r="F406">
        <v>1459.150024</v>
      </c>
      <c r="G406">
        <v>0</v>
      </c>
      <c r="H406" s="27">
        <f t="shared" si="6"/>
        <v>2.5461711747452247E-2</v>
      </c>
    </row>
    <row r="407" spans="1:8" x14ac:dyDescent="0.35">
      <c r="A407" s="23">
        <v>43921</v>
      </c>
      <c r="B407">
        <v>1452.8000489999999</v>
      </c>
      <c r="C407">
        <v>1463.6899410000001</v>
      </c>
      <c r="D407">
        <v>1422.880005</v>
      </c>
      <c r="E407">
        <v>1443.400024</v>
      </c>
      <c r="F407">
        <v>1443.400024</v>
      </c>
      <c r="G407">
        <v>0</v>
      </c>
      <c r="H407" s="27">
        <f t="shared" si="6"/>
        <v>-1.0793955207446167E-2</v>
      </c>
    </row>
    <row r="408" spans="1:8" x14ac:dyDescent="0.35">
      <c r="A408" s="23">
        <v>43922</v>
      </c>
      <c r="B408">
        <v>1379.8100589999999</v>
      </c>
      <c r="C408">
        <v>1393.420044</v>
      </c>
      <c r="D408">
        <v>1349.959961</v>
      </c>
      <c r="E408">
        <v>1361.209961</v>
      </c>
      <c r="F408">
        <v>1361.209961</v>
      </c>
      <c r="G408">
        <v>0</v>
      </c>
      <c r="H408" s="27">
        <f t="shared" si="6"/>
        <v>-5.6941985335591215E-2</v>
      </c>
    </row>
    <row r="409" spans="1:8" x14ac:dyDescent="0.35">
      <c r="A409" s="23">
        <v>43923</v>
      </c>
      <c r="B409">
        <v>1352</v>
      </c>
      <c r="C409">
        <v>1404.150024</v>
      </c>
      <c r="D409">
        <v>1341.579956</v>
      </c>
      <c r="E409">
        <v>1375.349976</v>
      </c>
      <c r="F409">
        <v>1375.349976</v>
      </c>
      <c r="G409">
        <v>0</v>
      </c>
      <c r="H409" s="27">
        <f t="shared" si="6"/>
        <v>1.0387828039116111E-2</v>
      </c>
    </row>
    <row r="410" spans="1:8" x14ac:dyDescent="0.35">
      <c r="A410" s="23">
        <v>43924</v>
      </c>
      <c r="B410">
        <v>1367.8000489999999</v>
      </c>
      <c r="C410">
        <v>1379.040039</v>
      </c>
      <c r="D410">
        <v>1322.8199460000001</v>
      </c>
      <c r="E410">
        <v>1337.9499510000001</v>
      </c>
      <c r="F410">
        <v>1337.9499510000001</v>
      </c>
      <c r="G410">
        <v>0</v>
      </c>
      <c r="H410" s="27">
        <f t="shared" si="6"/>
        <v>-2.7193096777281593E-2</v>
      </c>
    </row>
    <row r="411" spans="1:8" x14ac:dyDescent="0.35">
      <c r="A411" s="23">
        <v>43927</v>
      </c>
      <c r="B411">
        <v>1397.839966</v>
      </c>
      <c r="C411">
        <v>1448.589966</v>
      </c>
      <c r="D411">
        <v>1397.839966</v>
      </c>
      <c r="E411">
        <v>1444.5600589999999</v>
      </c>
      <c r="F411">
        <v>1444.5600589999999</v>
      </c>
      <c r="G411">
        <v>0</v>
      </c>
      <c r="H411" s="27">
        <f t="shared" si="6"/>
        <v>7.968168609021449E-2</v>
      </c>
    </row>
    <row r="412" spans="1:8" x14ac:dyDescent="0.35">
      <c r="A412" s="23">
        <v>43928</v>
      </c>
      <c r="B412">
        <v>1504.589966</v>
      </c>
      <c r="C412">
        <v>1528.01001</v>
      </c>
      <c r="D412">
        <v>1460.6899410000001</v>
      </c>
      <c r="E412">
        <v>1463.920044</v>
      </c>
      <c r="F412">
        <v>1463.920044</v>
      </c>
      <c r="G412">
        <v>0</v>
      </c>
      <c r="H412" s="27">
        <f t="shared" si="6"/>
        <v>1.3401993831535151E-2</v>
      </c>
    </row>
    <row r="413" spans="1:8" x14ac:dyDescent="0.35">
      <c r="A413" s="23">
        <v>43929</v>
      </c>
      <c r="B413">
        <v>1486.2299800000001</v>
      </c>
      <c r="C413">
        <v>1541.01001</v>
      </c>
      <c r="D413">
        <v>1469.030029</v>
      </c>
      <c r="E413">
        <v>1535.51001</v>
      </c>
      <c r="F413">
        <v>1535.51001</v>
      </c>
      <c r="G413">
        <v>0</v>
      </c>
      <c r="H413" s="27">
        <f t="shared" si="6"/>
        <v>4.8902920820995337E-2</v>
      </c>
    </row>
    <row r="414" spans="1:8" x14ac:dyDescent="0.35">
      <c r="A414" s="23">
        <v>43930</v>
      </c>
      <c r="B414">
        <v>1572.579956</v>
      </c>
      <c r="C414">
        <v>1609.150024</v>
      </c>
      <c r="D414">
        <v>1563.380005</v>
      </c>
      <c r="E414">
        <v>1586.369995</v>
      </c>
      <c r="F414">
        <v>1586.369995</v>
      </c>
      <c r="G414">
        <v>0</v>
      </c>
      <c r="H414" s="27">
        <f t="shared" si="6"/>
        <v>3.3122535619289156E-2</v>
      </c>
    </row>
    <row r="415" spans="1:8" x14ac:dyDescent="0.35">
      <c r="A415" s="23">
        <v>43934</v>
      </c>
      <c r="B415">
        <v>1580.349976</v>
      </c>
      <c r="C415">
        <v>1580.349976</v>
      </c>
      <c r="D415">
        <v>1521.170044</v>
      </c>
      <c r="E415">
        <v>1537.469971</v>
      </c>
      <c r="F415">
        <v>1537.469971</v>
      </c>
      <c r="G415">
        <v>0</v>
      </c>
      <c r="H415" s="27">
        <f t="shared" si="6"/>
        <v>-3.0825106472087572E-2</v>
      </c>
    </row>
    <row r="416" spans="1:8" x14ac:dyDescent="0.35">
      <c r="A416" s="23">
        <v>43935</v>
      </c>
      <c r="B416">
        <v>1574.8599850000001</v>
      </c>
      <c r="C416">
        <v>1587.920044</v>
      </c>
      <c r="D416">
        <v>1554.0699460000001</v>
      </c>
      <c r="E416">
        <v>1570.5200199999999</v>
      </c>
      <c r="F416">
        <v>1570.5200199999999</v>
      </c>
      <c r="G416">
        <v>0</v>
      </c>
      <c r="H416" s="27">
        <f t="shared" si="6"/>
        <v>2.1496386676419805E-2</v>
      </c>
    </row>
    <row r="417" spans="1:8" x14ac:dyDescent="0.35">
      <c r="A417" s="23">
        <v>43936</v>
      </c>
      <c r="B417">
        <v>1518.829956</v>
      </c>
      <c r="C417">
        <v>1524.3100589999999</v>
      </c>
      <c r="D417">
        <v>1500.719971</v>
      </c>
      <c r="E417">
        <v>1508.8000489999999</v>
      </c>
      <c r="F417">
        <v>1508.8000489999999</v>
      </c>
      <c r="G417">
        <v>0</v>
      </c>
      <c r="H417" s="27">
        <f t="shared" si="6"/>
        <v>-3.929906668747845E-2</v>
      </c>
    </row>
    <row r="418" spans="1:8" x14ac:dyDescent="0.35">
      <c r="A418" s="23">
        <v>43937</v>
      </c>
      <c r="B418">
        <v>1513.5500489999999</v>
      </c>
      <c r="C418">
        <v>1514.839966</v>
      </c>
      <c r="D418">
        <v>1481.660034</v>
      </c>
      <c r="E418">
        <v>1505.6400149999999</v>
      </c>
      <c r="F418">
        <v>1505.6400149999999</v>
      </c>
      <c r="G418">
        <v>0</v>
      </c>
      <c r="H418" s="27">
        <f t="shared" si="6"/>
        <v>-2.0944021058949451E-3</v>
      </c>
    </row>
    <row r="419" spans="1:8" x14ac:dyDescent="0.35">
      <c r="A419" s="23">
        <v>43938</v>
      </c>
      <c r="B419">
        <v>1545.849976</v>
      </c>
      <c r="C419">
        <v>1570.98999</v>
      </c>
      <c r="D419">
        <v>1545.75</v>
      </c>
      <c r="E419">
        <v>1561.4300539999999</v>
      </c>
      <c r="F419">
        <v>1561.4300539999999</v>
      </c>
      <c r="G419">
        <v>0</v>
      </c>
      <c r="H419" s="27">
        <f t="shared" si="6"/>
        <v>3.7054035788229224E-2</v>
      </c>
    </row>
    <row r="420" spans="1:8" x14ac:dyDescent="0.35">
      <c r="A420" s="23">
        <v>43941</v>
      </c>
      <c r="B420">
        <v>1537.0200199999999</v>
      </c>
      <c r="C420">
        <v>1559.880005</v>
      </c>
      <c r="D420">
        <v>1525.4499510000001</v>
      </c>
      <c r="E420">
        <v>1532.48999</v>
      </c>
      <c r="F420">
        <v>1532.48999</v>
      </c>
      <c r="G420">
        <v>0</v>
      </c>
      <c r="H420" s="27">
        <f t="shared" si="6"/>
        <v>-1.8534332630438723E-2</v>
      </c>
    </row>
    <row r="421" spans="1:8" x14ac:dyDescent="0.35">
      <c r="A421" s="23">
        <v>43942</v>
      </c>
      <c r="B421">
        <v>1499.4799800000001</v>
      </c>
      <c r="C421">
        <v>1509.920044</v>
      </c>
      <c r="D421">
        <v>1481.01001</v>
      </c>
      <c r="E421">
        <v>1490.579956</v>
      </c>
      <c r="F421">
        <v>1490.579956</v>
      </c>
      <c r="G421">
        <v>0</v>
      </c>
      <c r="H421" s="27">
        <f t="shared" si="6"/>
        <v>-2.7347672267666816E-2</v>
      </c>
    </row>
    <row r="422" spans="1:8" x14ac:dyDescent="0.35">
      <c r="A422" s="23">
        <v>43943</v>
      </c>
      <c r="B422">
        <v>1524.530029</v>
      </c>
      <c r="C422">
        <v>1526.5200199999999</v>
      </c>
      <c r="D422">
        <v>1504.75</v>
      </c>
      <c r="E422">
        <v>1512.8599850000001</v>
      </c>
      <c r="F422">
        <v>1512.8599850000001</v>
      </c>
      <c r="G422">
        <v>0</v>
      </c>
      <c r="H422" s="27">
        <f t="shared" si="6"/>
        <v>1.4947221657125257E-2</v>
      </c>
    </row>
    <row r="423" spans="1:8" x14ac:dyDescent="0.35">
      <c r="A423" s="23">
        <v>43944</v>
      </c>
      <c r="B423">
        <v>1522.719971</v>
      </c>
      <c r="C423">
        <v>1551.329956</v>
      </c>
      <c r="D423">
        <v>1520.75</v>
      </c>
      <c r="E423">
        <v>1529.01001</v>
      </c>
      <c r="F423">
        <v>1529.01001</v>
      </c>
      <c r="G423">
        <v>0</v>
      </c>
      <c r="H423" s="27">
        <f t="shared" si="6"/>
        <v>1.067516172026978E-2</v>
      </c>
    </row>
    <row r="424" spans="1:8" x14ac:dyDescent="0.35">
      <c r="A424" s="23">
        <v>43945</v>
      </c>
      <c r="B424">
        <v>1542.790039</v>
      </c>
      <c r="C424">
        <v>1556.719971</v>
      </c>
      <c r="D424">
        <v>1523.089966</v>
      </c>
      <c r="E424">
        <v>1550.369995</v>
      </c>
      <c r="F424">
        <v>1550.369995</v>
      </c>
      <c r="G424">
        <v>0</v>
      </c>
      <c r="H424" s="27">
        <f t="shared" si="6"/>
        <v>1.3969813709721921E-2</v>
      </c>
    </row>
    <row r="425" spans="1:8" x14ac:dyDescent="0.35">
      <c r="A425" s="23">
        <v>43948</v>
      </c>
      <c r="B425">
        <v>1566.3199460000001</v>
      </c>
      <c r="C425">
        <v>1621.6999510000001</v>
      </c>
      <c r="D425">
        <v>1565.2700199999999</v>
      </c>
      <c r="E425">
        <v>1613.530029</v>
      </c>
      <c r="F425">
        <v>1613.530029</v>
      </c>
      <c r="G425">
        <v>0</v>
      </c>
      <c r="H425" s="27">
        <f t="shared" si="6"/>
        <v>4.0738684445450708E-2</v>
      </c>
    </row>
    <row r="426" spans="1:8" x14ac:dyDescent="0.35">
      <c r="A426" s="23">
        <v>43949</v>
      </c>
      <c r="B426">
        <v>1653.7299800000001</v>
      </c>
      <c r="C426">
        <v>1661.969971</v>
      </c>
      <c r="D426">
        <v>1616</v>
      </c>
      <c r="E426">
        <v>1629.8900149999999</v>
      </c>
      <c r="F426">
        <v>1629.8900149999999</v>
      </c>
      <c r="G426">
        <v>0</v>
      </c>
      <c r="H426" s="27">
        <f t="shared" si="6"/>
        <v>1.0139251024748009E-2</v>
      </c>
    </row>
    <row r="427" spans="1:8" x14ac:dyDescent="0.35">
      <c r="A427" s="23">
        <v>43950</v>
      </c>
      <c r="B427">
        <v>1676.619995</v>
      </c>
      <c r="C427">
        <v>1709.51001</v>
      </c>
      <c r="D427">
        <v>1667.410034</v>
      </c>
      <c r="E427">
        <v>1698.26001</v>
      </c>
      <c r="F427">
        <v>1698.26001</v>
      </c>
      <c r="G427">
        <v>0</v>
      </c>
      <c r="H427" s="27">
        <f t="shared" si="6"/>
        <v>4.1947612643053106E-2</v>
      </c>
    </row>
    <row r="428" spans="1:8" x14ac:dyDescent="0.35">
      <c r="A428" s="23">
        <v>43951</v>
      </c>
      <c r="B428">
        <v>1675.4300539999999</v>
      </c>
      <c r="C428">
        <v>1675.4300539999999</v>
      </c>
      <c r="D428">
        <v>1645.51001</v>
      </c>
      <c r="E428">
        <v>1646.3599850000001</v>
      </c>
      <c r="F428">
        <v>1646.3599850000001</v>
      </c>
      <c r="G428">
        <v>0</v>
      </c>
      <c r="H428" s="27">
        <f t="shared" si="6"/>
        <v>-3.056070607232865E-2</v>
      </c>
    </row>
    <row r="429" spans="1:8" x14ac:dyDescent="0.35">
      <c r="A429" s="23">
        <v>43952</v>
      </c>
      <c r="B429">
        <v>1606.839966</v>
      </c>
      <c r="C429">
        <v>1612.8100589999999</v>
      </c>
      <c r="D429">
        <v>1573.920044</v>
      </c>
      <c r="E429">
        <v>1590.4799800000001</v>
      </c>
      <c r="F429">
        <v>1590.4799800000001</v>
      </c>
      <c r="G429">
        <v>0</v>
      </c>
      <c r="H429" s="27">
        <f t="shared" si="6"/>
        <v>-3.3941547115529526E-2</v>
      </c>
    </row>
    <row r="430" spans="1:8" x14ac:dyDescent="0.35">
      <c r="A430" s="23">
        <v>43955</v>
      </c>
      <c r="B430">
        <v>1571.790039</v>
      </c>
      <c r="C430">
        <v>1592.400024</v>
      </c>
      <c r="D430">
        <v>1558.160034</v>
      </c>
      <c r="E430">
        <v>1591.5</v>
      </c>
      <c r="F430">
        <v>1591.5</v>
      </c>
      <c r="G430">
        <v>0</v>
      </c>
      <c r="H430" s="27">
        <f t="shared" si="6"/>
        <v>6.4132841206836894E-4</v>
      </c>
    </row>
    <row r="431" spans="1:8" x14ac:dyDescent="0.35">
      <c r="A431" s="23">
        <v>43956</v>
      </c>
      <c r="B431">
        <v>1613.48999</v>
      </c>
      <c r="C431">
        <v>1638.900024</v>
      </c>
      <c r="D431">
        <v>1603.7700199999999</v>
      </c>
      <c r="E431">
        <v>1607.1099850000001</v>
      </c>
      <c r="F431">
        <v>1607.1099850000001</v>
      </c>
      <c r="G431">
        <v>0</v>
      </c>
      <c r="H431" s="27">
        <f t="shared" si="6"/>
        <v>9.8083474709393971E-3</v>
      </c>
    </row>
    <row r="432" spans="1:8" x14ac:dyDescent="0.35">
      <c r="A432" s="23">
        <v>43957</v>
      </c>
      <c r="B432">
        <v>1618.1400149999999</v>
      </c>
      <c r="C432">
        <v>1622.5</v>
      </c>
      <c r="D432">
        <v>1593.660034</v>
      </c>
      <c r="E432">
        <v>1593.7700199999999</v>
      </c>
      <c r="F432">
        <v>1593.7700199999999</v>
      </c>
      <c r="G432">
        <v>0</v>
      </c>
      <c r="H432" s="27">
        <f t="shared" si="6"/>
        <v>-8.3005924451400384E-3</v>
      </c>
    </row>
    <row r="433" spans="1:8" x14ac:dyDescent="0.35">
      <c r="A433" s="23">
        <v>43958</v>
      </c>
      <c r="B433">
        <v>1616.9300539999999</v>
      </c>
      <c r="C433">
        <v>1636.410034</v>
      </c>
      <c r="D433">
        <v>1616.369995</v>
      </c>
      <c r="E433">
        <v>1620.079956</v>
      </c>
      <c r="F433">
        <v>1620.079956</v>
      </c>
      <c r="G433">
        <v>0</v>
      </c>
      <c r="H433" s="27">
        <f t="shared" si="6"/>
        <v>1.6507987771033683E-2</v>
      </c>
    </row>
    <row r="434" spans="1:8" x14ac:dyDescent="0.35">
      <c r="A434" s="23">
        <v>43959</v>
      </c>
      <c r="B434">
        <v>1648.040039</v>
      </c>
      <c r="C434">
        <v>1677.410034</v>
      </c>
      <c r="D434">
        <v>1643.9399410000001</v>
      </c>
      <c r="E434">
        <v>1676.1800539999999</v>
      </c>
      <c r="F434">
        <v>1676.1800539999999</v>
      </c>
      <c r="G434">
        <v>0</v>
      </c>
      <c r="H434" s="27">
        <f t="shared" si="6"/>
        <v>3.4627981040214716E-2</v>
      </c>
    </row>
    <row r="435" spans="1:8" x14ac:dyDescent="0.35">
      <c r="A435" s="23">
        <v>43962</v>
      </c>
      <c r="B435">
        <v>1653.9799800000001</v>
      </c>
      <c r="C435">
        <v>1676.76001</v>
      </c>
      <c r="D435">
        <v>1643.150024</v>
      </c>
      <c r="E435">
        <v>1663.4799800000001</v>
      </c>
      <c r="F435">
        <v>1663.4799800000001</v>
      </c>
      <c r="G435">
        <v>0</v>
      </c>
      <c r="H435" s="27">
        <f t="shared" si="6"/>
        <v>-7.5767958040621449E-3</v>
      </c>
    </row>
    <row r="436" spans="1:8" x14ac:dyDescent="0.35">
      <c r="A436" s="23">
        <v>43963</v>
      </c>
      <c r="B436">
        <v>1671.719971</v>
      </c>
      <c r="C436">
        <v>1674.290039</v>
      </c>
      <c r="D436">
        <v>1604.8000489999999</v>
      </c>
      <c r="E436">
        <v>1604.8000489999999</v>
      </c>
      <c r="F436">
        <v>1604.8000489999999</v>
      </c>
      <c r="G436">
        <v>0</v>
      </c>
      <c r="H436" s="27">
        <f t="shared" si="6"/>
        <v>-3.5275405598809866E-2</v>
      </c>
    </row>
    <row r="437" spans="1:8" x14ac:dyDescent="0.35">
      <c r="A437" s="23">
        <v>43964</v>
      </c>
      <c r="B437">
        <v>1595.420044</v>
      </c>
      <c r="C437">
        <v>1595.420044</v>
      </c>
      <c r="D437">
        <v>1535</v>
      </c>
      <c r="E437">
        <v>1550.6999510000001</v>
      </c>
      <c r="F437">
        <v>1550.6999510000001</v>
      </c>
      <c r="G437">
        <v>0</v>
      </c>
      <c r="H437" s="27">
        <f t="shared" si="6"/>
        <v>-3.3711425939768211E-2</v>
      </c>
    </row>
    <row r="438" spans="1:8" x14ac:dyDescent="0.35">
      <c r="A438" s="23">
        <v>43965</v>
      </c>
      <c r="B438">
        <v>1525.6099850000001</v>
      </c>
      <c r="C438">
        <v>1567.26001</v>
      </c>
      <c r="D438">
        <v>1493.0200199999999</v>
      </c>
      <c r="E438">
        <v>1567.150024</v>
      </c>
      <c r="F438">
        <v>1567.150024</v>
      </c>
      <c r="G438">
        <v>0</v>
      </c>
      <c r="H438" s="27">
        <f t="shared" si="6"/>
        <v>1.0608159876055852E-2</v>
      </c>
    </row>
    <row r="439" spans="1:8" x14ac:dyDescent="0.35">
      <c r="A439" s="23">
        <v>43966</v>
      </c>
      <c r="B439">
        <v>1553.2700199999999</v>
      </c>
      <c r="C439">
        <v>1583.369995</v>
      </c>
      <c r="D439">
        <v>1543.5500489999999</v>
      </c>
      <c r="E439">
        <v>1578.26001</v>
      </c>
      <c r="F439">
        <v>1578.26001</v>
      </c>
      <c r="G439">
        <v>0</v>
      </c>
      <c r="H439" s="27">
        <f t="shared" si="6"/>
        <v>7.0892931945614E-3</v>
      </c>
    </row>
    <row r="440" spans="1:8" x14ac:dyDescent="0.35">
      <c r="A440" s="23">
        <v>43969</v>
      </c>
      <c r="B440">
        <v>1639.8199460000001</v>
      </c>
      <c r="C440">
        <v>1682.51001</v>
      </c>
      <c r="D440">
        <v>1639.8199460000001</v>
      </c>
      <c r="E440">
        <v>1674.0600589999999</v>
      </c>
      <c r="F440">
        <v>1674.0600589999999</v>
      </c>
      <c r="G440">
        <v>0</v>
      </c>
      <c r="H440" s="27">
        <f t="shared" si="6"/>
        <v>6.0699788623548759E-2</v>
      </c>
    </row>
    <row r="441" spans="1:8" x14ac:dyDescent="0.35">
      <c r="A441" s="23">
        <v>43970</v>
      </c>
      <c r="B441">
        <v>1670.6899410000001</v>
      </c>
      <c r="C441">
        <v>1688.48999</v>
      </c>
      <c r="D441">
        <v>1652.329956</v>
      </c>
      <c r="E441">
        <v>1652.630005</v>
      </c>
      <c r="F441">
        <v>1652.630005</v>
      </c>
      <c r="G441">
        <v>0</v>
      </c>
      <c r="H441" s="27">
        <f t="shared" si="6"/>
        <v>-1.2801245621259952E-2</v>
      </c>
    </row>
    <row r="442" spans="1:8" x14ac:dyDescent="0.35">
      <c r="A442" s="23">
        <v>43971</v>
      </c>
      <c r="B442">
        <v>1681.150024</v>
      </c>
      <c r="C442">
        <v>1697.719971</v>
      </c>
      <c r="D442">
        <v>1680.339966</v>
      </c>
      <c r="E442">
        <v>1688.630005</v>
      </c>
      <c r="F442">
        <v>1688.630005</v>
      </c>
      <c r="G442">
        <v>0</v>
      </c>
      <c r="H442" s="27">
        <f t="shared" si="6"/>
        <v>2.1783460236763644E-2</v>
      </c>
    </row>
    <row r="443" spans="1:8" x14ac:dyDescent="0.35">
      <c r="A443" s="23">
        <v>43972</v>
      </c>
      <c r="B443">
        <v>1684.4499510000001</v>
      </c>
      <c r="C443">
        <v>1701.73999</v>
      </c>
      <c r="D443">
        <v>1676.5699460000001</v>
      </c>
      <c r="E443">
        <v>1694.1800539999999</v>
      </c>
      <c r="F443">
        <v>1694.1800539999999</v>
      </c>
      <c r="G443">
        <v>0</v>
      </c>
      <c r="H443" s="27">
        <f t="shared" si="6"/>
        <v>3.2867170330779147E-3</v>
      </c>
    </row>
    <row r="444" spans="1:8" x14ac:dyDescent="0.35">
      <c r="A444" s="23">
        <v>43973</v>
      </c>
      <c r="B444">
        <v>1697.339966</v>
      </c>
      <c r="C444">
        <v>1697.9300539999999</v>
      </c>
      <c r="D444">
        <v>1678.1999510000001</v>
      </c>
      <c r="E444">
        <v>1695.329956</v>
      </c>
      <c r="F444">
        <v>1695.329956</v>
      </c>
      <c r="G444">
        <v>0</v>
      </c>
      <c r="H444" s="27">
        <f t="shared" si="6"/>
        <v>6.7873659431012931E-4</v>
      </c>
    </row>
    <row r="445" spans="1:8" x14ac:dyDescent="0.35">
      <c r="A445" s="23">
        <v>43977</v>
      </c>
      <c r="B445">
        <v>1742.469971</v>
      </c>
      <c r="C445">
        <v>1765.23999</v>
      </c>
      <c r="D445">
        <v>1742.469971</v>
      </c>
      <c r="E445">
        <v>1753.030029</v>
      </c>
      <c r="F445">
        <v>1753.030029</v>
      </c>
      <c r="G445">
        <v>0</v>
      </c>
      <c r="H445" s="27">
        <f t="shared" si="6"/>
        <v>3.4034715658619541E-2</v>
      </c>
    </row>
    <row r="446" spans="1:8" x14ac:dyDescent="0.35">
      <c r="A446" s="23">
        <v>43978</v>
      </c>
      <c r="B446">
        <v>1786.5</v>
      </c>
      <c r="C446">
        <v>1799.540039</v>
      </c>
      <c r="D446">
        <v>1746.530029</v>
      </c>
      <c r="E446">
        <v>1799.2700199999999</v>
      </c>
      <c r="F446">
        <v>1799.2700199999999</v>
      </c>
      <c r="G446">
        <v>0</v>
      </c>
      <c r="H446" s="27">
        <f t="shared" si="6"/>
        <v>2.6377181357456325E-2</v>
      </c>
    </row>
    <row r="447" spans="1:8" x14ac:dyDescent="0.35">
      <c r="A447" s="23">
        <v>43979</v>
      </c>
      <c r="B447">
        <v>1813.530029</v>
      </c>
      <c r="C447">
        <v>1815.1999510000001</v>
      </c>
      <c r="D447">
        <v>1766.869995</v>
      </c>
      <c r="E447">
        <v>1773.119995</v>
      </c>
      <c r="F447">
        <v>1773.119995</v>
      </c>
      <c r="G447">
        <v>0</v>
      </c>
      <c r="H447" s="27">
        <f t="shared" si="6"/>
        <v>-1.4533685722168546E-2</v>
      </c>
    </row>
    <row r="448" spans="1:8" x14ac:dyDescent="0.35">
      <c r="A448" s="23">
        <v>43980</v>
      </c>
      <c r="B448">
        <v>1759.660034</v>
      </c>
      <c r="C448">
        <v>1772.01001</v>
      </c>
      <c r="D448">
        <v>1741.660034</v>
      </c>
      <c r="E448">
        <v>1763.9499510000001</v>
      </c>
      <c r="F448">
        <v>1763.9499510000001</v>
      </c>
      <c r="G448">
        <v>0</v>
      </c>
      <c r="H448" s="27">
        <f t="shared" si="6"/>
        <v>-5.1716996175433473E-3</v>
      </c>
    </row>
    <row r="449" spans="1:8" x14ac:dyDescent="0.35">
      <c r="A449" s="23">
        <v>43983</v>
      </c>
      <c r="B449">
        <v>1766.920044</v>
      </c>
      <c r="C449">
        <v>1795.290039</v>
      </c>
      <c r="D449">
        <v>1762.030029</v>
      </c>
      <c r="E449">
        <v>1784.040039</v>
      </c>
      <c r="F449">
        <v>1784.040039</v>
      </c>
      <c r="G449">
        <v>0</v>
      </c>
      <c r="H449" s="27">
        <f t="shared" si="6"/>
        <v>1.1389261916762809E-2</v>
      </c>
    </row>
    <row r="450" spans="1:8" x14ac:dyDescent="0.35">
      <c r="A450" s="23">
        <v>43984</v>
      </c>
      <c r="B450">
        <v>1798.01001</v>
      </c>
      <c r="C450">
        <v>1804.780029</v>
      </c>
      <c r="D450">
        <v>1785.6999510000001</v>
      </c>
      <c r="E450">
        <v>1800.619995</v>
      </c>
      <c r="F450">
        <v>1800.619995</v>
      </c>
      <c r="G450">
        <v>0</v>
      </c>
      <c r="H450" s="27">
        <f t="shared" si="6"/>
        <v>9.2934887320654126E-3</v>
      </c>
    </row>
    <row r="451" spans="1:8" x14ac:dyDescent="0.35">
      <c r="A451" s="23">
        <v>43985</v>
      </c>
      <c r="B451">
        <v>1824.8000489999999</v>
      </c>
      <c r="C451">
        <v>1856.420044</v>
      </c>
      <c r="D451">
        <v>1824.8000489999999</v>
      </c>
      <c r="E451">
        <v>1849.6099850000001</v>
      </c>
      <c r="F451">
        <v>1849.6099850000001</v>
      </c>
      <c r="G451">
        <v>0</v>
      </c>
      <c r="H451" s="27">
        <f t="shared" si="6"/>
        <v>2.7207289786871456E-2</v>
      </c>
    </row>
    <row r="452" spans="1:8" x14ac:dyDescent="0.35">
      <c r="A452" s="23">
        <v>43986</v>
      </c>
      <c r="B452">
        <v>1839.1899410000001</v>
      </c>
      <c r="C452">
        <v>1858.5699460000001</v>
      </c>
      <c r="D452">
        <v>1830.030029</v>
      </c>
      <c r="E452">
        <v>1852.1999510000001</v>
      </c>
      <c r="F452">
        <v>1852.1999510000001</v>
      </c>
      <c r="G452">
        <v>0</v>
      </c>
      <c r="H452" s="27">
        <f t="shared" si="6"/>
        <v>1.400276826468367E-3</v>
      </c>
    </row>
    <row r="453" spans="1:8" x14ac:dyDescent="0.35">
      <c r="A453" s="23">
        <v>43987</v>
      </c>
      <c r="B453">
        <v>1924.2299800000001</v>
      </c>
      <c r="C453">
        <v>1939.030029</v>
      </c>
      <c r="D453">
        <v>1905.459961</v>
      </c>
      <c r="E453">
        <v>1911.150024</v>
      </c>
      <c r="F453">
        <v>1911.150024</v>
      </c>
      <c r="G453">
        <v>0</v>
      </c>
      <c r="H453" s="27">
        <f t="shared" si="6"/>
        <v>3.1827056775470118E-2</v>
      </c>
    </row>
    <row r="454" spans="1:8" x14ac:dyDescent="0.35">
      <c r="A454" s="23">
        <v>43990</v>
      </c>
      <c r="B454">
        <v>1936.650024</v>
      </c>
      <c r="C454">
        <v>1946.219971</v>
      </c>
      <c r="D454">
        <v>1926.51001</v>
      </c>
      <c r="E454">
        <v>1946.209961</v>
      </c>
      <c r="F454">
        <v>1946.209961</v>
      </c>
      <c r="G454">
        <v>0</v>
      </c>
      <c r="H454" s="27">
        <f t="shared" ref="H454:H517" si="7">(F454-F453)/F453</f>
        <v>1.8344942343469312E-2</v>
      </c>
    </row>
    <row r="455" spans="1:8" x14ac:dyDescent="0.35">
      <c r="A455" s="23">
        <v>43991</v>
      </c>
      <c r="B455">
        <v>1908.469971</v>
      </c>
      <c r="C455">
        <v>1919.6999510000001</v>
      </c>
      <c r="D455">
        <v>1895.290039</v>
      </c>
      <c r="E455">
        <v>1905.369995</v>
      </c>
      <c r="F455">
        <v>1905.369995</v>
      </c>
      <c r="G455">
        <v>0</v>
      </c>
      <c r="H455" s="27">
        <f t="shared" si="7"/>
        <v>-2.0984357709800051E-2</v>
      </c>
    </row>
    <row r="456" spans="1:8" x14ac:dyDescent="0.35">
      <c r="A456" s="23">
        <v>43992</v>
      </c>
      <c r="B456">
        <v>1902.1999510000001</v>
      </c>
      <c r="C456">
        <v>1902.400024</v>
      </c>
      <c r="D456">
        <v>1853.1899410000001</v>
      </c>
      <c r="E456">
        <v>1857.459961</v>
      </c>
      <c r="F456">
        <v>1857.459961</v>
      </c>
      <c r="G456">
        <v>0</v>
      </c>
      <c r="H456" s="27">
        <f t="shared" si="7"/>
        <v>-2.5144740457613848E-2</v>
      </c>
    </row>
    <row r="457" spans="1:8" x14ac:dyDescent="0.35">
      <c r="A457" s="23">
        <v>43993</v>
      </c>
      <c r="B457">
        <v>1857.459961</v>
      </c>
      <c r="C457">
        <v>1857.459961</v>
      </c>
      <c r="D457">
        <v>1722.5500489999999</v>
      </c>
      <c r="E457">
        <v>1724.619995</v>
      </c>
      <c r="F457">
        <v>1724.619995</v>
      </c>
      <c r="G457">
        <v>0</v>
      </c>
      <c r="H457" s="27">
        <f t="shared" si="7"/>
        <v>-7.1517001060137517E-2</v>
      </c>
    </row>
    <row r="458" spans="1:8" x14ac:dyDescent="0.35">
      <c r="A458" s="23">
        <v>43994</v>
      </c>
      <c r="B458">
        <v>1782.2299800000001</v>
      </c>
      <c r="C458">
        <v>1793.48999</v>
      </c>
      <c r="D458">
        <v>1713.5500489999999</v>
      </c>
      <c r="E458">
        <v>1759.910034</v>
      </c>
      <c r="F458">
        <v>1759.910034</v>
      </c>
      <c r="G458">
        <v>0</v>
      </c>
      <c r="H458" s="27">
        <f t="shared" si="7"/>
        <v>2.0462501363959877E-2</v>
      </c>
    </row>
    <row r="459" spans="1:8" x14ac:dyDescent="0.35">
      <c r="A459" s="23">
        <v>43997</v>
      </c>
      <c r="B459">
        <v>1703.900024</v>
      </c>
      <c r="C459">
        <v>1795.660034</v>
      </c>
      <c r="D459">
        <v>1700.3199460000001</v>
      </c>
      <c r="E459">
        <v>1786.5</v>
      </c>
      <c r="F459">
        <v>1786.5</v>
      </c>
      <c r="G459">
        <v>0</v>
      </c>
      <c r="H459" s="27">
        <f t="shared" si="7"/>
        <v>1.5108707539762799E-2</v>
      </c>
    </row>
    <row r="460" spans="1:8" x14ac:dyDescent="0.35">
      <c r="A460" s="23">
        <v>43998</v>
      </c>
      <c r="B460">
        <v>1852.540039</v>
      </c>
      <c r="C460">
        <v>1855.75</v>
      </c>
      <c r="D460">
        <v>1797.420044</v>
      </c>
      <c r="E460">
        <v>1823.4399410000001</v>
      </c>
      <c r="F460">
        <v>1823.4399410000001</v>
      </c>
      <c r="G460">
        <v>0</v>
      </c>
      <c r="H460" s="27">
        <f t="shared" si="7"/>
        <v>2.0677268961656923E-2</v>
      </c>
    </row>
    <row r="461" spans="1:8" x14ac:dyDescent="0.35">
      <c r="A461" s="23">
        <v>43999</v>
      </c>
      <c r="B461">
        <v>1827.719971</v>
      </c>
      <c r="C461">
        <v>1828.079956</v>
      </c>
      <c r="D461">
        <v>1795.48999</v>
      </c>
      <c r="E461">
        <v>1798.369995</v>
      </c>
      <c r="F461">
        <v>1798.369995</v>
      </c>
      <c r="G461">
        <v>0</v>
      </c>
      <c r="H461" s="27">
        <f t="shared" si="7"/>
        <v>-1.374870947833432E-2</v>
      </c>
    </row>
    <row r="462" spans="1:8" x14ac:dyDescent="0.35">
      <c r="A462" s="23">
        <v>44000</v>
      </c>
      <c r="B462">
        <v>1780.7299800000001</v>
      </c>
      <c r="C462">
        <v>1809.6099850000001</v>
      </c>
      <c r="D462">
        <v>1779.119995</v>
      </c>
      <c r="E462">
        <v>1792.8100589999999</v>
      </c>
      <c r="F462">
        <v>1792.8100589999999</v>
      </c>
      <c r="G462">
        <v>0</v>
      </c>
      <c r="H462" s="27">
        <f t="shared" si="7"/>
        <v>-3.0916530054762767E-3</v>
      </c>
    </row>
    <row r="463" spans="1:8" x14ac:dyDescent="0.35">
      <c r="A463" s="23">
        <v>44001</v>
      </c>
      <c r="B463">
        <v>1809.170044</v>
      </c>
      <c r="C463">
        <v>1816.51001</v>
      </c>
      <c r="D463">
        <v>1770.920044</v>
      </c>
      <c r="E463">
        <v>1784.719971</v>
      </c>
      <c r="F463">
        <v>1784.719971</v>
      </c>
      <c r="G463">
        <v>0</v>
      </c>
      <c r="H463" s="27">
        <f t="shared" si="7"/>
        <v>-4.5125181886320085E-3</v>
      </c>
    </row>
    <row r="464" spans="1:8" x14ac:dyDescent="0.35">
      <c r="A464" s="23">
        <v>44004</v>
      </c>
      <c r="B464">
        <v>1776.160034</v>
      </c>
      <c r="C464">
        <v>1793.829956</v>
      </c>
      <c r="D464">
        <v>1757.6400149999999</v>
      </c>
      <c r="E464">
        <v>1790.339966</v>
      </c>
      <c r="F464">
        <v>1790.339966</v>
      </c>
      <c r="G464">
        <v>0</v>
      </c>
      <c r="H464" s="27">
        <f t="shared" si="7"/>
        <v>3.1489505868257119E-3</v>
      </c>
    </row>
    <row r="465" spans="1:8" x14ac:dyDescent="0.35">
      <c r="A465" s="23">
        <v>44005</v>
      </c>
      <c r="B465">
        <v>1815.1999510000001</v>
      </c>
      <c r="C465">
        <v>1815.1999510000001</v>
      </c>
      <c r="D465">
        <v>1790.5</v>
      </c>
      <c r="E465">
        <v>1792.469971</v>
      </c>
      <c r="F465">
        <v>1792.469971</v>
      </c>
      <c r="G465">
        <v>0</v>
      </c>
      <c r="H465" s="27">
        <f t="shared" si="7"/>
        <v>1.1897209694530066E-3</v>
      </c>
    </row>
    <row r="466" spans="1:8" x14ac:dyDescent="0.35">
      <c r="A466" s="23">
        <v>44006</v>
      </c>
      <c r="B466">
        <v>1771.6400149999999</v>
      </c>
      <c r="C466">
        <v>1772.469971</v>
      </c>
      <c r="D466">
        <v>1714.5600589999999</v>
      </c>
      <c r="E466">
        <v>1731.4799800000001</v>
      </c>
      <c r="F466">
        <v>1731.4799800000001</v>
      </c>
      <c r="G466">
        <v>0</v>
      </c>
      <c r="H466" s="27">
        <f t="shared" si="7"/>
        <v>-3.4025669599348572E-2</v>
      </c>
    </row>
    <row r="467" spans="1:8" x14ac:dyDescent="0.35">
      <c r="A467" s="23">
        <v>44007</v>
      </c>
      <c r="B467">
        <v>1720.410034</v>
      </c>
      <c r="C467">
        <v>1754.73999</v>
      </c>
      <c r="D467">
        <v>1712.150024</v>
      </c>
      <c r="E467">
        <v>1754.040039</v>
      </c>
      <c r="F467">
        <v>1754.040039</v>
      </c>
      <c r="G467">
        <v>0</v>
      </c>
      <c r="H467" s="27">
        <f t="shared" si="7"/>
        <v>1.302935018630704E-2</v>
      </c>
    </row>
    <row r="468" spans="1:8" x14ac:dyDescent="0.35">
      <c r="A468" s="23">
        <v>44008</v>
      </c>
      <c r="B468">
        <v>1743.650024</v>
      </c>
      <c r="C468">
        <v>1747.660034</v>
      </c>
      <c r="D468">
        <v>1716.8199460000001</v>
      </c>
      <c r="E468">
        <v>1719.3199460000001</v>
      </c>
      <c r="F468">
        <v>1719.3199460000001</v>
      </c>
      <c r="G468">
        <v>0</v>
      </c>
      <c r="H468" s="27">
        <f t="shared" si="7"/>
        <v>-1.979435601697796E-2</v>
      </c>
    </row>
    <row r="469" spans="1:8" x14ac:dyDescent="0.35">
      <c r="A469" s="23">
        <v>44011</v>
      </c>
      <c r="B469">
        <v>1735.650024</v>
      </c>
      <c r="C469">
        <v>1763.709961</v>
      </c>
      <c r="D469">
        <v>1719.599976</v>
      </c>
      <c r="E469">
        <v>1760.01001</v>
      </c>
      <c r="F469">
        <v>1760.01001</v>
      </c>
      <c r="G469">
        <v>0</v>
      </c>
      <c r="H469" s="27">
        <f t="shared" si="7"/>
        <v>2.3666371168824845E-2</v>
      </c>
    </row>
    <row r="470" spans="1:8" x14ac:dyDescent="0.35">
      <c r="A470" s="23">
        <v>44012</v>
      </c>
      <c r="B470">
        <v>1753.8199460000001</v>
      </c>
      <c r="C470">
        <v>1788.339966</v>
      </c>
      <c r="D470">
        <v>1753.8199460000001</v>
      </c>
      <c r="E470">
        <v>1783.209961</v>
      </c>
      <c r="F470">
        <v>1783.209961</v>
      </c>
      <c r="G470">
        <v>0</v>
      </c>
      <c r="H470" s="27">
        <f t="shared" si="7"/>
        <v>1.3181715369902956E-2</v>
      </c>
    </row>
    <row r="471" spans="1:8" x14ac:dyDescent="0.35">
      <c r="A471" s="23">
        <v>44013</v>
      </c>
      <c r="B471">
        <v>1785.6999510000001</v>
      </c>
      <c r="C471">
        <v>1794.0699460000001</v>
      </c>
      <c r="D471">
        <v>1765.579956</v>
      </c>
      <c r="E471">
        <v>1770.6800539999999</v>
      </c>
      <c r="F471">
        <v>1770.6800539999999</v>
      </c>
      <c r="G471">
        <v>0</v>
      </c>
      <c r="H471" s="27">
        <f t="shared" si="7"/>
        <v>-7.026602180358779E-3</v>
      </c>
    </row>
    <row r="472" spans="1:8" x14ac:dyDescent="0.35">
      <c r="A472" s="23">
        <v>44014</v>
      </c>
      <c r="B472">
        <v>1802.329956</v>
      </c>
      <c r="C472">
        <v>1812.3000489999999</v>
      </c>
      <c r="D472">
        <v>1775.23999</v>
      </c>
      <c r="E472">
        <v>1778.9499510000001</v>
      </c>
      <c r="F472">
        <v>1778.9499510000001</v>
      </c>
      <c r="G472">
        <v>0</v>
      </c>
      <c r="H472" s="27">
        <f t="shared" si="7"/>
        <v>4.6704637471452135E-3</v>
      </c>
    </row>
    <row r="473" spans="1:8" x14ac:dyDescent="0.35">
      <c r="A473" s="23">
        <v>44018</v>
      </c>
      <c r="B473">
        <v>1813.6400149999999</v>
      </c>
      <c r="C473">
        <v>1817.98999</v>
      </c>
      <c r="D473">
        <v>1790.76001</v>
      </c>
      <c r="E473">
        <v>1797.3599850000001</v>
      </c>
      <c r="F473">
        <v>1797.3599850000001</v>
      </c>
      <c r="G473">
        <v>0</v>
      </c>
      <c r="H473" s="27">
        <f t="shared" si="7"/>
        <v>1.0348820656618908E-2</v>
      </c>
    </row>
    <row r="474" spans="1:8" x14ac:dyDescent="0.35">
      <c r="A474" s="23">
        <v>44019</v>
      </c>
      <c r="B474">
        <v>1782.26001</v>
      </c>
      <c r="C474">
        <v>1791.3000489999999</v>
      </c>
      <c r="D474">
        <v>1762.01001</v>
      </c>
      <c r="E474">
        <v>1762.920044</v>
      </c>
      <c r="F474">
        <v>1762.920044</v>
      </c>
      <c r="G474">
        <v>0</v>
      </c>
      <c r="H474" s="27">
        <f t="shared" si="7"/>
        <v>-1.9161404107925595E-2</v>
      </c>
    </row>
    <row r="475" spans="1:8" x14ac:dyDescent="0.35">
      <c r="A475" s="23">
        <v>44020</v>
      </c>
      <c r="B475">
        <v>1764.959961</v>
      </c>
      <c r="C475">
        <v>1782.790039</v>
      </c>
      <c r="D475">
        <v>1754.5</v>
      </c>
      <c r="E475">
        <v>1774.8599850000001</v>
      </c>
      <c r="F475">
        <v>1774.8599850000001</v>
      </c>
      <c r="G475">
        <v>0</v>
      </c>
      <c r="H475" s="27">
        <f t="shared" si="7"/>
        <v>6.7728204921357685E-3</v>
      </c>
    </row>
    <row r="476" spans="1:8" x14ac:dyDescent="0.35">
      <c r="A476" s="23">
        <v>44021</v>
      </c>
      <c r="B476">
        <v>1775.6899410000001</v>
      </c>
      <c r="C476">
        <v>1776.5600589999999</v>
      </c>
      <c r="D476">
        <v>1727.829956</v>
      </c>
      <c r="E476">
        <v>1748.6099850000001</v>
      </c>
      <c r="F476">
        <v>1748.6099850000001</v>
      </c>
      <c r="G476">
        <v>0</v>
      </c>
      <c r="H476" s="27">
        <f t="shared" si="7"/>
        <v>-1.4789899046600006E-2</v>
      </c>
    </row>
    <row r="477" spans="1:8" x14ac:dyDescent="0.35">
      <c r="A477" s="23">
        <v>44022</v>
      </c>
      <c r="B477">
        <v>1749.1899410000001</v>
      </c>
      <c r="C477">
        <v>1773.1400149999999</v>
      </c>
      <c r="D477">
        <v>1746.1999510000001</v>
      </c>
      <c r="E477">
        <v>1772.9799800000001</v>
      </c>
      <c r="F477">
        <v>1772.9799800000001</v>
      </c>
      <c r="G477">
        <v>0</v>
      </c>
      <c r="H477" s="27">
        <f t="shared" si="7"/>
        <v>1.393678133434656E-2</v>
      </c>
    </row>
    <row r="478" spans="1:8" x14ac:dyDescent="0.35">
      <c r="A478" s="23">
        <v>44025</v>
      </c>
      <c r="B478">
        <v>1786.2299800000001</v>
      </c>
      <c r="C478">
        <v>1805.1800539999999</v>
      </c>
      <c r="D478">
        <v>1753.869995</v>
      </c>
      <c r="E478">
        <v>1754.400024</v>
      </c>
      <c r="F478">
        <v>1754.400024</v>
      </c>
      <c r="G478">
        <v>0</v>
      </c>
      <c r="H478" s="27">
        <f t="shared" si="7"/>
        <v>-1.0479506937241354E-2</v>
      </c>
    </row>
    <row r="479" spans="1:8" x14ac:dyDescent="0.35">
      <c r="A479" s="23">
        <v>44026</v>
      </c>
      <c r="B479">
        <v>1752.099976</v>
      </c>
      <c r="C479">
        <v>1782.76001</v>
      </c>
      <c r="D479">
        <v>1744.219971</v>
      </c>
      <c r="E479">
        <v>1782.6400149999999</v>
      </c>
      <c r="F479">
        <v>1782.6400149999999</v>
      </c>
      <c r="G479">
        <v>0</v>
      </c>
      <c r="H479" s="27">
        <f t="shared" si="7"/>
        <v>1.6096665876470552E-2</v>
      </c>
    </row>
    <row r="480" spans="1:8" x14ac:dyDescent="0.35">
      <c r="A480" s="23">
        <v>44027</v>
      </c>
      <c r="B480">
        <v>1810.160034</v>
      </c>
      <c r="C480">
        <v>1841.4300539999999</v>
      </c>
      <c r="D480">
        <v>1810.160034</v>
      </c>
      <c r="E480">
        <v>1836.3000489999999</v>
      </c>
      <c r="F480">
        <v>1836.3000489999999</v>
      </c>
      <c r="G480">
        <v>0</v>
      </c>
      <c r="H480" s="27">
        <f t="shared" si="7"/>
        <v>3.0101441428711559E-2</v>
      </c>
    </row>
    <row r="481" spans="1:8" x14ac:dyDescent="0.35">
      <c r="A481" s="23">
        <v>44028</v>
      </c>
      <c r="B481">
        <v>1826.829956</v>
      </c>
      <c r="C481">
        <v>1836.650024</v>
      </c>
      <c r="D481">
        <v>1818.1099850000001</v>
      </c>
      <c r="E481">
        <v>1828.579956</v>
      </c>
      <c r="F481">
        <v>1828.579956</v>
      </c>
      <c r="G481">
        <v>0</v>
      </c>
      <c r="H481" s="27">
        <f t="shared" si="7"/>
        <v>-4.2041566160192952E-3</v>
      </c>
    </row>
    <row r="482" spans="1:8" x14ac:dyDescent="0.35">
      <c r="A482" s="23">
        <v>44029</v>
      </c>
      <c r="B482">
        <v>1833.6800539999999</v>
      </c>
      <c r="C482">
        <v>1841.73999</v>
      </c>
      <c r="D482">
        <v>1824.9799800000001</v>
      </c>
      <c r="E482">
        <v>1836.5500489999999</v>
      </c>
      <c r="F482">
        <v>1836.5500489999999</v>
      </c>
      <c r="G482">
        <v>0</v>
      </c>
      <c r="H482" s="27">
        <f t="shared" si="7"/>
        <v>4.3586242832030176E-3</v>
      </c>
    </row>
    <row r="483" spans="1:8" x14ac:dyDescent="0.35">
      <c r="A483" s="23">
        <v>44032</v>
      </c>
      <c r="B483">
        <v>1832.0600589999999</v>
      </c>
      <c r="C483">
        <v>1836.869995</v>
      </c>
      <c r="D483">
        <v>1818.8900149999999</v>
      </c>
      <c r="E483">
        <v>1825.670044</v>
      </c>
      <c r="F483">
        <v>1825.670044</v>
      </c>
      <c r="G483">
        <v>0</v>
      </c>
      <c r="H483" s="27">
        <f t="shared" si="7"/>
        <v>-5.9241538263137107E-3</v>
      </c>
    </row>
    <row r="484" spans="1:8" x14ac:dyDescent="0.35">
      <c r="A484" s="23">
        <v>44033</v>
      </c>
      <c r="B484">
        <v>1838.8900149999999</v>
      </c>
      <c r="C484">
        <v>1859.2299800000001</v>
      </c>
      <c r="D484">
        <v>1838.8900149999999</v>
      </c>
      <c r="E484">
        <v>1848.369995</v>
      </c>
      <c r="F484">
        <v>1848.369995</v>
      </c>
      <c r="G484">
        <v>0</v>
      </c>
      <c r="H484" s="27">
        <f t="shared" si="7"/>
        <v>1.2433764290870983E-2</v>
      </c>
    </row>
    <row r="485" spans="1:8" x14ac:dyDescent="0.35">
      <c r="A485" s="23">
        <v>44034</v>
      </c>
      <c r="B485">
        <v>1841.719971</v>
      </c>
      <c r="C485">
        <v>1863.1099850000001</v>
      </c>
      <c r="D485">
        <v>1841.719971</v>
      </c>
      <c r="E485">
        <v>1862.400024</v>
      </c>
      <c r="F485">
        <v>1862.400024</v>
      </c>
      <c r="G485">
        <v>0</v>
      </c>
      <c r="H485" s="27">
        <f t="shared" si="7"/>
        <v>7.5904873147435038E-3</v>
      </c>
    </row>
    <row r="486" spans="1:8" x14ac:dyDescent="0.35">
      <c r="A486" s="23">
        <v>44035</v>
      </c>
      <c r="B486">
        <v>1860.3599850000001</v>
      </c>
      <c r="C486">
        <v>1886.420044</v>
      </c>
      <c r="D486">
        <v>1850.75</v>
      </c>
      <c r="E486">
        <v>1864.650024</v>
      </c>
      <c r="F486">
        <v>1864.650024</v>
      </c>
      <c r="G486">
        <v>0</v>
      </c>
      <c r="H486" s="27">
        <f t="shared" si="7"/>
        <v>1.208118541132493E-3</v>
      </c>
    </row>
    <row r="487" spans="1:8" x14ac:dyDescent="0.35">
      <c r="A487" s="23">
        <v>44036</v>
      </c>
      <c r="B487">
        <v>1862.170044</v>
      </c>
      <c r="C487">
        <v>1863.3100589999999</v>
      </c>
      <c r="D487">
        <v>1846.5600589999999</v>
      </c>
      <c r="E487">
        <v>1849.9399410000001</v>
      </c>
      <c r="F487">
        <v>1849.9399410000001</v>
      </c>
      <c r="G487">
        <v>0</v>
      </c>
      <c r="H487" s="27">
        <f t="shared" si="7"/>
        <v>-7.8889243614972005E-3</v>
      </c>
    </row>
    <row r="488" spans="1:8" x14ac:dyDescent="0.35">
      <c r="A488" s="23">
        <v>44039</v>
      </c>
      <c r="B488">
        <v>1849.6400149999999</v>
      </c>
      <c r="C488">
        <v>1867.630005</v>
      </c>
      <c r="D488">
        <v>1843.01001</v>
      </c>
      <c r="E488">
        <v>1867.2700199999999</v>
      </c>
      <c r="F488">
        <v>1867.2700199999999</v>
      </c>
      <c r="G488">
        <v>0</v>
      </c>
      <c r="H488" s="27">
        <f t="shared" si="7"/>
        <v>9.367914393281291E-3</v>
      </c>
    </row>
    <row r="489" spans="1:8" x14ac:dyDescent="0.35">
      <c r="A489" s="23">
        <v>44040</v>
      </c>
      <c r="B489">
        <v>1862.089966</v>
      </c>
      <c r="C489">
        <v>1868.160034</v>
      </c>
      <c r="D489">
        <v>1848.040039</v>
      </c>
      <c r="E489">
        <v>1848.73999</v>
      </c>
      <c r="F489">
        <v>1848.73999</v>
      </c>
      <c r="G489">
        <v>0</v>
      </c>
      <c r="H489" s="27">
        <f t="shared" si="7"/>
        <v>-9.9235942319686032E-3</v>
      </c>
    </row>
    <row r="490" spans="1:8" x14ac:dyDescent="0.35">
      <c r="A490" s="23">
        <v>44041</v>
      </c>
      <c r="B490">
        <v>1855.589966</v>
      </c>
      <c r="C490">
        <v>1892.23999</v>
      </c>
      <c r="D490">
        <v>1855.589966</v>
      </c>
      <c r="E490">
        <v>1888.709961</v>
      </c>
      <c r="F490">
        <v>1888.709961</v>
      </c>
      <c r="G490">
        <v>0</v>
      </c>
      <c r="H490" s="27">
        <f t="shared" si="7"/>
        <v>2.1620114897822916E-2</v>
      </c>
    </row>
    <row r="491" spans="1:8" x14ac:dyDescent="0.35">
      <c r="A491" s="23">
        <v>44042</v>
      </c>
      <c r="B491">
        <v>1867.670044</v>
      </c>
      <c r="C491">
        <v>1879.829956</v>
      </c>
      <c r="D491">
        <v>1850.7700199999999</v>
      </c>
      <c r="E491">
        <v>1876.26001</v>
      </c>
      <c r="F491">
        <v>1876.26001</v>
      </c>
      <c r="G491">
        <v>0</v>
      </c>
      <c r="H491" s="27">
        <f t="shared" si="7"/>
        <v>-6.5917749453750325E-3</v>
      </c>
    </row>
    <row r="492" spans="1:8" x14ac:dyDescent="0.35">
      <c r="A492" s="23">
        <v>44043</v>
      </c>
      <c r="B492">
        <v>1874.130005</v>
      </c>
      <c r="C492">
        <v>1875.25</v>
      </c>
      <c r="D492">
        <v>1837.040039</v>
      </c>
      <c r="E492">
        <v>1863.910034</v>
      </c>
      <c r="F492">
        <v>1863.910034</v>
      </c>
      <c r="G492">
        <v>0</v>
      </c>
      <c r="H492" s="27">
        <f t="shared" si="7"/>
        <v>-6.5822305726166222E-3</v>
      </c>
    </row>
    <row r="493" spans="1:8" x14ac:dyDescent="0.35">
      <c r="A493" s="23">
        <v>44046</v>
      </c>
      <c r="B493">
        <v>1872.920044</v>
      </c>
      <c r="C493">
        <v>1888.290039</v>
      </c>
      <c r="D493">
        <v>1865.150024</v>
      </c>
      <c r="E493">
        <v>1884.5500489999999</v>
      </c>
      <c r="F493">
        <v>1884.5500489999999</v>
      </c>
      <c r="G493">
        <v>0</v>
      </c>
      <c r="H493" s="27">
        <f t="shared" si="7"/>
        <v>1.1073503883503397E-2</v>
      </c>
    </row>
    <row r="494" spans="1:8" x14ac:dyDescent="0.35">
      <c r="A494" s="23">
        <v>44047</v>
      </c>
      <c r="B494">
        <v>1881.920044</v>
      </c>
      <c r="C494">
        <v>1894.459961</v>
      </c>
      <c r="D494">
        <v>1877.26001</v>
      </c>
      <c r="E494">
        <v>1894.459961</v>
      </c>
      <c r="F494">
        <v>1894.459961</v>
      </c>
      <c r="G494">
        <v>0</v>
      </c>
      <c r="H494" s="27">
        <f t="shared" si="7"/>
        <v>5.2585029541977833E-3</v>
      </c>
    </row>
    <row r="495" spans="1:8" x14ac:dyDescent="0.35">
      <c r="A495" s="23">
        <v>44048</v>
      </c>
      <c r="B495">
        <v>1906.880005</v>
      </c>
      <c r="C495">
        <v>1922.0600589999999</v>
      </c>
      <c r="D495">
        <v>1902.73999</v>
      </c>
      <c r="E495">
        <v>1920.530029</v>
      </c>
      <c r="F495">
        <v>1920.530029</v>
      </c>
      <c r="G495">
        <v>0</v>
      </c>
      <c r="H495" s="27">
        <f t="shared" si="7"/>
        <v>1.3761213505002649E-2</v>
      </c>
    </row>
    <row r="496" spans="1:8" x14ac:dyDescent="0.35">
      <c r="A496" s="23">
        <v>44049</v>
      </c>
      <c r="B496">
        <v>1918.1099850000001</v>
      </c>
      <c r="C496">
        <v>1923.839966</v>
      </c>
      <c r="D496">
        <v>1908.670044</v>
      </c>
      <c r="E496">
        <v>1915.099976</v>
      </c>
      <c r="F496">
        <v>1915.099976</v>
      </c>
      <c r="G496">
        <v>0</v>
      </c>
      <c r="H496" s="27">
        <f t="shared" si="7"/>
        <v>-2.8273720889578674E-3</v>
      </c>
    </row>
    <row r="497" spans="1:8" x14ac:dyDescent="0.35">
      <c r="A497" s="23">
        <v>44050</v>
      </c>
      <c r="B497">
        <v>1909.369995</v>
      </c>
      <c r="C497">
        <v>1938.670044</v>
      </c>
      <c r="D497">
        <v>1909.280029</v>
      </c>
      <c r="E497">
        <v>1938.530029</v>
      </c>
      <c r="F497">
        <v>1938.530029</v>
      </c>
      <c r="G497">
        <v>0</v>
      </c>
      <c r="H497" s="27">
        <f t="shared" si="7"/>
        <v>1.2234375903934554E-2</v>
      </c>
    </row>
    <row r="498" spans="1:8" x14ac:dyDescent="0.35">
      <c r="A498" s="23">
        <v>44053</v>
      </c>
      <c r="B498">
        <v>1943.7299800000001</v>
      </c>
      <c r="C498">
        <v>1955.73999</v>
      </c>
      <c r="D498">
        <v>1943.7299800000001</v>
      </c>
      <c r="E498">
        <v>1947.130005</v>
      </c>
      <c r="F498">
        <v>1947.130005</v>
      </c>
      <c r="G498">
        <v>0</v>
      </c>
      <c r="H498" s="27">
        <f t="shared" si="7"/>
        <v>4.4363388089666625E-3</v>
      </c>
    </row>
    <row r="499" spans="1:8" x14ac:dyDescent="0.35">
      <c r="A499" s="23">
        <v>44054</v>
      </c>
      <c r="B499">
        <v>1967.780029</v>
      </c>
      <c r="C499">
        <v>1975.5200199999999</v>
      </c>
      <c r="D499">
        <v>1941.380005</v>
      </c>
      <c r="E499">
        <v>1944.920044</v>
      </c>
      <c r="F499">
        <v>1944.920044</v>
      </c>
      <c r="G499">
        <v>0</v>
      </c>
      <c r="H499" s="27">
        <f t="shared" si="7"/>
        <v>-1.1349837937503413E-3</v>
      </c>
    </row>
    <row r="500" spans="1:8" x14ac:dyDescent="0.35">
      <c r="A500" s="23">
        <v>44055</v>
      </c>
      <c r="B500">
        <v>1962.869995</v>
      </c>
      <c r="C500">
        <v>1966.9399410000001</v>
      </c>
      <c r="D500">
        <v>1948.349976</v>
      </c>
      <c r="E500">
        <v>1958.670044</v>
      </c>
      <c r="F500">
        <v>1958.670044</v>
      </c>
      <c r="G500">
        <v>0</v>
      </c>
      <c r="H500" s="27">
        <f t="shared" si="7"/>
        <v>7.0696993649781116E-3</v>
      </c>
    </row>
    <row r="501" spans="1:8" x14ac:dyDescent="0.35">
      <c r="A501" s="23">
        <v>44056</v>
      </c>
      <c r="B501">
        <v>1950.0500489999999</v>
      </c>
      <c r="C501">
        <v>1963.23999</v>
      </c>
      <c r="D501">
        <v>1946.650024</v>
      </c>
      <c r="E501">
        <v>1952.619995</v>
      </c>
      <c r="F501">
        <v>1952.619995</v>
      </c>
      <c r="G501">
        <v>0</v>
      </c>
      <c r="H501" s="27">
        <f t="shared" si="7"/>
        <v>-3.0888556337158872E-3</v>
      </c>
    </row>
    <row r="502" spans="1:8" x14ac:dyDescent="0.35">
      <c r="A502" s="23">
        <v>44057</v>
      </c>
      <c r="B502">
        <v>1943.219971</v>
      </c>
      <c r="C502">
        <v>1958.579956</v>
      </c>
      <c r="D502">
        <v>1941.920044</v>
      </c>
      <c r="E502">
        <v>1949.5600589999999</v>
      </c>
      <c r="F502">
        <v>1949.5600589999999</v>
      </c>
      <c r="G502">
        <v>0</v>
      </c>
      <c r="H502" s="27">
        <f t="shared" si="7"/>
        <v>-1.5670924234288132E-3</v>
      </c>
    </row>
    <row r="503" spans="1:8" x14ac:dyDescent="0.35">
      <c r="A503" s="23">
        <v>44060</v>
      </c>
      <c r="B503">
        <v>1953.7700199999999</v>
      </c>
      <c r="C503">
        <v>1959.670044</v>
      </c>
      <c r="D503">
        <v>1947.73999</v>
      </c>
      <c r="E503">
        <v>1953.5600589999999</v>
      </c>
      <c r="F503">
        <v>1953.5600589999999</v>
      </c>
      <c r="G503">
        <v>0</v>
      </c>
      <c r="H503" s="27">
        <f t="shared" si="7"/>
        <v>2.0517449470378178E-3</v>
      </c>
    </row>
    <row r="504" spans="1:8" x14ac:dyDescent="0.35">
      <c r="A504" s="23">
        <v>44061</v>
      </c>
      <c r="B504">
        <v>1952.790039</v>
      </c>
      <c r="C504">
        <v>1953.7299800000001</v>
      </c>
      <c r="D504">
        <v>1933</v>
      </c>
      <c r="E504">
        <v>1935.9799800000001</v>
      </c>
      <c r="F504">
        <v>1935.9799800000001</v>
      </c>
      <c r="G504">
        <v>0</v>
      </c>
      <c r="H504" s="27">
        <f t="shared" si="7"/>
        <v>-8.9989959197869958E-3</v>
      </c>
    </row>
    <row r="505" spans="1:8" x14ac:dyDescent="0.35">
      <c r="A505" s="23">
        <v>44062</v>
      </c>
      <c r="B505">
        <v>1937.420044</v>
      </c>
      <c r="C505">
        <v>1943.76001</v>
      </c>
      <c r="D505">
        <v>1925.630005</v>
      </c>
      <c r="E505">
        <v>1927.959961</v>
      </c>
      <c r="F505">
        <v>1927.959961</v>
      </c>
      <c r="G505">
        <v>0</v>
      </c>
      <c r="H505" s="27">
        <f t="shared" si="7"/>
        <v>-4.142614635922034E-3</v>
      </c>
    </row>
    <row r="506" spans="1:8" x14ac:dyDescent="0.35">
      <c r="A506" s="23">
        <v>44063</v>
      </c>
      <c r="B506">
        <v>1913.0500489999999</v>
      </c>
      <c r="C506">
        <v>1925.130005</v>
      </c>
      <c r="D506">
        <v>1905.540039</v>
      </c>
      <c r="E506">
        <v>1915.3900149999999</v>
      </c>
      <c r="F506">
        <v>1915.3900149999999</v>
      </c>
      <c r="G506">
        <v>0</v>
      </c>
      <c r="H506" s="27">
        <f t="shared" si="7"/>
        <v>-6.5198169330654854E-3</v>
      </c>
    </row>
    <row r="507" spans="1:8" x14ac:dyDescent="0.35">
      <c r="A507" s="23">
        <v>44064</v>
      </c>
      <c r="B507">
        <v>1911.6899410000001</v>
      </c>
      <c r="C507">
        <v>1916.4300539999999</v>
      </c>
      <c r="D507">
        <v>1902.6400149999999</v>
      </c>
      <c r="E507">
        <v>1910.25</v>
      </c>
      <c r="F507">
        <v>1910.25</v>
      </c>
      <c r="G507">
        <v>0</v>
      </c>
      <c r="H507" s="27">
        <f t="shared" si="7"/>
        <v>-2.68353440278321E-3</v>
      </c>
    </row>
    <row r="508" spans="1:8" x14ac:dyDescent="0.35">
      <c r="A508" s="23">
        <v>44067</v>
      </c>
      <c r="B508">
        <v>1920.3199460000001</v>
      </c>
      <c r="C508">
        <v>1938.2299800000001</v>
      </c>
      <c r="D508">
        <v>1915.920044</v>
      </c>
      <c r="E508">
        <v>1938.150024</v>
      </c>
      <c r="F508">
        <v>1938.150024</v>
      </c>
      <c r="G508">
        <v>0</v>
      </c>
      <c r="H508" s="27">
        <f t="shared" si="7"/>
        <v>1.4605430702787608E-2</v>
      </c>
    </row>
    <row r="509" spans="1:8" x14ac:dyDescent="0.35">
      <c r="A509" s="23">
        <v>44068</v>
      </c>
      <c r="B509">
        <v>1945.280029</v>
      </c>
      <c r="C509">
        <v>1947.099976</v>
      </c>
      <c r="D509">
        <v>1921.369995</v>
      </c>
      <c r="E509">
        <v>1935.7299800000001</v>
      </c>
      <c r="F509">
        <v>1935.7299800000001</v>
      </c>
      <c r="G509">
        <v>0</v>
      </c>
      <c r="H509" s="27">
        <f t="shared" si="7"/>
        <v>-1.2486360550177727E-3</v>
      </c>
    </row>
    <row r="510" spans="1:8" x14ac:dyDescent="0.35">
      <c r="A510" s="23">
        <v>44069</v>
      </c>
      <c r="B510">
        <v>1935.23999</v>
      </c>
      <c r="C510">
        <v>1936.380005</v>
      </c>
      <c r="D510">
        <v>1925.079956</v>
      </c>
      <c r="E510">
        <v>1928.630005</v>
      </c>
      <c r="F510">
        <v>1928.630005</v>
      </c>
      <c r="G510">
        <v>0</v>
      </c>
      <c r="H510" s="27">
        <f t="shared" si="7"/>
        <v>-3.6678540257975884E-3</v>
      </c>
    </row>
    <row r="511" spans="1:8" x14ac:dyDescent="0.35">
      <c r="A511" s="23">
        <v>44070</v>
      </c>
      <c r="B511">
        <v>1933.709961</v>
      </c>
      <c r="C511">
        <v>1944.8100589999999</v>
      </c>
      <c r="D511">
        <v>1926.959961</v>
      </c>
      <c r="E511">
        <v>1936.1800539999999</v>
      </c>
      <c r="F511">
        <v>1936.1800539999999</v>
      </c>
      <c r="G511">
        <v>0</v>
      </c>
      <c r="H511" s="27">
        <f t="shared" si="7"/>
        <v>3.9147213205365143E-3</v>
      </c>
    </row>
    <row r="512" spans="1:8" x14ac:dyDescent="0.35">
      <c r="A512" s="23">
        <v>44071</v>
      </c>
      <c r="B512">
        <v>1942.0699460000001</v>
      </c>
      <c r="C512">
        <v>1946.650024</v>
      </c>
      <c r="D512">
        <v>1933.420044</v>
      </c>
      <c r="E512">
        <v>1946.51001</v>
      </c>
      <c r="F512">
        <v>1946.51001</v>
      </c>
      <c r="G512">
        <v>0</v>
      </c>
      <c r="H512" s="27">
        <f t="shared" si="7"/>
        <v>5.3352248819313781E-3</v>
      </c>
    </row>
    <row r="513" spans="1:8" x14ac:dyDescent="0.35">
      <c r="A513" s="23">
        <v>44074</v>
      </c>
      <c r="B513">
        <v>1945.650024</v>
      </c>
      <c r="C513">
        <v>1946.5</v>
      </c>
      <c r="D513">
        <v>1926.380005</v>
      </c>
      <c r="E513">
        <v>1926.540039</v>
      </c>
      <c r="F513">
        <v>1926.540039</v>
      </c>
      <c r="G513">
        <v>0</v>
      </c>
      <c r="H513" s="27">
        <f t="shared" si="7"/>
        <v>-1.0259372362539244E-2</v>
      </c>
    </row>
    <row r="514" spans="1:8" x14ac:dyDescent="0.35">
      <c r="A514" s="23">
        <v>44075</v>
      </c>
      <c r="B514">
        <v>1922.8900149999999</v>
      </c>
      <c r="C514">
        <v>1941.280029</v>
      </c>
      <c r="D514">
        <v>1912.5500489999999</v>
      </c>
      <c r="E514">
        <v>1941.030029</v>
      </c>
      <c r="F514">
        <v>1941.030029</v>
      </c>
      <c r="G514">
        <v>0</v>
      </c>
      <c r="H514" s="27">
        <f t="shared" si="7"/>
        <v>7.5212503797851427E-3</v>
      </c>
    </row>
    <row r="515" spans="1:8" x14ac:dyDescent="0.35">
      <c r="A515" s="23">
        <v>44076</v>
      </c>
      <c r="B515">
        <v>1944.23999</v>
      </c>
      <c r="C515">
        <v>1970.369995</v>
      </c>
      <c r="D515">
        <v>1936.3900149999999</v>
      </c>
      <c r="E515">
        <v>1966.4499510000001</v>
      </c>
      <c r="F515">
        <v>1966.4499510000001</v>
      </c>
      <c r="G515">
        <v>0</v>
      </c>
      <c r="H515" s="27">
        <f t="shared" si="7"/>
        <v>1.309609929790532E-2</v>
      </c>
    </row>
    <row r="516" spans="1:8" x14ac:dyDescent="0.35">
      <c r="A516" s="23">
        <v>44077</v>
      </c>
      <c r="B516">
        <v>1964.849976</v>
      </c>
      <c r="C516">
        <v>1964.849976</v>
      </c>
      <c r="D516">
        <v>1896.869995</v>
      </c>
      <c r="E516">
        <v>1905.839966</v>
      </c>
      <c r="F516">
        <v>1905.839966</v>
      </c>
      <c r="G516">
        <v>0</v>
      </c>
      <c r="H516" s="27">
        <f t="shared" si="7"/>
        <v>-3.0822032856304336E-2</v>
      </c>
    </row>
    <row r="517" spans="1:8" x14ac:dyDescent="0.35">
      <c r="A517" s="23">
        <v>44078</v>
      </c>
      <c r="B517">
        <v>1920.5699460000001</v>
      </c>
      <c r="C517">
        <v>1927.589966</v>
      </c>
      <c r="D517">
        <v>1860.7299800000001</v>
      </c>
      <c r="E517">
        <v>1897.8599850000001</v>
      </c>
      <c r="F517">
        <v>1897.8599850000001</v>
      </c>
      <c r="G517">
        <v>0</v>
      </c>
      <c r="H517" s="27">
        <f t="shared" si="7"/>
        <v>-4.1871201897126934E-3</v>
      </c>
    </row>
    <row r="518" spans="1:8" x14ac:dyDescent="0.35">
      <c r="A518" s="23">
        <v>44082</v>
      </c>
      <c r="B518">
        <v>1881.76001</v>
      </c>
      <c r="C518">
        <v>1881.76001</v>
      </c>
      <c r="D518">
        <v>1851.150024</v>
      </c>
      <c r="E518">
        <v>1855.170044</v>
      </c>
      <c r="F518">
        <v>1855.170044</v>
      </c>
      <c r="G518">
        <v>0</v>
      </c>
      <c r="H518" s="27">
        <f t="shared" ref="H518:H581" si="8">(F518-F517)/F517</f>
        <v>-2.2493725215456339E-2</v>
      </c>
    </row>
    <row r="519" spans="1:8" x14ac:dyDescent="0.35">
      <c r="A519" s="23">
        <v>44083</v>
      </c>
      <c r="B519">
        <v>1865.839966</v>
      </c>
      <c r="C519">
        <v>1888.790039</v>
      </c>
      <c r="D519">
        <v>1864.1800539999999</v>
      </c>
      <c r="E519">
        <v>1880.5200199999999</v>
      </c>
      <c r="F519">
        <v>1880.5200199999999</v>
      </c>
      <c r="G519">
        <v>0</v>
      </c>
      <c r="H519" s="27">
        <f t="shared" si="8"/>
        <v>1.3664502659466169E-2</v>
      </c>
    </row>
    <row r="520" spans="1:8" x14ac:dyDescent="0.35">
      <c r="A520" s="23">
        <v>44084</v>
      </c>
      <c r="B520">
        <v>1885.4399410000001</v>
      </c>
      <c r="C520">
        <v>1900.23999</v>
      </c>
      <c r="D520">
        <v>1856.7299800000001</v>
      </c>
      <c r="E520">
        <v>1857.150024</v>
      </c>
      <c r="F520">
        <v>1857.150024</v>
      </c>
      <c r="G520">
        <v>0</v>
      </c>
      <c r="H520" s="27">
        <f t="shared" si="8"/>
        <v>-1.2427411434843379E-2</v>
      </c>
    </row>
    <row r="521" spans="1:8" x14ac:dyDescent="0.35">
      <c r="A521" s="23">
        <v>44085</v>
      </c>
      <c r="B521">
        <v>1864.219971</v>
      </c>
      <c r="C521">
        <v>1867.660034</v>
      </c>
      <c r="D521">
        <v>1839.6400149999999</v>
      </c>
      <c r="E521">
        <v>1854.869995</v>
      </c>
      <c r="F521">
        <v>1854.869995</v>
      </c>
      <c r="G521">
        <v>0</v>
      </c>
      <c r="H521" s="27">
        <f t="shared" si="8"/>
        <v>-1.2277031852758996E-3</v>
      </c>
    </row>
    <row r="522" spans="1:8" x14ac:dyDescent="0.35">
      <c r="A522" s="23">
        <v>44088</v>
      </c>
      <c r="B522">
        <v>1867.839966</v>
      </c>
      <c r="C522">
        <v>1894.3100589999999</v>
      </c>
      <c r="D522">
        <v>1867.839966</v>
      </c>
      <c r="E522">
        <v>1891.25</v>
      </c>
      <c r="F522">
        <v>1891.25</v>
      </c>
      <c r="G522">
        <v>0</v>
      </c>
      <c r="H522" s="27">
        <f t="shared" si="8"/>
        <v>1.9613237099131566E-2</v>
      </c>
    </row>
    <row r="523" spans="1:8" x14ac:dyDescent="0.35">
      <c r="A523" s="23">
        <v>44089</v>
      </c>
      <c r="B523">
        <v>1900.630005</v>
      </c>
      <c r="C523">
        <v>1908.619995</v>
      </c>
      <c r="D523">
        <v>1889.23999</v>
      </c>
      <c r="E523">
        <v>1892.4799800000001</v>
      </c>
      <c r="F523">
        <v>1892.4799800000001</v>
      </c>
      <c r="G523">
        <v>0</v>
      </c>
      <c r="H523" s="27">
        <f t="shared" si="8"/>
        <v>6.5035294117650694E-4</v>
      </c>
    </row>
    <row r="524" spans="1:8" x14ac:dyDescent="0.35">
      <c r="A524" s="23">
        <v>44090</v>
      </c>
      <c r="B524">
        <v>1901.420044</v>
      </c>
      <c r="C524">
        <v>1921.900024</v>
      </c>
      <c r="D524">
        <v>1896.6099850000001</v>
      </c>
      <c r="E524">
        <v>1898.5500489999999</v>
      </c>
      <c r="F524">
        <v>1898.5500489999999</v>
      </c>
      <c r="G524">
        <v>0</v>
      </c>
      <c r="H524" s="27">
        <f t="shared" si="8"/>
        <v>3.2074680124224487E-3</v>
      </c>
    </row>
    <row r="525" spans="1:8" x14ac:dyDescent="0.35">
      <c r="A525" s="23">
        <v>44091</v>
      </c>
      <c r="B525">
        <v>1877.2299800000001</v>
      </c>
      <c r="C525">
        <v>1893.209961</v>
      </c>
      <c r="D525">
        <v>1864.4300539999999</v>
      </c>
      <c r="E525">
        <v>1888.130005</v>
      </c>
      <c r="F525">
        <v>1888.130005</v>
      </c>
      <c r="G525">
        <v>0</v>
      </c>
      <c r="H525" s="27">
        <f t="shared" si="8"/>
        <v>-5.4884220753034056E-3</v>
      </c>
    </row>
    <row r="526" spans="1:8" x14ac:dyDescent="0.35">
      <c r="A526" s="23">
        <v>44092</v>
      </c>
      <c r="B526">
        <v>1893.119995</v>
      </c>
      <c r="C526">
        <v>1895.849976</v>
      </c>
      <c r="D526">
        <v>1852.089966</v>
      </c>
      <c r="E526">
        <v>1865.8599850000001</v>
      </c>
      <c r="F526">
        <v>1865.8599850000001</v>
      </c>
      <c r="G526">
        <v>0</v>
      </c>
      <c r="H526" s="27">
        <f t="shared" si="8"/>
        <v>-1.1794749270985677E-2</v>
      </c>
    </row>
    <row r="527" spans="1:8" x14ac:dyDescent="0.35">
      <c r="A527" s="23">
        <v>44095</v>
      </c>
      <c r="B527">
        <v>1840.599976</v>
      </c>
      <c r="C527">
        <v>1840.599976</v>
      </c>
      <c r="D527">
        <v>1799.8199460000001</v>
      </c>
      <c r="E527">
        <v>1820.6999510000001</v>
      </c>
      <c r="F527">
        <v>1820.6999510000001</v>
      </c>
      <c r="G527">
        <v>0</v>
      </c>
      <c r="H527" s="27">
        <f t="shared" si="8"/>
        <v>-2.4203334849908362E-2</v>
      </c>
    </row>
    <row r="528" spans="1:8" x14ac:dyDescent="0.35">
      <c r="A528" s="23">
        <v>44096</v>
      </c>
      <c r="B528">
        <v>1826.130005</v>
      </c>
      <c r="C528">
        <v>1837.26001</v>
      </c>
      <c r="D528">
        <v>1814.5200199999999</v>
      </c>
      <c r="E528">
        <v>1833.719971</v>
      </c>
      <c r="F528">
        <v>1833.719971</v>
      </c>
      <c r="G528">
        <v>0</v>
      </c>
      <c r="H528" s="27">
        <f t="shared" si="8"/>
        <v>7.1511069096524245E-3</v>
      </c>
    </row>
    <row r="529" spans="1:8" x14ac:dyDescent="0.35">
      <c r="A529" s="23">
        <v>44097</v>
      </c>
      <c r="B529">
        <v>1833.9799800000001</v>
      </c>
      <c r="C529">
        <v>1848.040039</v>
      </c>
      <c r="D529">
        <v>1791.670044</v>
      </c>
      <c r="E529">
        <v>1792.089966</v>
      </c>
      <c r="F529">
        <v>1792.089966</v>
      </c>
      <c r="G529">
        <v>0</v>
      </c>
      <c r="H529" s="27">
        <f t="shared" si="8"/>
        <v>-2.2702487652625333E-2</v>
      </c>
    </row>
    <row r="530" spans="1:8" x14ac:dyDescent="0.35">
      <c r="A530" s="23">
        <v>44098</v>
      </c>
      <c r="B530">
        <v>1787.869995</v>
      </c>
      <c r="C530">
        <v>1815.2700199999999</v>
      </c>
      <c r="D530">
        <v>1769.0500489999999</v>
      </c>
      <c r="E530">
        <v>1792.3100589999999</v>
      </c>
      <c r="F530">
        <v>1792.3100589999999</v>
      </c>
      <c r="G530">
        <v>0</v>
      </c>
      <c r="H530" s="27">
        <f t="shared" si="8"/>
        <v>1.2281358870121936E-4</v>
      </c>
    </row>
    <row r="531" spans="1:8" x14ac:dyDescent="0.35">
      <c r="A531" s="23">
        <v>44099</v>
      </c>
      <c r="B531">
        <v>1784.51001</v>
      </c>
      <c r="C531">
        <v>1822.030029</v>
      </c>
      <c r="D531">
        <v>1783.3000489999999</v>
      </c>
      <c r="E531">
        <v>1817.2700199999999</v>
      </c>
      <c r="F531">
        <v>1817.2700199999999</v>
      </c>
      <c r="G531">
        <v>0</v>
      </c>
      <c r="H531" s="27">
        <f t="shared" si="8"/>
        <v>1.3926140108774573E-2</v>
      </c>
    </row>
    <row r="532" spans="1:8" x14ac:dyDescent="0.35">
      <c r="A532" s="23">
        <v>44102</v>
      </c>
      <c r="B532">
        <v>1839.3900149999999</v>
      </c>
      <c r="C532">
        <v>1864.869995</v>
      </c>
      <c r="D532">
        <v>1839.3900149999999</v>
      </c>
      <c r="E532">
        <v>1860.2700199999999</v>
      </c>
      <c r="F532">
        <v>1860.2700199999999</v>
      </c>
      <c r="G532">
        <v>0</v>
      </c>
      <c r="H532" s="27">
        <f t="shared" si="8"/>
        <v>2.3661866165601522E-2</v>
      </c>
    </row>
    <row r="533" spans="1:8" x14ac:dyDescent="0.35">
      <c r="A533" s="23">
        <v>44103</v>
      </c>
      <c r="B533">
        <v>1859.4399410000001</v>
      </c>
      <c r="C533">
        <v>1864.709961</v>
      </c>
      <c r="D533">
        <v>1838.150024</v>
      </c>
      <c r="E533">
        <v>1848.790039</v>
      </c>
      <c r="F533">
        <v>1848.790039</v>
      </c>
      <c r="G533">
        <v>0</v>
      </c>
      <c r="H533" s="27">
        <f t="shared" si="8"/>
        <v>-6.1711369191446482E-3</v>
      </c>
    </row>
    <row r="534" spans="1:8" x14ac:dyDescent="0.35">
      <c r="A534" s="23">
        <v>44104</v>
      </c>
      <c r="B534">
        <v>1854.410034</v>
      </c>
      <c r="C534">
        <v>1878.969971</v>
      </c>
      <c r="D534">
        <v>1847.2700199999999</v>
      </c>
      <c r="E534">
        <v>1861.290039</v>
      </c>
      <c r="F534">
        <v>1861.290039</v>
      </c>
      <c r="G534">
        <v>0</v>
      </c>
      <c r="H534" s="27">
        <f t="shared" si="8"/>
        <v>6.7611787906219894E-3</v>
      </c>
    </row>
    <row r="535" spans="1:8" x14ac:dyDescent="0.35">
      <c r="A535" s="23">
        <v>44105</v>
      </c>
      <c r="B535">
        <v>1869.75</v>
      </c>
      <c r="C535">
        <v>1885.26001</v>
      </c>
      <c r="D535">
        <v>1863.7700199999999</v>
      </c>
      <c r="E535">
        <v>1884.9399410000001</v>
      </c>
      <c r="F535">
        <v>1884.9399410000001</v>
      </c>
      <c r="G535">
        <v>0</v>
      </c>
      <c r="H535" s="27">
        <f t="shared" si="8"/>
        <v>1.2706188452341527E-2</v>
      </c>
    </row>
    <row r="536" spans="1:8" x14ac:dyDescent="0.35">
      <c r="A536" s="23">
        <v>44106</v>
      </c>
      <c r="B536">
        <v>1858.530029</v>
      </c>
      <c r="C536">
        <v>1910.3599850000001</v>
      </c>
      <c r="D536">
        <v>1848.6899410000001</v>
      </c>
      <c r="E536">
        <v>1902.790039</v>
      </c>
      <c r="F536">
        <v>1902.790039</v>
      </c>
      <c r="G536">
        <v>0</v>
      </c>
      <c r="H536" s="27">
        <f t="shared" si="8"/>
        <v>9.4698497345915636E-3</v>
      </c>
    </row>
    <row r="537" spans="1:8" x14ac:dyDescent="0.35">
      <c r="A537" s="23">
        <v>44109</v>
      </c>
      <c r="B537">
        <v>1916.130005</v>
      </c>
      <c r="C537">
        <v>1946.5</v>
      </c>
      <c r="D537">
        <v>1916.130005</v>
      </c>
      <c r="E537">
        <v>1945.959961</v>
      </c>
      <c r="F537">
        <v>1945.959961</v>
      </c>
      <c r="G537">
        <v>0</v>
      </c>
      <c r="H537" s="27">
        <f t="shared" si="8"/>
        <v>2.2687696022777027E-2</v>
      </c>
    </row>
    <row r="538" spans="1:8" x14ac:dyDescent="0.35">
      <c r="A538" s="23">
        <v>44110</v>
      </c>
      <c r="B538">
        <v>1956.1400149999999</v>
      </c>
      <c r="C538">
        <v>1982.8599850000001</v>
      </c>
      <c r="D538">
        <v>1933.579956</v>
      </c>
      <c r="E538">
        <v>1936.849976</v>
      </c>
      <c r="F538">
        <v>1936.849976</v>
      </c>
      <c r="G538">
        <v>0</v>
      </c>
      <c r="H538" s="27">
        <f t="shared" si="8"/>
        <v>-4.6814863525344915E-3</v>
      </c>
    </row>
    <row r="539" spans="1:8" x14ac:dyDescent="0.35">
      <c r="A539" s="23">
        <v>44111</v>
      </c>
      <c r="B539">
        <v>1955.6400149999999</v>
      </c>
      <c r="C539">
        <v>1976.880005</v>
      </c>
      <c r="D539">
        <v>1955.6400149999999</v>
      </c>
      <c r="E539">
        <v>1971.119995</v>
      </c>
      <c r="F539">
        <v>1971.119995</v>
      </c>
      <c r="G539">
        <v>0</v>
      </c>
      <c r="H539" s="27">
        <f t="shared" si="8"/>
        <v>1.7693687908020009E-2</v>
      </c>
    </row>
    <row r="540" spans="1:8" x14ac:dyDescent="0.35">
      <c r="A540" s="23">
        <v>44112</v>
      </c>
      <c r="B540">
        <v>1984.3599850000001</v>
      </c>
      <c r="C540">
        <v>1991.719971</v>
      </c>
      <c r="D540">
        <v>1977.4499510000001</v>
      </c>
      <c r="E540">
        <v>1991.540039</v>
      </c>
      <c r="F540">
        <v>1991.540039</v>
      </c>
      <c r="G540">
        <v>0</v>
      </c>
      <c r="H540" s="27">
        <f t="shared" si="8"/>
        <v>1.0359614864543018E-2</v>
      </c>
    </row>
    <row r="541" spans="1:8" x14ac:dyDescent="0.35">
      <c r="A541" s="23">
        <v>44113</v>
      </c>
      <c r="B541">
        <v>2004</v>
      </c>
      <c r="C541">
        <v>2010.3900149999999</v>
      </c>
      <c r="D541">
        <v>1990.900024</v>
      </c>
      <c r="E541">
        <v>1996.3599850000001</v>
      </c>
      <c r="F541">
        <v>1996.3599850000001</v>
      </c>
      <c r="G541">
        <v>0</v>
      </c>
      <c r="H541" s="27">
        <f t="shared" si="8"/>
        <v>2.420210442979737E-3</v>
      </c>
    </row>
    <row r="542" spans="1:8" x14ac:dyDescent="0.35">
      <c r="A542" s="23">
        <v>44116</v>
      </c>
      <c r="B542">
        <v>2003.0200199999999</v>
      </c>
      <c r="C542">
        <v>2012.369995</v>
      </c>
      <c r="D542">
        <v>1997.1099850000001</v>
      </c>
      <c r="E542">
        <v>2009.0699460000001</v>
      </c>
      <c r="F542">
        <v>2009.0699460000001</v>
      </c>
      <c r="G542">
        <v>0</v>
      </c>
      <c r="H542" s="27">
        <f t="shared" si="8"/>
        <v>6.3665677009650248E-3</v>
      </c>
    </row>
    <row r="543" spans="1:8" x14ac:dyDescent="0.35">
      <c r="A543" s="23">
        <v>44117</v>
      </c>
      <c r="B543">
        <v>1999.4499510000001</v>
      </c>
      <c r="C543">
        <v>2003.8100589999999</v>
      </c>
      <c r="D543">
        <v>1989.3599850000001</v>
      </c>
      <c r="E543">
        <v>1993.0699460000001</v>
      </c>
      <c r="F543">
        <v>1993.0699460000001</v>
      </c>
      <c r="G543">
        <v>0</v>
      </c>
      <c r="H543" s="27">
        <f t="shared" si="8"/>
        <v>-7.9638840010799704E-3</v>
      </c>
    </row>
    <row r="544" spans="1:8" x14ac:dyDescent="0.35">
      <c r="A544" s="23">
        <v>44118</v>
      </c>
      <c r="B544">
        <v>1995.9499510000001</v>
      </c>
      <c r="C544">
        <v>2009.910034</v>
      </c>
      <c r="D544">
        <v>1984.130005</v>
      </c>
      <c r="E544">
        <v>1984.280029</v>
      </c>
      <c r="F544">
        <v>1984.280029</v>
      </c>
      <c r="G544">
        <v>0</v>
      </c>
      <c r="H544" s="27">
        <f t="shared" si="8"/>
        <v>-4.4102401010265692E-3</v>
      </c>
    </row>
    <row r="545" spans="1:8" x14ac:dyDescent="0.35">
      <c r="A545" s="23">
        <v>44119</v>
      </c>
      <c r="B545">
        <v>1963.619995</v>
      </c>
      <c r="C545">
        <v>2006.25</v>
      </c>
      <c r="D545">
        <v>1957.23999</v>
      </c>
      <c r="E545">
        <v>2002.8199460000001</v>
      </c>
      <c r="F545">
        <v>2002.8199460000001</v>
      </c>
      <c r="G545">
        <v>0</v>
      </c>
      <c r="H545" s="27">
        <f t="shared" si="8"/>
        <v>9.3433974686241515E-3</v>
      </c>
    </row>
    <row r="546" spans="1:8" x14ac:dyDescent="0.35">
      <c r="A546" s="23">
        <v>44120</v>
      </c>
      <c r="B546">
        <v>2007.1999510000001</v>
      </c>
      <c r="C546">
        <v>2011.5200199999999</v>
      </c>
      <c r="D546">
        <v>1997.329956</v>
      </c>
      <c r="E546">
        <v>1997.339966</v>
      </c>
      <c r="F546">
        <v>1997.339966</v>
      </c>
      <c r="G546">
        <v>0</v>
      </c>
      <c r="H546" s="27">
        <f t="shared" si="8"/>
        <v>-2.73613212757572E-3</v>
      </c>
    </row>
    <row r="547" spans="1:8" x14ac:dyDescent="0.35">
      <c r="A547" s="23">
        <v>44123</v>
      </c>
      <c r="B547">
        <v>2003.410034</v>
      </c>
      <c r="C547">
        <v>2013.869995</v>
      </c>
      <c r="D547">
        <v>1970.880005</v>
      </c>
      <c r="E547">
        <v>1973.8100589999999</v>
      </c>
      <c r="F547">
        <v>1973.8100589999999</v>
      </c>
      <c r="G547">
        <v>0</v>
      </c>
      <c r="H547" s="27">
        <f t="shared" si="8"/>
        <v>-1.1780621927434107E-2</v>
      </c>
    </row>
    <row r="548" spans="1:8" x14ac:dyDescent="0.35">
      <c r="A548" s="23">
        <v>44124</v>
      </c>
      <c r="B548">
        <v>1973.8100589999999</v>
      </c>
      <c r="C548">
        <v>2004.329956</v>
      </c>
      <c r="D548">
        <v>1973.8100589999999</v>
      </c>
      <c r="E548">
        <v>1984.26001</v>
      </c>
      <c r="F548">
        <v>1984.26001</v>
      </c>
      <c r="G548">
        <v>0</v>
      </c>
      <c r="H548" s="27">
        <f t="shared" si="8"/>
        <v>5.2943042580775781E-3</v>
      </c>
    </row>
    <row r="549" spans="1:8" x14ac:dyDescent="0.35">
      <c r="A549" s="23">
        <v>44125</v>
      </c>
      <c r="B549">
        <v>1984.26001</v>
      </c>
      <c r="C549">
        <v>1996.030029</v>
      </c>
      <c r="D549">
        <v>1970.130005</v>
      </c>
      <c r="E549">
        <v>1970.130005</v>
      </c>
      <c r="F549">
        <v>1970.130005</v>
      </c>
      <c r="G549">
        <v>0</v>
      </c>
      <c r="H549" s="27">
        <f t="shared" si="8"/>
        <v>-7.1210450892471413E-3</v>
      </c>
    </row>
    <row r="550" spans="1:8" x14ac:dyDescent="0.35">
      <c r="A550" s="23">
        <v>44126</v>
      </c>
      <c r="B550">
        <v>1970.130005</v>
      </c>
      <c r="C550">
        <v>2004.1899410000001</v>
      </c>
      <c r="D550">
        <v>1970.130005</v>
      </c>
      <c r="E550">
        <v>2002.9300539999999</v>
      </c>
      <c r="F550">
        <v>2002.9300539999999</v>
      </c>
      <c r="G550">
        <v>0</v>
      </c>
      <c r="H550" s="27">
        <f t="shared" si="8"/>
        <v>1.6648672380379256E-2</v>
      </c>
    </row>
    <row r="551" spans="1:8" x14ac:dyDescent="0.35">
      <c r="A551" s="23">
        <v>44127</v>
      </c>
      <c r="B551">
        <v>2002.9300539999999</v>
      </c>
      <c r="C551">
        <v>2021.23999</v>
      </c>
      <c r="D551">
        <v>1997.219971</v>
      </c>
      <c r="E551">
        <v>2015.650024</v>
      </c>
      <c r="F551">
        <v>2015.650024</v>
      </c>
      <c r="G551">
        <v>0</v>
      </c>
      <c r="H551" s="27">
        <f t="shared" si="8"/>
        <v>6.3506810807483658E-3</v>
      </c>
    </row>
    <row r="552" spans="1:8" x14ac:dyDescent="0.35">
      <c r="A552" s="23">
        <v>44130</v>
      </c>
      <c r="B552">
        <v>1997.3599850000001</v>
      </c>
      <c r="C552">
        <v>1997.3599850000001</v>
      </c>
      <c r="D552">
        <v>1952.3100589999999</v>
      </c>
      <c r="E552">
        <v>1973.880005</v>
      </c>
      <c r="F552">
        <v>1973.880005</v>
      </c>
      <c r="G552">
        <v>0</v>
      </c>
      <c r="H552" s="27">
        <f t="shared" si="8"/>
        <v>-2.0722852927170677E-2</v>
      </c>
    </row>
    <row r="553" spans="1:8" x14ac:dyDescent="0.35">
      <c r="A553" s="23">
        <v>44131</v>
      </c>
      <c r="B553">
        <v>1971.880005</v>
      </c>
      <c r="C553">
        <v>1975.589966</v>
      </c>
      <c r="D553">
        <v>1946.6800539999999</v>
      </c>
      <c r="E553">
        <v>1946.6800539999999</v>
      </c>
      <c r="F553">
        <v>1946.6800539999999</v>
      </c>
      <c r="G553">
        <v>0</v>
      </c>
      <c r="H553" s="27">
        <f t="shared" si="8"/>
        <v>-1.3779941501560556E-2</v>
      </c>
    </row>
    <row r="554" spans="1:8" x14ac:dyDescent="0.35">
      <c r="A554" s="23">
        <v>44132</v>
      </c>
      <c r="B554">
        <v>1919.579956</v>
      </c>
      <c r="C554">
        <v>1926.0699460000001</v>
      </c>
      <c r="D554">
        <v>1895</v>
      </c>
      <c r="E554">
        <v>1895.5699460000001</v>
      </c>
      <c r="F554">
        <v>1895.5699460000001</v>
      </c>
      <c r="G554">
        <v>0</v>
      </c>
      <c r="H554" s="27">
        <f t="shared" si="8"/>
        <v>-2.6255011908597824E-2</v>
      </c>
    </row>
    <row r="555" spans="1:8" x14ac:dyDescent="0.35">
      <c r="A555" s="23">
        <v>44133</v>
      </c>
      <c r="B555">
        <v>1892.6999510000001</v>
      </c>
      <c r="C555">
        <v>1925.3599850000001</v>
      </c>
      <c r="D555">
        <v>1882.410034</v>
      </c>
      <c r="E555">
        <v>1915.4399410000001</v>
      </c>
      <c r="F555">
        <v>1915.4399410000001</v>
      </c>
      <c r="G555">
        <v>0</v>
      </c>
      <c r="H555" s="27">
        <f t="shared" si="8"/>
        <v>1.0482332789633718E-2</v>
      </c>
    </row>
    <row r="556" spans="1:8" x14ac:dyDescent="0.35">
      <c r="A556" s="23">
        <v>44134</v>
      </c>
      <c r="B556">
        <v>1907.3599850000001</v>
      </c>
      <c r="C556">
        <v>1914.9799800000001</v>
      </c>
      <c r="D556">
        <v>1876.839966</v>
      </c>
      <c r="E556">
        <v>1900.1800539999999</v>
      </c>
      <c r="F556">
        <v>1900.1800539999999</v>
      </c>
      <c r="G556">
        <v>0</v>
      </c>
      <c r="H556" s="27">
        <f t="shared" si="8"/>
        <v>-7.9667791578123728E-3</v>
      </c>
    </row>
    <row r="557" spans="1:8" x14ac:dyDescent="0.35">
      <c r="A557" s="23">
        <v>44137</v>
      </c>
      <c r="B557">
        <v>1920.1899410000001</v>
      </c>
      <c r="C557">
        <v>1939.1999510000001</v>
      </c>
      <c r="D557">
        <v>1915.98999</v>
      </c>
      <c r="E557">
        <v>1937.1099850000001</v>
      </c>
      <c r="F557">
        <v>1937.1099850000001</v>
      </c>
      <c r="G557">
        <v>0</v>
      </c>
      <c r="H557" s="27">
        <f t="shared" si="8"/>
        <v>1.9434964029992983E-2</v>
      </c>
    </row>
    <row r="558" spans="1:8" x14ac:dyDescent="0.35">
      <c r="A558" s="23">
        <v>44138</v>
      </c>
      <c r="B558">
        <v>1957.969971</v>
      </c>
      <c r="C558">
        <v>1988.76001</v>
      </c>
      <c r="D558">
        <v>1957.969971</v>
      </c>
      <c r="E558">
        <v>1980.51001</v>
      </c>
      <c r="F558">
        <v>1980.51001</v>
      </c>
      <c r="G558">
        <v>0</v>
      </c>
      <c r="H558" s="27">
        <f t="shared" si="8"/>
        <v>2.2404522890319991E-2</v>
      </c>
    </row>
    <row r="559" spans="1:8" x14ac:dyDescent="0.35">
      <c r="A559" s="23">
        <v>44139</v>
      </c>
      <c r="B559">
        <v>1972.170044</v>
      </c>
      <c r="C559">
        <v>2006.839966</v>
      </c>
      <c r="D559">
        <v>1956.9399410000001</v>
      </c>
      <c r="E559">
        <v>1981.790039</v>
      </c>
      <c r="F559">
        <v>1981.790039</v>
      </c>
      <c r="G559">
        <v>0</v>
      </c>
      <c r="H559" s="27">
        <f t="shared" si="8"/>
        <v>6.463128151520997E-4</v>
      </c>
    </row>
    <row r="560" spans="1:8" x14ac:dyDescent="0.35">
      <c r="A560" s="23">
        <v>44140</v>
      </c>
      <c r="B560">
        <v>2000.660034</v>
      </c>
      <c r="C560">
        <v>2042.089966</v>
      </c>
      <c r="D560">
        <v>2000.660034</v>
      </c>
      <c r="E560">
        <v>2037.130005</v>
      </c>
      <c r="F560">
        <v>2037.130005</v>
      </c>
      <c r="G560">
        <v>0</v>
      </c>
      <c r="H560" s="27">
        <f t="shared" si="8"/>
        <v>2.7924232593238906E-2</v>
      </c>
    </row>
    <row r="561" spans="1:8" x14ac:dyDescent="0.35">
      <c r="A561" s="23">
        <v>44141</v>
      </c>
      <c r="B561">
        <v>2042.469971</v>
      </c>
      <c r="C561">
        <v>2045.9799800000001</v>
      </c>
      <c r="D561">
        <v>2023.380005</v>
      </c>
      <c r="E561">
        <v>2026.9499510000001</v>
      </c>
      <c r="F561">
        <v>2026.9499510000001</v>
      </c>
      <c r="G561">
        <v>0</v>
      </c>
      <c r="H561" s="27">
        <f t="shared" si="8"/>
        <v>-4.99725298582499E-3</v>
      </c>
    </row>
    <row r="562" spans="1:8" x14ac:dyDescent="0.35">
      <c r="A562" s="23">
        <v>44144</v>
      </c>
      <c r="B562">
        <v>2076.820068</v>
      </c>
      <c r="C562">
        <v>2162.8000489999999</v>
      </c>
      <c r="D562">
        <v>2076.820068</v>
      </c>
      <c r="E562">
        <v>2083.26001</v>
      </c>
      <c r="F562">
        <v>2083.26001</v>
      </c>
      <c r="G562">
        <v>0</v>
      </c>
      <c r="H562" s="27">
        <f t="shared" si="8"/>
        <v>2.7780685444265273E-2</v>
      </c>
    </row>
    <row r="563" spans="1:8" x14ac:dyDescent="0.35">
      <c r="A563" s="23">
        <v>44145</v>
      </c>
      <c r="B563">
        <v>2089.6201169999999</v>
      </c>
      <c r="C563">
        <v>2115.030029</v>
      </c>
      <c r="D563">
        <v>2078.9799800000001</v>
      </c>
      <c r="E563">
        <v>2108.4099120000001</v>
      </c>
      <c r="F563">
        <v>2108.4099120000001</v>
      </c>
      <c r="G563">
        <v>0</v>
      </c>
      <c r="H563" s="27">
        <f t="shared" si="8"/>
        <v>1.2072377849752951E-2</v>
      </c>
    </row>
    <row r="564" spans="1:8" x14ac:dyDescent="0.35">
      <c r="A564" s="23">
        <v>44146</v>
      </c>
      <c r="B564">
        <v>2116.580078</v>
      </c>
      <c r="C564">
        <v>2119.4499510000001</v>
      </c>
      <c r="D564">
        <v>2093.679932</v>
      </c>
      <c r="E564">
        <v>2106.3701169999999</v>
      </c>
      <c r="F564">
        <v>2106.3701169999999</v>
      </c>
      <c r="G564">
        <v>0</v>
      </c>
      <c r="H564" s="27">
        <f t="shared" si="8"/>
        <v>-9.6745655974706879E-4</v>
      </c>
    </row>
    <row r="565" spans="1:8" x14ac:dyDescent="0.35">
      <c r="A565" s="23">
        <v>44147</v>
      </c>
      <c r="B565">
        <v>2095.1298830000001</v>
      </c>
      <c r="C565">
        <v>2095.1298830000001</v>
      </c>
      <c r="D565">
        <v>2055.070068</v>
      </c>
      <c r="E565">
        <v>2070.219971</v>
      </c>
      <c r="F565">
        <v>2070.219971</v>
      </c>
      <c r="G565">
        <v>0</v>
      </c>
      <c r="H565" s="27">
        <f t="shared" si="8"/>
        <v>-1.7162295319441218E-2</v>
      </c>
    </row>
    <row r="566" spans="1:8" x14ac:dyDescent="0.35">
      <c r="A566" s="23">
        <v>44148</v>
      </c>
      <c r="B566">
        <v>2084.969971</v>
      </c>
      <c r="C566">
        <v>2116.929932</v>
      </c>
      <c r="D566">
        <v>2084.969971</v>
      </c>
      <c r="E566">
        <v>2113.26001</v>
      </c>
      <c r="F566">
        <v>2113.26001</v>
      </c>
      <c r="G566">
        <v>0</v>
      </c>
      <c r="H566" s="27">
        <f t="shared" si="8"/>
        <v>2.0790080089513337E-2</v>
      </c>
    </row>
    <row r="567" spans="1:8" x14ac:dyDescent="0.35">
      <c r="A567" s="23">
        <v>44151</v>
      </c>
      <c r="B567">
        <v>2134.5900879999999</v>
      </c>
      <c r="C567">
        <v>2155.75</v>
      </c>
      <c r="D567">
        <v>2130.75</v>
      </c>
      <c r="E567">
        <v>2155.5500489999999</v>
      </c>
      <c r="F567">
        <v>2155.5500489999999</v>
      </c>
      <c r="G567">
        <v>0</v>
      </c>
      <c r="H567" s="27">
        <f t="shared" si="8"/>
        <v>2.001175378319868E-2</v>
      </c>
    </row>
    <row r="568" spans="1:8" x14ac:dyDescent="0.35">
      <c r="A568" s="23">
        <v>44152</v>
      </c>
      <c r="B568">
        <v>2140.080078</v>
      </c>
      <c r="C568">
        <v>2166.9799800000001</v>
      </c>
      <c r="D568">
        <v>2123.3000489999999</v>
      </c>
      <c r="E568">
        <v>2159.6298830000001</v>
      </c>
      <c r="F568">
        <v>2159.6298830000001</v>
      </c>
      <c r="G568">
        <v>0</v>
      </c>
      <c r="H568" s="27">
        <f t="shared" si="8"/>
        <v>1.8927113299423645E-3</v>
      </c>
    </row>
    <row r="569" spans="1:8" x14ac:dyDescent="0.35">
      <c r="A569" s="23">
        <v>44153</v>
      </c>
      <c r="B569">
        <v>2164.679932</v>
      </c>
      <c r="C569">
        <v>2168.639893</v>
      </c>
      <c r="D569">
        <v>2131.219971</v>
      </c>
      <c r="E569">
        <v>2131.4499510000001</v>
      </c>
      <c r="F569">
        <v>2131.4499510000001</v>
      </c>
      <c r="G569">
        <v>0</v>
      </c>
      <c r="H569" s="27">
        <f t="shared" si="8"/>
        <v>-1.3048500681447557E-2</v>
      </c>
    </row>
    <row r="570" spans="1:8" x14ac:dyDescent="0.35">
      <c r="A570" s="23">
        <v>44154</v>
      </c>
      <c r="B570">
        <v>2127.5900879999999</v>
      </c>
      <c r="C570">
        <v>2150.6899410000001</v>
      </c>
      <c r="D570">
        <v>2120.23999</v>
      </c>
      <c r="E570">
        <v>2149.1499020000001</v>
      </c>
      <c r="F570">
        <v>2149.1499020000001</v>
      </c>
      <c r="G570">
        <v>0</v>
      </c>
      <c r="H570" s="27">
        <f t="shared" si="8"/>
        <v>8.3041832587698681E-3</v>
      </c>
    </row>
    <row r="571" spans="1:8" x14ac:dyDescent="0.35">
      <c r="A571" s="23">
        <v>44155</v>
      </c>
      <c r="B571">
        <v>2144.969971</v>
      </c>
      <c r="C571">
        <v>2153.6599120000001</v>
      </c>
      <c r="D571">
        <v>2138.169922</v>
      </c>
      <c r="E571">
        <v>2147.610107</v>
      </c>
      <c r="F571">
        <v>2147.610107</v>
      </c>
      <c r="G571">
        <v>0</v>
      </c>
      <c r="H571" s="27">
        <f t="shared" si="8"/>
        <v>-7.1646700798636985E-4</v>
      </c>
    </row>
    <row r="572" spans="1:8" x14ac:dyDescent="0.35">
      <c r="A572" s="23">
        <v>44158</v>
      </c>
      <c r="B572">
        <v>2147.610107</v>
      </c>
      <c r="C572">
        <v>2190.6899410000001</v>
      </c>
      <c r="D572">
        <v>2147.610107</v>
      </c>
      <c r="E572">
        <v>2181.6000979999999</v>
      </c>
      <c r="F572">
        <v>2181.6000979999999</v>
      </c>
      <c r="G572">
        <v>0</v>
      </c>
      <c r="H572" s="27">
        <f t="shared" si="8"/>
        <v>1.5826890965548953E-2</v>
      </c>
    </row>
    <row r="573" spans="1:8" x14ac:dyDescent="0.35">
      <c r="A573" s="23">
        <v>44159</v>
      </c>
      <c r="B573">
        <v>2197.320068</v>
      </c>
      <c r="C573">
        <v>2223.5200199999999</v>
      </c>
      <c r="D573">
        <v>2197.320068</v>
      </c>
      <c r="E573">
        <v>2217.8400879999999</v>
      </c>
      <c r="F573">
        <v>2217.8400879999999</v>
      </c>
      <c r="G573">
        <v>0</v>
      </c>
      <c r="H573" s="27">
        <f t="shared" si="8"/>
        <v>1.6611655836110087E-2</v>
      </c>
    </row>
    <row r="574" spans="1:8" x14ac:dyDescent="0.35">
      <c r="A574" s="23">
        <v>44160</v>
      </c>
      <c r="B574">
        <v>2217.8400879999999</v>
      </c>
      <c r="C574">
        <v>2217.8400879999999</v>
      </c>
      <c r="D574">
        <v>2191.23999</v>
      </c>
      <c r="E574">
        <v>2201.5600589999999</v>
      </c>
      <c r="F574">
        <v>2201.5600589999999</v>
      </c>
      <c r="G574">
        <v>0</v>
      </c>
      <c r="H574" s="27">
        <f t="shared" si="8"/>
        <v>-7.3404882020511181E-3</v>
      </c>
    </row>
    <row r="575" spans="1:8" x14ac:dyDescent="0.35">
      <c r="A575" s="23">
        <v>44162</v>
      </c>
      <c r="B575">
        <v>2201.5600589999999</v>
      </c>
      <c r="C575">
        <v>2208.360107</v>
      </c>
      <c r="D575">
        <v>2198.6599120000001</v>
      </c>
      <c r="E575">
        <v>2205.919922</v>
      </c>
      <c r="F575">
        <v>2205.919922</v>
      </c>
      <c r="G575">
        <v>0</v>
      </c>
      <c r="H575" s="27">
        <f t="shared" si="8"/>
        <v>1.9803516066604532E-3</v>
      </c>
    </row>
    <row r="576" spans="1:8" x14ac:dyDescent="0.35">
      <c r="A576" s="23">
        <v>44165</v>
      </c>
      <c r="B576">
        <v>2203.280029</v>
      </c>
      <c r="C576">
        <v>2203.3000489999999</v>
      </c>
      <c r="D576">
        <v>2165.6298830000001</v>
      </c>
      <c r="E576">
        <v>2168.5</v>
      </c>
      <c r="F576">
        <v>2168.5</v>
      </c>
      <c r="G576">
        <v>0</v>
      </c>
      <c r="H576" s="27">
        <f t="shared" si="8"/>
        <v>-1.6963409064311465E-2</v>
      </c>
    </row>
    <row r="577" spans="1:8" x14ac:dyDescent="0.35">
      <c r="A577" s="23">
        <v>44166</v>
      </c>
      <c r="B577">
        <v>2183.6599120000001</v>
      </c>
      <c r="C577">
        <v>2206.5600589999999</v>
      </c>
      <c r="D577">
        <v>2183.6599120000001</v>
      </c>
      <c r="E577">
        <v>2194.5</v>
      </c>
      <c r="F577">
        <v>2194.5</v>
      </c>
      <c r="G577">
        <v>0</v>
      </c>
      <c r="H577" s="27">
        <f t="shared" si="8"/>
        <v>1.1989854738298363E-2</v>
      </c>
    </row>
    <row r="578" spans="1:8" x14ac:dyDescent="0.35">
      <c r="A578" s="23">
        <v>44167</v>
      </c>
      <c r="B578">
        <v>2185.9399410000001</v>
      </c>
      <c r="C578">
        <v>2195.389893</v>
      </c>
      <c r="D578">
        <v>2175.1599120000001</v>
      </c>
      <c r="E578">
        <v>2191.8701169999999</v>
      </c>
      <c r="F578">
        <v>2191.8701169999999</v>
      </c>
      <c r="G578">
        <v>0</v>
      </c>
      <c r="H578" s="27">
        <f t="shared" si="8"/>
        <v>-1.1983973570289649E-3</v>
      </c>
    </row>
    <row r="579" spans="1:8" x14ac:dyDescent="0.35">
      <c r="A579" s="23">
        <v>44168</v>
      </c>
      <c r="B579">
        <v>2193.01001</v>
      </c>
      <c r="C579">
        <v>2216.719971</v>
      </c>
      <c r="D579">
        <v>2191.830078</v>
      </c>
      <c r="E579">
        <v>2203.4799800000001</v>
      </c>
      <c r="F579">
        <v>2203.4799800000001</v>
      </c>
      <c r="G579">
        <v>0</v>
      </c>
      <c r="H579" s="27">
        <f t="shared" si="8"/>
        <v>5.2967841980940391E-3</v>
      </c>
    </row>
    <row r="580" spans="1:8" x14ac:dyDescent="0.35">
      <c r="A580" s="23">
        <v>44169</v>
      </c>
      <c r="B580">
        <v>2213.179932</v>
      </c>
      <c r="C580">
        <v>2245.070068</v>
      </c>
      <c r="D580">
        <v>2213.179932</v>
      </c>
      <c r="E580">
        <v>2244.9399410000001</v>
      </c>
      <c r="F580">
        <v>2244.9399410000001</v>
      </c>
      <c r="G580">
        <v>0</v>
      </c>
      <c r="H580" s="27">
        <f t="shared" si="8"/>
        <v>1.881567401397494E-2</v>
      </c>
    </row>
    <row r="581" spans="1:8" x14ac:dyDescent="0.35">
      <c r="A581" s="23">
        <v>44172</v>
      </c>
      <c r="B581">
        <v>2241.5600589999999</v>
      </c>
      <c r="C581">
        <v>2243</v>
      </c>
      <c r="D581">
        <v>2229.360107</v>
      </c>
      <c r="E581">
        <v>2236.459961</v>
      </c>
      <c r="F581">
        <v>2236.459961</v>
      </c>
      <c r="G581">
        <v>0</v>
      </c>
      <c r="H581" s="27">
        <f t="shared" si="8"/>
        <v>-3.7773749957082116E-3</v>
      </c>
    </row>
    <row r="582" spans="1:8" x14ac:dyDescent="0.35">
      <c r="A582" s="23">
        <v>44173</v>
      </c>
      <c r="B582">
        <v>2227.209961</v>
      </c>
      <c r="C582">
        <v>2251.919922</v>
      </c>
      <c r="D582">
        <v>2224.179932</v>
      </c>
      <c r="E582">
        <v>2249.570068</v>
      </c>
      <c r="F582">
        <v>2249.570068</v>
      </c>
      <c r="G582">
        <v>0</v>
      </c>
      <c r="H582" s="27">
        <f t="shared" ref="H582:H645" si="9">(F582-F581)/F581</f>
        <v>5.8619904798733712E-3</v>
      </c>
    </row>
    <row r="583" spans="1:8" x14ac:dyDescent="0.35">
      <c r="A583" s="23">
        <v>44174</v>
      </c>
      <c r="B583">
        <v>2259.080078</v>
      </c>
      <c r="C583">
        <v>2264.669922</v>
      </c>
      <c r="D583">
        <v>2227.639893</v>
      </c>
      <c r="E583">
        <v>2240.48999</v>
      </c>
      <c r="F583">
        <v>2240.48999</v>
      </c>
      <c r="G583">
        <v>0</v>
      </c>
      <c r="H583" s="27">
        <f t="shared" si="9"/>
        <v>-4.0363614937643085E-3</v>
      </c>
    </row>
    <row r="584" spans="1:8" x14ac:dyDescent="0.35">
      <c r="A584" s="23">
        <v>44175</v>
      </c>
      <c r="B584">
        <v>2228.540039</v>
      </c>
      <c r="C584">
        <v>2248.2299800000001</v>
      </c>
      <c r="D584">
        <v>2220.9099120000001</v>
      </c>
      <c r="E584">
        <v>2246.1999510000001</v>
      </c>
      <c r="F584">
        <v>2246.1999510000001</v>
      </c>
      <c r="G584">
        <v>0</v>
      </c>
      <c r="H584" s="27">
        <f t="shared" si="9"/>
        <v>2.548532252090098E-3</v>
      </c>
    </row>
    <row r="585" spans="1:8" x14ac:dyDescent="0.35">
      <c r="A585" s="23">
        <v>44176</v>
      </c>
      <c r="B585">
        <v>2236.0900879999999</v>
      </c>
      <c r="C585">
        <v>2255.6599120000001</v>
      </c>
      <c r="D585">
        <v>2222.4099120000001</v>
      </c>
      <c r="E585">
        <v>2239.9399410000001</v>
      </c>
      <c r="F585">
        <v>2239.9399410000001</v>
      </c>
      <c r="G585">
        <v>0</v>
      </c>
      <c r="H585" s="27">
        <f t="shared" si="9"/>
        <v>-2.7869335484639432E-3</v>
      </c>
    </row>
    <row r="586" spans="1:8" x14ac:dyDescent="0.35">
      <c r="A586" s="23">
        <v>44179</v>
      </c>
      <c r="B586">
        <v>2253.1000979999999</v>
      </c>
      <c r="C586">
        <v>2269.1298830000001</v>
      </c>
      <c r="D586">
        <v>2233.9799800000001</v>
      </c>
      <c r="E586">
        <v>2234.01001</v>
      </c>
      <c r="F586">
        <v>2234.01001</v>
      </c>
      <c r="G586">
        <v>0</v>
      </c>
      <c r="H586" s="27">
        <f t="shared" si="9"/>
        <v>-2.6473616062012637E-3</v>
      </c>
    </row>
    <row r="587" spans="1:8" x14ac:dyDescent="0.35">
      <c r="A587" s="23">
        <v>44180</v>
      </c>
      <c r="B587">
        <v>2248.1201169999999</v>
      </c>
      <c r="C587">
        <v>2287.1000979999999</v>
      </c>
      <c r="D587">
        <v>2246.860107</v>
      </c>
      <c r="E587">
        <v>2287.040039</v>
      </c>
      <c r="F587">
        <v>2287.040039</v>
      </c>
      <c r="G587">
        <v>0</v>
      </c>
      <c r="H587" s="27">
        <f t="shared" si="9"/>
        <v>2.3737596860633588E-2</v>
      </c>
    </row>
    <row r="588" spans="1:8" x14ac:dyDescent="0.35">
      <c r="A588" s="23">
        <v>44181</v>
      </c>
      <c r="B588">
        <v>2293.860107</v>
      </c>
      <c r="C588">
        <v>2293.860107</v>
      </c>
      <c r="D588">
        <v>2267.889893</v>
      </c>
      <c r="E588">
        <v>2278.889893</v>
      </c>
      <c r="F588">
        <v>2278.889893</v>
      </c>
      <c r="G588">
        <v>0</v>
      </c>
      <c r="H588" s="27">
        <f t="shared" si="9"/>
        <v>-3.5636219134858572E-3</v>
      </c>
    </row>
    <row r="589" spans="1:8" x14ac:dyDescent="0.35">
      <c r="A589" s="23">
        <v>44182</v>
      </c>
      <c r="B589">
        <v>2283.8999020000001</v>
      </c>
      <c r="C589">
        <v>2297.98999</v>
      </c>
      <c r="D589">
        <v>2280.6000979999999</v>
      </c>
      <c r="E589">
        <v>2297.9099120000001</v>
      </c>
      <c r="F589">
        <v>2297.9099120000001</v>
      </c>
      <c r="G589">
        <v>0</v>
      </c>
      <c r="H589" s="27">
        <f t="shared" si="9"/>
        <v>8.3461772586834009E-3</v>
      </c>
    </row>
    <row r="590" spans="1:8" x14ac:dyDescent="0.35">
      <c r="A590" s="23">
        <v>44183</v>
      </c>
      <c r="B590">
        <v>2301.3400879999999</v>
      </c>
      <c r="C590">
        <v>2309.7299800000001</v>
      </c>
      <c r="D590">
        <v>2277.3999020000001</v>
      </c>
      <c r="E590">
        <v>2287.26001</v>
      </c>
      <c r="F590">
        <v>2287.26001</v>
      </c>
      <c r="G590">
        <v>0</v>
      </c>
      <c r="H590" s="27">
        <f t="shared" si="9"/>
        <v>-4.6346037955556328E-3</v>
      </c>
    </row>
    <row r="591" spans="1:8" x14ac:dyDescent="0.35">
      <c r="A591" s="23">
        <v>44186</v>
      </c>
      <c r="B591">
        <v>2269.8701169999999</v>
      </c>
      <c r="C591">
        <v>2283.2700199999999</v>
      </c>
      <c r="D591">
        <v>2241.540039</v>
      </c>
      <c r="E591">
        <v>2282.179932</v>
      </c>
      <c r="F591">
        <v>2282.179932</v>
      </c>
      <c r="G591">
        <v>0</v>
      </c>
      <c r="H591" s="27">
        <f t="shared" si="9"/>
        <v>-2.2210321422967377E-3</v>
      </c>
    </row>
    <row r="592" spans="1:8" x14ac:dyDescent="0.35">
      <c r="A592" s="23">
        <v>44187</v>
      </c>
      <c r="B592">
        <v>2284.6298830000001</v>
      </c>
      <c r="C592">
        <v>2296.6599120000001</v>
      </c>
      <c r="D592">
        <v>2279.889893</v>
      </c>
      <c r="E592">
        <v>2292.1899410000001</v>
      </c>
      <c r="F592">
        <v>2292.1899410000001</v>
      </c>
      <c r="G592">
        <v>0</v>
      </c>
      <c r="H592" s="27">
        <f t="shared" si="9"/>
        <v>4.3861611696969748E-3</v>
      </c>
    </row>
    <row r="593" spans="1:8" x14ac:dyDescent="0.35">
      <c r="A593" s="23">
        <v>44188</v>
      </c>
      <c r="B593">
        <v>2301.26001</v>
      </c>
      <c r="C593">
        <v>2318.429932</v>
      </c>
      <c r="D593">
        <v>2301.26001</v>
      </c>
      <c r="E593">
        <v>2311.889893</v>
      </c>
      <c r="F593">
        <v>2311.889893</v>
      </c>
      <c r="G593">
        <v>0</v>
      </c>
      <c r="H593" s="27">
        <f t="shared" si="9"/>
        <v>8.5943802682449423E-3</v>
      </c>
    </row>
    <row r="594" spans="1:8" x14ac:dyDescent="0.35">
      <c r="A594" s="23">
        <v>44189</v>
      </c>
      <c r="B594">
        <v>2311.889893</v>
      </c>
      <c r="C594">
        <v>2317.48999</v>
      </c>
      <c r="D594">
        <v>2304.1201169999999</v>
      </c>
      <c r="E594">
        <v>2315.360107</v>
      </c>
      <c r="F594">
        <v>2315.360107</v>
      </c>
      <c r="G594">
        <v>0</v>
      </c>
      <c r="H594" s="27">
        <f t="shared" si="9"/>
        <v>1.5010290976690305E-3</v>
      </c>
    </row>
    <row r="595" spans="1:8" x14ac:dyDescent="0.35">
      <c r="A595" s="23">
        <v>44193</v>
      </c>
      <c r="B595">
        <v>2324.669922</v>
      </c>
      <c r="C595">
        <v>2334.51001</v>
      </c>
      <c r="D595">
        <v>2309</v>
      </c>
      <c r="E595">
        <v>2309.5200199999999</v>
      </c>
      <c r="F595">
        <v>2309.5200199999999</v>
      </c>
      <c r="G595">
        <v>0</v>
      </c>
      <c r="H595" s="27">
        <f t="shared" si="9"/>
        <v>-2.5223234097986641E-3</v>
      </c>
    </row>
    <row r="596" spans="1:8" x14ac:dyDescent="0.35">
      <c r="A596" s="23">
        <v>44194</v>
      </c>
      <c r="B596">
        <v>2314.780029</v>
      </c>
      <c r="C596">
        <v>2318.610107</v>
      </c>
      <c r="D596">
        <v>2273.51001</v>
      </c>
      <c r="E596">
        <v>2283.98999</v>
      </c>
      <c r="F596">
        <v>2283.98999</v>
      </c>
      <c r="G596">
        <v>0</v>
      </c>
      <c r="H596" s="27">
        <f t="shared" si="9"/>
        <v>-1.1054257931914311E-2</v>
      </c>
    </row>
    <row r="597" spans="1:8" x14ac:dyDescent="0.35">
      <c r="A597" s="23">
        <v>44195</v>
      </c>
      <c r="B597">
        <v>2288.8701169999999</v>
      </c>
      <c r="C597">
        <v>2315.73999</v>
      </c>
      <c r="D597">
        <v>2288.8701169999999</v>
      </c>
      <c r="E597">
        <v>2302.8798830000001</v>
      </c>
      <c r="F597">
        <v>2302.8798830000001</v>
      </c>
      <c r="G597">
        <v>0</v>
      </c>
      <c r="H597" s="27">
        <f t="shared" si="9"/>
        <v>8.2705673329155124E-3</v>
      </c>
    </row>
    <row r="598" spans="1:8" x14ac:dyDescent="0.35">
      <c r="A598" s="23">
        <v>44196</v>
      </c>
      <c r="B598">
        <v>2302.070068</v>
      </c>
      <c r="C598">
        <v>2315.780029</v>
      </c>
      <c r="D598">
        <v>2288.1999510000001</v>
      </c>
      <c r="E598">
        <v>2306.6201169999999</v>
      </c>
      <c r="F598">
        <v>2306.6201169999999</v>
      </c>
      <c r="G598">
        <v>0</v>
      </c>
      <c r="H598" s="27">
        <f t="shared" si="9"/>
        <v>1.6241550536832202E-3</v>
      </c>
    </row>
    <row r="599" spans="1:8" x14ac:dyDescent="0.35">
      <c r="A599" s="23">
        <v>44200</v>
      </c>
      <c r="B599">
        <v>2312.8798830000001</v>
      </c>
      <c r="C599">
        <v>2323.540039</v>
      </c>
      <c r="D599">
        <v>2252.320068</v>
      </c>
      <c r="E599">
        <v>2269.4499510000001</v>
      </c>
      <c r="F599">
        <v>2269.4499510000001</v>
      </c>
      <c r="G599">
        <v>0</v>
      </c>
      <c r="H599" s="27">
        <f t="shared" si="9"/>
        <v>-1.6114559014747325E-2</v>
      </c>
    </row>
    <row r="600" spans="1:8" x14ac:dyDescent="0.35">
      <c r="A600" s="23">
        <v>44201</v>
      </c>
      <c r="B600">
        <v>2269.290039</v>
      </c>
      <c r="C600">
        <v>2312.719971</v>
      </c>
      <c r="D600">
        <v>2267.8400879999999</v>
      </c>
      <c r="E600">
        <v>2302.8500979999999</v>
      </c>
      <c r="F600">
        <v>2302.8500979999999</v>
      </c>
      <c r="G600">
        <v>0</v>
      </c>
      <c r="H600" s="27">
        <f t="shared" si="9"/>
        <v>1.4717287325628197E-2</v>
      </c>
    </row>
    <row r="601" spans="1:8" x14ac:dyDescent="0.35">
      <c r="A601" s="23">
        <v>44202</v>
      </c>
      <c r="B601">
        <v>2316.889893</v>
      </c>
      <c r="C601">
        <v>2409.3400879999999</v>
      </c>
      <c r="D601">
        <v>2316.889893</v>
      </c>
      <c r="E601">
        <v>2392.959961</v>
      </c>
      <c r="F601">
        <v>2392.959961</v>
      </c>
      <c r="G601">
        <v>0</v>
      </c>
      <c r="H601" s="27">
        <f t="shared" si="9"/>
        <v>3.9129712819023506E-2</v>
      </c>
    </row>
    <row r="602" spans="1:8" x14ac:dyDescent="0.35">
      <c r="A602" s="23">
        <v>44203</v>
      </c>
      <c r="B602">
        <v>2401.2700199999999</v>
      </c>
      <c r="C602">
        <v>2424.580078</v>
      </c>
      <c r="D602">
        <v>2401.2700199999999</v>
      </c>
      <c r="E602">
        <v>2421.070068</v>
      </c>
      <c r="F602">
        <v>2421.070068</v>
      </c>
      <c r="G602">
        <v>0</v>
      </c>
      <c r="H602" s="27">
        <f t="shared" si="9"/>
        <v>1.1747002648658179E-2</v>
      </c>
    </row>
    <row r="603" spans="1:8" x14ac:dyDescent="0.35">
      <c r="A603" s="23">
        <v>44204</v>
      </c>
      <c r="B603">
        <v>2427.4099120000001</v>
      </c>
      <c r="C603">
        <v>2434.1599120000001</v>
      </c>
      <c r="D603">
        <v>2390.8000489999999</v>
      </c>
      <c r="E603">
        <v>2416.3701169999999</v>
      </c>
      <c r="F603">
        <v>2416.3701169999999</v>
      </c>
      <c r="G603">
        <v>0</v>
      </c>
      <c r="H603" s="27">
        <f t="shared" si="9"/>
        <v>-1.9412701276682156E-3</v>
      </c>
    </row>
    <row r="604" spans="1:8" x14ac:dyDescent="0.35">
      <c r="A604" s="23">
        <v>44207</v>
      </c>
      <c r="B604">
        <v>2401.8100589999999</v>
      </c>
      <c r="C604">
        <v>2428.3701169999999</v>
      </c>
      <c r="D604">
        <v>2385.419922</v>
      </c>
      <c r="E604">
        <v>2421.8100589999999</v>
      </c>
      <c r="F604">
        <v>2421.8100589999999</v>
      </c>
      <c r="G604">
        <v>0</v>
      </c>
      <c r="H604" s="27">
        <f t="shared" si="9"/>
        <v>2.2512867386200895E-3</v>
      </c>
    </row>
    <row r="605" spans="1:8" x14ac:dyDescent="0.35">
      <c r="A605" s="23">
        <v>44208</v>
      </c>
      <c r="B605">
        <v>2426.3400879999999</v>
      </c>
      <c r="C605">
        <v>2451.179932</v>
      </c>
      <c r="D605">
        <v>2426.3400879999999</v>
      </c>
      <c r="E605">
        <v>2448.8798830000001</v>
      </c>
      <c r="F605">
        <v>2448.8798830000001</v>
      </c>
      <c r="G605">
        <v>0</v>
      </c>
      <c r="H605" s="27">
        <f t="shared" si="9"/>
        <v>1.1177517369457815E-2</v>
      </c>
    </row>
    <row r="606" spans="1:8" x14ac:dyDescent="0.35">
      <c r="A606" s="23">
        <v>44209</v>
      </c>
      <c r="B606">
        <v>2448.9099120000001</v>
      </c>
      <c r="C606">
        <v>2451.719971</v>
      </c>
      <c r="D606">
        <v>2424.959961</v>
      </c>
      <c r="E606">
        <v>2426.080078</v>
      </c>
      <c r="F606">
        <v>2426.080078</v>
      </c>
      <c r="G606">
        <v>0</v>
      </c>
      <c r="H606" s="27">
        <f t="shared" si="9"/>
        <v>-9.3102994386434369E-3</v>
      </c>
    </row>
    <row r="607" spans="1:8" x14ac:dyDescent="0.35">
      <c r="A607" s="23">
        <v>44210</v>
      </c>
      <c r="B607">
        <v>2436.3500979999999</v>
      </c>
      <c r="C607">
        <v>2462.7299800000001</v>
      </c>
      <c r="D607">
        <v>2436.3500979999999</v>
      </c>
      <c r="E607">
        <v>2448.3798830000001</v>
      </c>
      <c r="F607">
        <v>2448.3798830000001</v>
      </c>
      <c r="G607">
        <v>0</v>
      </c>
      <c r="H607" s="27">
        <f t="shared" si="9"/>
        <v>9.1917019566738738E-3</v>
      </c>
    </row>
    <row r="608" spans="1:8" x14ac:dyDescent="0.35">
      <c r="A608" s="23">
        <v>44211</v>
      </c>
      <c r="B608">
        <v>2441.8400879999999</v>
      </c>
      <c r="C608">
        <v>2441.8400879999999</v>
      </c>
      <c r="D608">
        <v>2400.179932</v>
      </c>
      <c r="E608">
        <v>2424.030029</v>
      </c>
      <c r="F608">
        <v>2424.030029</v>
      </c>
      <c r="G608">
        <v>0</v>
      </c>
      <c r="H608" s="27">
        <f t="shared" si="9"/>
        <v>-9.945292464241362E-3</v>
      </c>
    </row>
    <row r="609" spans="1:8" x14ac:dyDescent="0.35">
      <c r="A609" s="23">
        <v>44215</v>
      </c>
      <c r="B609">
        <v>2433.8500979999999</v>
      </c>
      <c r="C609">
        <v>2450.169922</v>
      </c>
      <c r="D609">
        <v>2433.76001</v>
      </c>
      <c r="E609">
        <v>2444.1000979999999</v>
      </c>
      <c r="F609">
        <v>2444.1000979999999</v>
      </c>
      <c r="G609">
        <v>0</v>
      </c>
      <c r="H609" s="27">
        <f t="shared" si="9"/>
        <v>8.2796288659342659E-3</v>
      </c>
    </row>
    <row r="610" spans="1:8" x14ac:dyDescent="0.35">
      <c r="A610" s="23">
        <v>44216</v>
      </c>
      <c r="B610">
        <v>2451.860107</v>
      </c>
      <c r="C610">
        <v>2470.8400879999999</v>
      </c>
      <c r="D610">
        <v>2451.860107</v>
      </c>
      <c r="E610">
        <v>2469.01001</v>
      </c>
      <c r="F610">
        <v>2469.01001</v>
      </c>
      <c r="G610">
        <v>0</v>
      </c>
      <c r="H610" s="27">
        <f t="shared" si="9"/>
        <v>1.0191854261772579E-2</v>
      </c>
    </row>
    <row r="611" spans="1:8" x14ac:dyDescent="0.35">
      <c r="A611" s="23">
        <v>44217</v>
      </c>
      <c r="B611">
        <v>2472.669922</v>
      </c>
      <c r="C611">
        <v>2476.9799800000001</v>
      </c>
      <c r="D611">
        <v>2452.110107</v>
      </c>
      <c r="E611">
        <v>2453.23999</v>
      </c>
      <c r="F611">
        <v>2453.23999</v>
      </c>
      <c r="G611">
        <v>0</v>
      </c>
      <c r="H611" s="27">
        <f t="shared" si="9"/>
        <v>-6.3871835011312618E-3</v>
      </c>
    </row>
    <row r="612" spans="1:8" x14ac:dyDescent="0.35">
      <c r="A612" s="23">
        <v>44218</v>
      </c>
      <c r="B612">
        <v>2443.139893</v>
      </c>
      <c r="C612">
        <v>2464.040039</v>
      </c>
      <c r="D612">
        <v>2431.679932</v>
      </c>
      <c r="E612">
        <v>2462.530029</v>
      </c>
      <c r="F612">
        <v>2462.530029</v>
      </c>
      <c r="G612">
        <v>0</v>
      </c>
      <c r="H612" s="27">
        <f t="shared" si="9"/>
        <v>3.7868447595296125E-3</v>
      </c>
    </row>
    <row r="613" spans="1:8" x14ac:dyDescent="0.35">
      <c r="A613" s="23">
        <v>44221</v>
      </c>
      <c r="B613">
        <v>2462.530029</v>
      </c>
      <c r="C613">
        <v>2482.6298830000001</v>
      </c>
      <c r="D613">
        <v>2431.4799800000001</v>
      </c>
      <c r="E613">
        <v>2453.8000489999999</v>
      </c>
      <c r="F613">
        <v>2453.8000489999999</v>
      </c>
      <c r="G613">
        <v>0</v>
      </c>
      <c r="H613" s="27">
        <f t="shared" si="9"/>
        <v>-3.5451263120414391E-3</v>
      </c>
    </row>
    <row r="614" spans="1:8" x14ac:dyDescent="0.35">
      <c r="A614" s="23">
        <v>44222</v>
      </c>
      <c r="B614">
        <v>2453.8000489999999</v>
      </c>
      <c r="C614">
        <v>2470.1999510000001</v>
      </c>
      <c r="D614">
        <v>2427.6499020000001</v>
      </c>
      <c r="E614">
        <v>2428.3100589999999</v>
      </c>
      <c r="F614">
        <v>2428.3100589999999</v>
      </c>
      <c r="G614">
        <v>0</v>
      </c>
      <c r="H614" s="27">
        <f t="shared" si="9"/>
        <v>-1.038796539693118E-2</v>
      </c>
    </row>
    <row r="615" spans="1:8" x14ac:dyDescent="0.35">
      <c r="A615" s="23">
        <v>44223</v>
      </c>
      <c r="B615">
        <v>2428.3100589999999</v>
      </c>
      <c r="C615">
        <v>2428.3100589999999</v>
      </c>
      <c r="D615">
        <v>2358.1899410000001</v>
      </c>
      <c r="E615">
        <v>2367.26001</v>
      </c>
      <c r="F615">
        <v>2367.26001</v>
      </c>
      <c r="G615">
        <v>0</v>
      </c>
      <c r="H615" s="27">
        <f t="shared" si="9"/>
        <v>-2.5140961210341033E-2</v>
      </c>
    </row>
    <row r="616" spans="1:8" x14ac:dyDescent="0.35">
      <c r="A616" s="23">
        <v>44224</v>
      </c>
      <c r="B616">
        <v>2367.26001</v>
      </c>
      <c r="C616">
        <v>2403.0900879999999</v>
      </c>
      <c r="D616">
        <v>2367.26001</v>
      </c>
      <c r="E616">
        <v>2388.209961</v>
      </c>
      <c r="F616">
        <v>2388.209961</v>
      </c>
      <c r="G616">
        <v>0</v>
      </c>
      <c r="H616" s="27">
        <f t="shared" si="9"/>
        <v>8.8498732338236283E-3</v>
      </c>
    </row>
    <row r="617" spans="1:8" x14ac:dyDescent="0.35">
      <c r="A617" s="23">
        <v>44225</v>
      </c>
      <c r="B617">
        <v>2388.209961</v>
      </c>
      <c r="C617">
        <v>2388.919922</v>
      </c>
      <c r="D617">
        <v>2333.26001</v>
      </c>
      <c r="E617">
        <v>2340.1201169999999</v>
      </c>
      <c r="F617">
        <v>2340.1201169999999</v>
      </c>
      <c r="G617">
        <v>0</v>
      </c>
      <c r="H617" s="27">
        <f t="shared" si="9"/>
        <v>-2.0136355171998247E-2</v>
      </c>
    </row>
    <row r="618" spans="1:8" x14ac:dyDescent="0.35">
      <c r="A618" s="23">
        <v>44228</v>
      </c>
      <c r="B618">
        <v>2340.1201169999999</v>
      </c>
      <c r="C618">
        <v>2392.389893</v>
      </c>
      <c r="D618">
        <v>2340.1201169999999</v>
      </c>
      <c r="E618">
        <v>2388.7700199999999</v>
      </c>
      <c r="F618">
        <v>2388.7700199999999</v>
      </c>
      <c r="G618">
        <v>0</v>
      </c>
      <c r="H618" s="27">
        <f t="shared" si="9"/>
        <v>2.0789489670456945E-2</v>
      </c>
    </row>
    <row r="619" spans="1:8" x14ac:dyDescent="0.35">
      <c r="A619" s="23">
        <v>44229</v>
      </c>
      <c r="B619">
        <v>2388.7700199999999</v>
      </c>
      <c r="C619">
        <v>2421.4399410000001</v>
      </c>
      <c r="D619">
        <v>2388.7700199999999</v>
      </c>
      <c r="E619">
        <v>2417.4399410000001</v>
      </c>
      <c r="F619">
        <v>2417.4399410000001</v>
      </c>
      <c r="G619">
        <v>0</v>
      </c>
      <c r="H619" s="27">
        <f t="shared" si="9"/>
        <v>1.2001959485409214E-2</v>
      </c>
    </row>
    <row r="620" spans="1:8" x14ac:dyDescent="0.35">
      <c r="A620" s="23">
        <v>44230</v>
      </c>
      <c r="B620">
        <v>2417.4399410000001</v>
      </c>
      <c r="C620">
        <v>2426.969971</v>
      </c>
      <c r="D620">
        <v>2400.1899410000001</v>
      </c>
      <c r="E620">
        <v>2418.889893</v>
      </c>
      <c r="F620">
        <v>2418.889893</v>
      </c>
      <c r="G620">
        <v>0</v>
      </c>
      <c r="H620" s="27">
        <f t="shared" si="9"/>
        <v>5.9978822034360488E-4</v>
      </c>
    </row>
    <row r="621" spans="1:8" x14ac:dyDescent="0.35">
      <c r="A621" s="23">
        <v>44231</v>
      </c>
      <c r="B621">
        <v>2418.889893</v>
      </c>
      <c r="C621">
        <v>2454.1298830000001</v>
      </c>
      <c r="D621">
        <v>2418.889893</v>
      </c>
      <c r="E621">
        <v>2452.330078</v>
      </c>
      <c r="F621">
        <v>2452.330078</v>
      </c>
      <c r="G621">
        <v>0</v>
      </c>
      <c r="H621" s="27">
        <f t="shared" si="9"/>
        <v>1.3824599911212217E-2</v>
      </c>
    </row>
    <row r="622" spans="1:8" x14ac:dyDescent="0.35">
      <c r="A622" s="23">
        <v>44232</v>
      </c>
      <c r="B622">
        <v>2452.330078</v>
      </c>
      <c r="C622">
        <v>2477.8100589999999</v>
      </c>
      <c r="D622">
        <v>2452.330078</v>
      </c>
      <c r="E622">
        <v>2476.669922</v>
      </c>
      <c r="F622">
        <v>2476.669922</v>
      </c>
      <c r="G622">
        <v>0</v>
      </c>
      <c r="H622" s="27">
        <f t="shared" si="9"/>
        <v>9.9251908290626471E-3</v>
      </c>
    </row>
    <row r="623" spans="1:8" x14ac:dyDescent="0.35">
      <c r="A623" s="23">
        <v>44235</v>
      </c>
      <c r="B623">
        <v>2476.669922</v>
      </c>
      <c r="C623">
        <v>2517.0200199999999</v>
      </c>
      <c r="D623">
        <v>2476.669922</v>
      </c>
      <c r="E623">
        <v>2517.0200199999999</v>
      </c>
      <c r="F623">
        <v>2517.0200199999999</v>
      </c>
      <c r="G623">
        <v>0</v>
      </c>
      <c r="H623" s="27">
        <f t="shared" si="9"/>
        <v>1.6292077374370394E-2</v>
      </c>
    </row>
    <row r="624" spans="1:8" x14ac:dyDescent="0.35">
      <c r="A624" s="23">
        <v>44236</v>
      </c>
      <c r="B624">
        <v>2517.0200199999999</v>
      </c>
      <c r="C624">
        <v>2531.1999510000001</v>
      </c>
      <c r="D624">
        <v>2509.1599120000001</v>
      </c>
      <c r="E624">
        <v>2523.139893</v>
      </c>
      <c r="F624">
        <v>2523.139893</v>
      </c>
      <c r="G624">
        <v>0</v>
      </c>
      <c r="H624" s="27">
        <f t="shared" si="9"/>
        <v>2.4313962349811181E-3</v>
      </c>
    </row>
    <row r="625" spans="1:8" x14ac:dyDescent="0.35">
      <c r="A625" s="23">
        <v>44237</v>
      </c>
      <c r="B625">
        <v>2523.139893</v>
      </c>
      <c r="C625">
        <v>2541.1499020000001</v>
      </c>
      <c r="D625">
        <v>2505.790039</v>
      </c>
      <c r="E625">
        <v>2519.23999</v>
      </c>
      <c r="F625">
        <v>2519.23999</v>
      </c>
      <c r="G625">
        <v>0</v>
      </c>
      <c r="H625" s="27">
        <f t="shared" si="9"/>
        <v>-1.5456546863769137E-3</v>
      </c>
    </row>
    <row r="626" spans="1:8" x14ac:dyDescent="0.35">
      <c r="A626" s="23">
        <v>44238</v>
      </c>
      <c r="B626">
        <v>2519.23999</v>
      </c>
      <c r="C626">
        <v>2542.0600589999999</v>
      </c>
      <c r="D626">
        <v>2506.0900879999999</v>
      </c>
      <c r="E626">
        <v>2535.25</v>
      </c>
      <c r="F626">
        <v>2535.25</v>
      </c>
      <c r="G626">
        <v>0</v>
      </c>
      <c r="H626" s="27">
        <f t="shared" si="9"/>
        <v>6.3550952126637068E-3</v>
      </c>
    </row>
    <row r="627" spans="1:8" x14ac:dyDescent="0.35">
      <c r="A627" s="23">
        <v>44239</v>
      </c>
      <c r="B627">
        <v>2535.25</v>
      </c>
      <c r="C627">
        <v>2545.969971</v>
      </c>
      <c r="D627">
        <v>2526.98999</v>
      </c>
      <c r="E627">
        <v>2544.5500489999999</v>
      </c>
      <c r="F627">
        <v>2544.5500489999999</v>
      </c>
      <c r="G627">
        <v>0</v>
      </c>
      <c r="H627" s="27">
        <f t="shared" si="9"/>
        <v>3.6682966176905412E-3</v>
      </c>
    </row>
    <row r="628" spans="1:8" x14ac:dyDescent="0.35">
      <c r="A628" s="23">
        <v>44243</v>
      </c>
      <c r="B628">
        <v>2544.5500489999999</v>
      </c>
      <c r="C628">
        <v>2563.1499020000001</v>
      </c>
      <c r="D628">
        <v>2532.8999020000001</v>
      </c>
      <c r="E628">
        <v>2539.2299800000001</v>
      </c>
      <c r="F628">
        <v>2539.2299800000001</v>
      </c>
      <c r="G628">
        <v>0</v>
      </c>
      <c r="H628" s="27">
        <f t="shared" si="9"/>
        <v>-2.0907700369621916E-3</v>
      </c>
    </row>
    <row r="629" spans="1:8" x14ac:dyDescent="0.35">
      <c r="A629" s="23">
        <v>44244</v>
      </c>
      <c r="B629">
        <v>2539.2299800000001</v>
      </c>
      <c r="C629">
        <v>2539.2299800000001</v>
      </c>
      <c r="D629">
        <v>2503.320068</v>
      </c>
      <c r="E629">
        <v>2525.610107</v>
      </c>
      <c r="F629">
        <v>2525.610107</v>
      </c>
      <c r="G629">
        <v>0</v>
      </c>
      <c r="H629" s="27">
        <f t="shared" si="9"/>
        <v>-5.363780794680164E-3</v>
      </c>
    </row>
    <row r="630" spans="1:8" x14ac:dyDescent="0.35">
      <c r="A630" s="23">
        <v>44245</v>
      </c>
      <c r="B630">
        <v>2525.610107</v>
      </c>
      <c r="C630">
        <v>2525.610107</v>
      </c>
      <c r="D630">
        <v>2486.469971</v>
      </c>
      <c r="E630">
        <v>2496.6499020000001</v>
      </c>
      <c r="F630">
        <v>2496.6499020000001</v>
      </c>
      <c r="G630">
        <v>0</v>
      </c>
      <c r="H630" s="27">
        <f t="shared" si="9"/>
        <v>-1.1466617479765993E-2</v>
      </c>
    </row>
    <row r="631" spans="1:8" x14ac:dyDescent="0.35">
      <c r="A631" s="23">
        <v>44246</v>
      </c>
      <c r="B631">
        <v>2496.6499020000001</v>
      </c>
      <c r="C631">
        <v>2541.110107</v>
      </c>
      <c r="D631">
        <v>2496.6499020000001</v>
      </c>
      <c r="E631">
        <v>2535.389893</v>
      </c>
      <c r="F631">
        <v>2535.389893</v>
      </c>
      <c r="G631">
        <v>0</v>
      </c>
      <c r="H631" s="27">
        <f t="shared" si="9"/>
        <v>1.5516789506196418E-2</v>
      </c>
    </row>
    <row r="632" spans="1:8" x14ac:dyDescent="0.35">
      <c r="A632" s="23">
        <v>44249</v>
      </c>
      <c r="B632">
        <v>2535.389893</v>
      </c>
      <c r="C632">
        <v>2547.8400879999999</v>
      </c>
      <c r="D632">
        <v>2519.110107</v>
      </c>
      <c r="E632">
        <v>2527.0200199999999</v>
      </c>
      <c r="F632">
        <v>2527.0200199999999</v>
      </c>
      <c r="G632">
        <v>0</v>
      </c>
      <c r="H632" s="27">
        <f t="shared" si="9"/>
        <v>-3.3012173090650157E-3</v>
      </c>
    </row>
    <row r="633" spans="1:8" x14ac:dyDescent="0.35">
      <c r="A633" s="23">
        <v>44250</v>
      </c>
      <c r="B633">
        <v>2527.0200199999999</v>
      </c>
      <c r="C633">
        <v>2538.25</v>
      </c>
      <c r="D633">
        <v>2467.179932</v>
      </c>
      <c r="E633">
        <v>2530.7299800000001</v>
      </c>
      <c r="F633">
        <v>2530.7299800000001</v>
      </c>
      <c r="G633">
        <v>0</v>
      </c>
      <c r="H633" s="27">
        <f t="shared" si="9"/>
        <v>1.4681165842129488E-3</v>
      </c>
    </row>
    <row r="634" spans="1:8" x14ac:dyDescent="0.35">
      <c r="A634" s="23">
        <v>44251</v>
      </c>
      <c r="B634">
        <v>2530.7299800000001</v>
      </c>
      <c r="C634">
        <v>2581.0200199999999</v>
      </c>
      <c r="D634">
        <v>2530.7299800000001</v>
      </c>
      <c r="E634">
        <v>2577.6999510000001</v>
      </c>
      <c r="F634">
        <v>2577.6999510000001</v>
      </c>
      <c r="G634">
        <v>0</v>
      </c>
      <c r="H634" s="27">
        <f t="shared" si="9"/>
        <v>1.8559850861686947E-2</v>
      </c>
    </row>
    <row r="635" spans="1:8" x14ac:dyDescent="0.35">
      <c r="A635" s="23">
        <v>44252</v>
      </c>
      <c r="B635">
        <v>2577.6999510000001</v>
      </c>
      <c r="C635">
        <v>2577.929932</v>
      </c>
      <c r="D635">
        <v>2492.9499510000001</v>
      </c>
      <c r="E635">
        <v>2498.6899410000001</v>
      </c>
      <c r="F635">
        <v>2498.6899410000001</v>
      </c>
      <c r="G635">
        <v>0</v>
      </c>
      <c r="H635" s="27">
        <f t="shared" si="9"/>
        <v>-3.0651360321960128E-2</v>
      </c>
    </row>
    <row r="636" spans="1:8" x14ac:dyDescent="0.35">
      <c r="A636" s="23">
        <v>44253</v>
      </c>
      <c r="B636">
        <v>2498.6899410000001</v>
      </c>
      <c r="C636">
        <v>2526.98999</v>
      </c>
      <c r="D636">
        <v>2466.8400879999999</v>
      </c>
      <c r="E636">
        <v>2496.26001</v>
      </c>
      <c r="F636">
        <v>2496.26001</v>
      </c>
      <c r="G636">
        <v>0</v>
      </c>
      <c r="H636" s="27">
        <f t="shared" si="9"/>
        <v>-9.7248200352046961E-4</v>
      </c>
    </row>
    <row r="637" spans="1:8" x14ac:dyDescent="0.35">
      <c r="A637" s="23">
        <v>44256</v>
      </c>
      <c r="B637">
        <v>2496.26001</v>
      </c>
      <c r="C637">
        <v>2574.330078</v>
      </c>
      <c r="D637">
        <v>2496.26001</v>
      </c>
      <c r="E637">
        <v>2564.0200199999999</v>
      </c>
      <c r="F637">
        <v>2564.0200199999999</v>
      </c>
      <c r="G637">
        <v>0</v>
      </c>
      <c r="H637" s="27">
        <f t="shared" si="9"/>
        <v>2.714461223131959E-2</v>
      </c>
    </row>
    <row r="638" spans="1:8" x14ac:dyDescent="0.35">
      <c r="A638" s="23">
        <v>44257</v>
      </c>
      <c r="B638">
        <v>2564.0200199999999</v>
      </c>
      <c r="C638">
        <v>2564.0200199999999</v>
      </c>
      <c r="D638">
        <v>2526.030029</v>
      </c>
      <c r="E638">
        <v>2529.1298830000001</v>
      </c>
      <c r="F638">
        <v>2529.1298830000001</v>
      </c>
      <c r="G638">
        <v>0</v>
      </c>
      <c r="H638" s="27">
        <f t="shared" si="9"/>
        <v>-1.3607591488306659E-2</v>
      </c>
    </row>
    <row r="639" spans="1:8" x14ac:dyDescent="0.35">
      <c r="A639" s="23">
        <v>44258</v>
      </c>
      <c r="B639">
        <v>2529.1298830000001</v>
      </c>
      <c r="C639">
        <v>2547.030029</v>
      </c>
      <c r="D639">
        <v>2507.610107</v>
      </c>
      <c r="E639">
        <v>2507.8400879999999</v>
      </c>
      <c r="F639">
        <v>2507.8400879999999</v>
      </c>
      <c r="G639">
        <v>0</v>
      </c>
      <c r="H639" s="27">
        <f t="shared" si="9"/>
        <v>-8.4178337945802293E-3</v>
      </c>
    </row>
    <row r="640" spans="1:8" x14ac:dyDescent="0.35">
      <c r="A640" s="23">
        <v>44259</v>
      </c>
      <c r="B640">
        <v>2507.8400879999999</v>
      </c>
      <c r="C640">
        <v>2516.8400879999999</v>
      </c>
      <c r="D640">
        <v>2416.5900879999999</v>
      </c>
      <c r="E640">
        <v>2453.3000489999999</v>
      </c>
      <c r="F640">
        <v>2453.3000489999999</v>
      </c>
      <c r="G640">
        <v>0</v>
      </c>
      <c r="H640" s="27">
        <f t="shared" si="9"/>
        <v>-2.174781369074278E-2</v>
      </c>
    </row>
    <row r="641" spans="1:8" x14ac:dyDescent="0.35">
      <c r="A641" s="23">
        <v>44260</v>
      </c>
      <c r="B641">
        <v>2453.3000489999999</v>
      </c>
      <c r="C641">
        <v>2516.540039</v>
      </c>
      <c r="D641">
        <v>2406.179932</v>
      </c>
      <c r="E641">
        <v>2512.919922</v>
      </c>
      <c r="F641">
        <v>2512.919922</v>
      </c>
      <c r="G641">
        <v>0</v>
      </c>
      <c r="H641" s="27">
        <f t="shared" si="9"/>
        <v>2.430190837207296E-2</v>
      </c>
    </row>
    <row r="642" spans="1:8" x14ac:dyDescent="0.35">
      <c r="A642" s="23">
        <v>44263</v>
      </c>
      <c r="B642">
        <v>2512.919922</v>
      </c>
      <c r="C642">
        <v>2563.8798830000001</v>
      </c>
      <c r="D642">
        <v>2512.919922</v>
      </c>
      <c r="E642">
        <v>2531.1999510000001</v>
      </c>
      <c r="F642">
        <v>2531.1999510000001</v>
      </c>
      <c r="G642">
        <v>0</v>
      </c>
      <c r="H642" s="27">
        <f t="shared" si="9"/>
        <v>7.2744176366158052E-3</v>
      </c>
    </row>
    <row r="643" spans="1:8" x14ac:dyDescent="0.35">
      <c r="A643" s="23">
        <v>44264</v>
      </c>
      <c r="B643">
        <v>2531.1999510000001</v>
      </c>
      <c r="C643">
        <v>2570.929932</v>
      </c>
      <c r="D643">
        <v>2531.1999510000001</v>
      </c>
      <c r="E643">
        <v>2547.580078</v>
      </c>
      <c r="F643">
        <v>2547.580078</v>
      </c>
      <c r="G643">
        <v>0</v>
      </c>
      <c r="H643" s="27">
        <f t="shared" si="9"/>
        <v>6.4712892371575044E-3</v>
      </c>
    </row>
    <row r="644" spans="1:8" x14ac:dyDescent="0.35">
      <c r="A644" s="23">
        <v>44265</v>
      </c>
      <c r="B644">
        <v>2547.580078</v>
      </c>
      <c r="C644">
        <v>2592.070068</v>
      </c>
      <c r="D644">
        <v>2547.580078</v>
      </c>
      <c r="E644">
        <v>2582.98999</v>
      </c>
      <c r="F644">
        <v>2582.98999</v>
      </c>
      <c r="G644">
        <v>0</v>
      </c>
      <c r="H644" s="27">
        <f t="shared" si="9"/>
        <v>1.3899430406834921E-2</v>
      </c>
    </row>
    <row r="645" spans="1:8" x14ac:dyDescent="0.35">
      <c r="A645" s="23">
        <v>44266</v>
      </c>
      <c r="B645">
        <v>2582.98999</v>
      </c>
      <c r="C645">
        <v>2627.469971</v>
      </c>
      <c r="D645">
        <v>2582.98999</v>
      </c>
      <c r="E645">
        <v>2621.1201169999999</v>
      </c>
      <c r="F645">
        <v>2621.1201169999999</v>
      </c>
      <c r="G645">
        <v>0</v>
      </c>
      <c r="H645" s="27">
        <f t="shared" si="9"/>
        <v>1.4762011137333097E-2</v>
      </c>
    </row>
    <row r="646" spans="1:8" x14ac:dyDescent="0.35">
      <c r="A646" s="23">
        <v>44267</v>
      </c>
      <c r="B646">
        <v>2621.1201169999999</v>
      </c>
      <c r="C646">
        <v>2647</v>
      </c>
      <c r="D646">
        <v>2615.23999</v>
      </c>
      <c r="E646">
        <v>2646.3400879999999</v>
      </c>
      <c r="F646">
        <v>2646.3400879999999</v>
      </c>
      <c r="G646">
        <v>0</v>
      </c>
      <c r="H646" s="27">
        <f t="shared" ref="H646:H709" si="10">(F646-F645)/F645</f>
        <v>9.6218295515832653E-3</v>
      </c>
    </row>
    <row r="647" spans="1:8" x14ac:dyDescent="0.35">
      <c r="A647" s="23">
        <v>44270</v>
      </c>
      <c r="B647">
        <v>2646.3400879999999</v>
      </c>
      <c r="C647">
        <v>2682.9399410000001</v>
      </c>
      <c r="D647">
        <v>2641.9399410000001</v>
      </c>
      <c r="E647">
        <v>2682.610107</v>
      </c>
      <c r="F647">
        <v>2682.610107</v>
      </c>
      <c r="G647">
        <v>0</v>
      </c>
      <c r="H647" s="27">
        <f t="shared" si="10"/>
        <v>1.3705728588879711E-2</v>
      </c>
    </row>
    <row r="648" spans="1:8" x14ac:dyDescent="0.35">
      <c r="A648" s="23">
        <v>44271</v>
      </c>
      <c r="B648">
        <v>2682.610107</v>
      </c>
      <c r="C648">
        <v>2682.610107</v>
      </c>
      <c r="D648">
        <v>2637.01001</v>
      </c>
      <c r="E648">
        <v>2647.1000979999999</v>
      </c>
      <c r="F648">
        <v>2647.1000979999999</v>
      </c>
      <c r="G648">
        <v>0</v>
      </c>
      <c r="H648" s="27">
        <f t="shared" si="10"/>
        <v>-1.3237111463697352E-2</v>
      </c>
    </row>
    <row r="649" spans="1:8" x14ac:dyDescent="0.35">
      <c r="A649" s="23">
        <v>44272</v>
      </c>
      <c r="B649">
        <v>2647.1000979999999</v>
      </c>
      <c r="C649">
        <v>2664.98999</v>
      </c>
      <c r="D649">
        <v>2622.6000979999999</v>
      </c>
      <c r="E649">
        <v>2664.139893</v>
      </c>
      <c r="F649">
        <v>2664.139893</v>
      </c>
      <c r="G649">
        <v>0</v>
      </c>
      <c r="H649" s="27">
        <f t="shared" si="10"/>
        <v>6.4371555170408754E-3</v>
      </c>
    </row>
    <row r="650" spans="1:8" x14ac:dyDescent="0.35">
      <c r="A650" s="23">
        <v>44273</v>
      </c>
      <c r="B650">
        <v>2664.139893</v>
      </c>
      <c r="C650">
        <v>2678.330078</v>
      </c>
      <c r="D650">
        <v>2607.51001</v>
      </c>
      <c r="E650">
        <v>2613.139893</v>
      </c>
      <c r="F650">
        <v>2613.139893</v>
      </c>
      <c r="G650">
        <v>0</v>
      </c>
      <c r="H650" s="27">
        <f t="shared" si="10"/>
        <v>-1.9143138892218824E-2</v>
      </c>
    </row>
    <row r="651" spans="1:8" x14ac:dyDescent="0.35">
      <c r="A651" s="23">
        <v>44274</v>
      </c>
      <c r="B651">
        <v>2613.139893</v>
      </c>
      <c r="C651">
        <v>2635.1899410000001</v>
      </c>
      <c r="D651">
        <v>2588.5600589999999</v>
      </c>
      <c r="E651">
        <v>2614.1499020000001</v>
      </c>
      <c r="F651">
        <v>2614.1499020000001</v>
      </c>
      <c r="G651">
        <v>0</v>
      </c>
      <c r="H651" s="27">
        <f t="shared" si="10"/>
        <v>3.8651164551337775E-4</v>
      </c>
    </row>
    <row r="652" spans="1:8" x14ac:dyDescent="0.35">
      <c r="A652" s="23">
        <v>44277</v>
      </c>
      <c r="B652">
        <v>2614.1499020000001</v>
      </c>
      <c r="C652">
        <v>2614.290039</v>
      </c>
      <c r="D652">
        <v>2589.030029</v>
      </c>
      <c r="E652">
        <v>2598.7700199999999</v>
      </c>
      <c r="F652">
        <v>2598.7700199999999</v>
      </c>
      <c r="G652">
        <v>0</v>
      </c>
      <c r="H652" s="27">
        <f t="shared" si="10"/>
        <v>-5.8833206115049249E-3</v>
      </c>
    </row>
    <row r="653" spans="1:8" x14ac:dyDescent="0.35">
      <c r="A653" s="23">
        <v>44278</v>
      </c>
      <c r="B653">
        <v>2598.7700199999999</v>
      </c>
      <c r="C653">
        <v>2598.7700199999999</v>
      </c>
      <c r="D653">
        <v>2520.1599120000001</v>
      </c>
      <c r="E653">
        <v>2530.9099120000001</v>
      </c>
      <c r="F653">
        <v>2530.9099120000001</v>
      </c>
      <c r="G653">
        <v>0</v>
      </c>
      <c r="H653" s="27">
        <f t="shared" si="10"/>
        <v>-2.6112394508845324E-2</v>
      </c>
    </row>
    <row r="654" spans="1:8" x14ac:dyDescent="0.35">
      <c r="A654" s="23">
        <v>44279</v>
      </c>
      <c r="B654">
        <v>2530.9099120000001</v>
      </c>
      <c r="C654">
        <v>2575.6000979999999</v>
      </c>
      <c r="D654">
        <v>2515.3701169999999</v>
      </c>
      <c r="E654">
        <v>2515.469971</v>
      </c>
      <c r="F654">
        <v>2515.469971</v>
      </c>
      <c r="G654">
        <v>0</v>
      </c>
      <c r="H654" s="27">
        <f t="shared" si="10"/>
        <v>-6.1005494216896054E-3</v>
      </c>
    </row>
    <row r="655" spans="1:8" x14ac:dyDescent="0.35">
      <c r="A655" s="23">
        <v>44280</v>
      </c>
      <c r="B655">
        <v>2515.469971</v>
      </c>
      <c r="C655">
        <v>2575.9399410000001</v>
      </c>
      <c r="D655">
        <v>2483.75</v>
      </c>
      <c r="E655">
        <v>2567.030029</v>
      </c>
      <c r="F655">
        <v>2567.030029</v>
      </c>
      <c r="G655">
        <v>0</v>
      </c>
      <c r="H655" s="27">
        <f t="shared" si="10"/>
        <v>2.0497186845567009E-2</v>
      </c>
    </row>
    <row r="656" spans="1:8" x14ac:dyDescent="0.35">
      <c r="A656" s="23">
        <v>44281</v>
      </c>
      <c r="B656">
        <v>2567.030029</v>
      </c>
      <c r="C656">
        <v>2627.4499510000001</v>
      </c>
      <c r="D656">
        <v>2567.030029</v>
      </c>
      <c r="E656">
        <v>2626.570068</v>
      </c>
      <c r="F656">
        <v>2626.570068</v>
      </c>
      <c r="G656">
        <v>0</v>
      </c>
      <c r="H656" s="27">
        <f t="shared" si="10"/>
        <v>2.3194134204652883E-2</v>
      </c>
    </row>
    <row r="657" spans="1:8" x14ac:dyDescent="0.35">
      <c r="A657" s="23">
        <v>44284</v>
      </c>
      <c r="B657">
        <v>2626.570068</v>
      </c>
      <c r="C657">
        <v>2638.5500489999999</v>
      </c>
      <c r="D657">
        <v>2572.6599120000001</v>
      </c>
      <c r="E657">
        <v>2579.2299800000001</v>
      </c>
      <c r="F657">
        <v>2579.2299800000001</v>
      </c>
      <c r="G657">
        <v>0</v>
      </c>
      <c r="H657" s="27">
        <f t="shared" si="10"/>
        <v>-1.8023538978363139E-2</v>
      </c>
    </row>
    <row r="658" spans="1:8" x14ac:dyDescent="0.35">
      <c r="A658" s="23">
        <v>44285</v>
      </c>
      <c r="B658">
        <v>2579.2299800000001</v>
      </c>
      <c r="C658">
        <v>2614</v>
      </c>
      <c r="D658">
        <v>2574.25</v>
      </c>
      <c r="E658">
        <v>2608.6899410000001</v>
      </c>
      <c r="F658">
        <v>2608.6899410000001</v>
      </c>
      <c r="G658">
        <v>0</v>
      </c>
      <c r="H658" s="27">
        <f t="shared" si="10"/>
        <v>1.1421998514455861E-2</v>
      </c>
    </row>
    <row r="659" spans="1:8" x14ac:dyDescent="0.35">
      <c r="A659" s="23">
        <v>44286</v>
      </c>
      <c r="B659">
        <v>2608.6899410000001</v>
      </c>
      <c r="C659">
        <v>2632.9099120000001</v>
      </c>
      <c r="D659">
        <v>2607.3701169999999</v>
      </c>
      <c r="E659">
        <v>2609.23999</v>
      </c>
      <c r="F659">
        <v>2609.23999</v>
      </c>
      <c r="G659">
        <v>0</v>
      </c>
      <c r="H659" s="27">
        <f t="shared" si="10"/>
        <v>2.1085257828268081E-4</v>
      </c>
    </row>
    <row r="660" spans="1:8" x14ac:dyDescent="0.35">
      <c r="A660" s="23">
        <v>44287</v>
      </c>
      <c r="B660">
        <v>2609.23999</v>
      </c>
      <c r="C660">
        <v>2647.719971</v>
      </c>
      <c r="D660">
        <v>2609.23999</v>
      </c>
      <c r="E660">
        <v>2647.709961</v>
      </c>
      <c r="F660">
        <v>2647.709961</v>
      </c>
      <c r="G660">
        <v>0</v>
      </c>
      <c r="H660" s="27">
        <f t="shared" si="10"/>
        <v>1.4743745744905582E-2</v>
      </c>
    </row>
    <row r="661" spans="1:8" x14ac:dyDescent="0.35">
      <c r="A661" s="23">
        <v>44291</v>
      </c>
      <c r="B661">
        <v>2647.709961</v>
      </c>
      <c r="C661">
        <v>2674.6999510000001</v>
      </c>
      <c r="D661">
        <v>2647.709961</v>
      </c>
      <c r="E661">
        <v>2664.9799800000001</v>
      </c>
      <c r="F661">
        <v>2664.9799800000001</v>
      </c>
      <c r="G661">
        <v>0</v>
      </c>
      <c r="H661" s="27">
        <f t="shared" si="10"/>
        <v>6.5226249303671551E-3</v>
      </c>
    </row>
    <row r="662" spans="1:8" x14ac:dyDescent="0.35">
      <c r="A662" s="23">
        <v>44292</v>
      </c>
      <c r="B662">
        <v>2664.9799800000001</v>
      </c>
      <c r="C662">
        <v>2685.429932</v>
      </c>
      <c r="D662">
        <v>2663.110107</v>
      </c>
      <c r="E662">
        <v>2666.6599120000001</v>
      </c>
      <c r="F662">
        <v>2666.6599120000001</v>
      </c>
      <c r="G662">
        <v>0</v>
      </c>
      <c r="H662" s="27">
        <f t="shared" si="10"/>
        <v>6.3037321578678725E-4</v>
      </c>
    </row>
    <row r="663" spans="1:8" x14ac:dyDescent="0.35">
      <c r="A663" s="23">
        <v>44293</v>
      </c>
      <c r="B663">
        <v>2666.6599120000001</v>
      </c>
      <c r="C663">
        <v>2669.4799800000001</v>
      </c>
      <c r="D663">
        <v>2640.6499020000001</v>
      </c>
      <c r="E663">
        <v>2647.919922</v>
      </c>
      <c r="F663">
        <v>2647.919922</v>
      </c>
      <c r="G663">
        <v>0</v>
      </c>
      <c r="H663" s="27">
        <f t="shared" si="10"/>
        <v>-7.0275140506931028E-3</v>
      </c>
    </row>
    <row r="664" spans="1:8" x14ac:dyDescent="0.35">
      <c r="A664" s="23">
        <v>44294</v>
      </c>
      <c r="B664">
        <v>2647.919922</v>
      </c>
      <c r="C664">
        <v>2659.459961</v>
      </c>
      <c r="D664">
        <v>2631.8999020000001</v>
      </c>
      <c r="E664">
        <v>2657.889893</v>
      </c>
      <c r="F664">
        <v>2657.889893</v>
      </c>
      <c r="G664">
        <v>0</v>
      </c>
      <c r="H664" s="27">
        <f t="shared" si="10"/>
        <v>3.7652086519555958E-3</v>
      </c>
    </row>
    <row r="665" spans="1:8" x14ac:dyDescent="0.35">
      <c r="A665" s="23">
        <v>44295</v>
      </c>
      <c r="B665">
        <v>2657.889893</v>
      </c>
      <c r="C665">
        <v>2672.6000979999999</v>
      </c>
      <c r="D665">
        <v>2652.0900879999999</v>
      </c>
      <c r="E665">
        <v>2670.5200199999999</v>
      </c>
      <c r="F665">
        <v>2670.5200199999999</v>
      </c>
      <c r="G665">
        <v>0</v>
      </c>
      <c r="H665" s="27">
        <f t="shared" si="10"/>
        <v>4.7519376303975062E-3</v>
      </c>
    </row>
    <row r="666" spans="1:8" x14ac:dyDescent="0.35">
      <c r="A666" s="23">
        <v>44298</v>
      </c>
      <c r="B666">
        <v>2670.5200199999999</v>
      </c>
      <c r="C666">
        <v>2681.8000489999999</v>
      </c>
      <c r="D666">
        <v>2661.1201169999999</v>
      </c>
      <c r="E666">
        <v>2679.3100589999999</v>
      </c>
      <c r="F666">
        <v>2679.3100589999999</v>
      </c>
      <c r="G666">
        <v>0</v>
      </c>
      <c r="H666" s="27">
        <f t="shared" si="10"/>
        <v>3.2915083707179917E-3</v>
      </c>
    </row>
    <row r="667" spans="1:8" x14ac:dyDescent="0.35">
      <c r="A667" s="23">
        <v>44299</v>
      </c>
      <c r="B667">
        <v>2679.3100589999999</v>
      </c>
      <c r="C667">
        <v>2679.5600589999999</v>
      </c>
      <c r="D667">
        <v>2652.4799800000001</v>
      </c>
      <c r="E667">
        <v>2667.580078</v>
      </c>
      <c r="F667">
        <v>2667.580078</v>
      </c>
      <c r="G667">
        <v>0</v>
      </c>
      <c r="H667" s="27">
        <f t="shared" si="10"/>
        <v>-4.3779856536566505E-3</v>
      </c>
    </row>
    <row r="668" spans="1:8" x14ac:dyDescent="0.35">
      <c r="A668" s="23">
        <v>44300</v>
      </c>
      <c r="B668">
        <v>2667.580078</v>
      </c>
      <c r="C668">
        <v>2703.1599120000001</v>
      </c>
      <c r="D668">
        <v>2667.580078</v>
      </c>
      <c r="E668">
        <v>2680.5900879999999</v>
      </c>
      <c r="F668">
        <v>2680.5900879999999</v>
      </c>
      <c r="G668">
        <v>0</v>
      </c>
      <c r="H668" s="27">
        <f t="shared" si="10"/>
        <v>4.8770832063471294E-3</v>
      </c>
    </row>
    <row r="669" spans="1:8" x14ac:dyDescent="0.35">
      <c r="A669" s="23">
        <v>44301</v>
      </c>
      <c r="B669">
        <v>2680.5900879999999</v>
      </c>
      <c r="C669">
        <v>2700.540039</v>
      </c>
      <c r="D669">
        <v>2678.580078</v>
      </c>
      <c r="E669">
        <v>2700.280029</v>
      </c>
      <c r="F669">
        <v>2700.280029</v>
      </c>
      <c r="G669">
        <v>0</v>
      </c>
      <c r="H669" s="27">
        <f t="shared" si="10"/>
        <v>7.3453755903017766E-3</v>
      </c>
    </row>
    <row r="670" spans="1:8" x14ac:dyDescent="0.35">
      <c r="A670" s="23">
        <v>44302</v>
      </c>
      <c r="B670">
        <v>2700.280029</v>
      </c>
      <c r="C670">
        <v>2727.459961</v>
      </c>
      <c r="D670">
        <v>2700.280029</v>
      </c>
      <c r="E670">
        <v>2721.080078</v>
      </c>
      <c r="F670">
        <v>2721.080078</v>
      </c>
      <c r="G670">
        <v>0</v>
      </c>
      <c r="H670" s="27">
        <f t="shared" si="10"/>
        <v>7.7029229474777352E-3</v>
      </c>
    </row>
    <row r="671" spans="1:8" x14ac:dyDescent="0.35">
      <c r="A671" s="23">
        <v>44305</v>
      </c>
      <c r="B671">
        <v>2721.080078</v>
      </c>
      <c r="C671">
        <v>2722.3100589999999</v>
      </c>
      <c r="D671">
        <v>2691.0200199999999</v>
      </c>
      <c r="E671">
        <v>2704.179932</v>
      </c>
      <c r="F671">
        <v>2704.179932</v>
      </c>
      <c r="G671">
        <v>0</v>
      </c>
      <c r="H671" s="27">
        <f t="shared" si="10"/>
        <v>-6.2108227305172122E-3</v>
      </c>
    </row>
    <row r="672" spans="1:8" x14ac:dyDescent="0.35">
      <c r="A672" s="23">
        <v>44306</v>
      </c>
      <c r="B672">
        <v>2704.179932</v>
      </c>
      <c r="C672">
        <v>2704.179932</v>
      </c>
      <c r="D672">
        <v>2651.040039</v>
      </c>
      <c r="E672">
        <v>2666.7700199999999</v>
      </c>
      <c r="F672">
        <v>2666.7700199999999</v>
      </c>
      <c r="G672">
        <v>0</v>
      </c>
      <c r="H672" s="27">
        <f t="shared" si="10"/>
        <v>-1.3834106065690631E-2</v>
      </c>
    </row>
    <row r="673" spans="1:8" x14ac:dyDescent="0.35">
      <c r="A673" s="23">
        <v>44307</v>
      </c>
      <c r="B673">
        <v>2666.7700199999999</v>
      </c>
      <c r="C673">
        <v>2713.2299800000001</v>
      </c>
      <c r="D673">
        <v>2657.8500979999999</v>
      </c>
      <c r="E673">
        <v>2711.5900879999999</v>
      </c>
      <c r="F673">
        <v>2711.5900879999999</v>
      </c>
      <c r="G673">
        <v>0</v>
      </c>
      <c r="H673" s="27">
        <f t="shared" si="10"/>
        <v>1.6806874107576773E-2</v>
      </c>
    </row>
    <row r="674" spans="1:8" x14ac:dyDescent="0.35">
      <c r="A674" s="23">
        <v>44308</v>
      </c>
      <c r="B674">
        <v>2711.5900879999999</v>
      </c>
      <c r="C674">
        <v>2734.830078</v>
      </c>
      <c r="D674">
        <v>2693.3000489999999</v>
      </c>
      <c r="E674">
        <v>2700.3701169999999</v>
      </c>
      <c r="F674">
        <v>2700.3701169999999</v>
      </c>
      <c r="G674">
        <v>0</v>
      </c>
      <c r="H674" s="27">
        <f t="shared" si="10"/>
        <v>-4.1377828638824807E-3</v>
      </c>
    </row>
    <row r="675" spans="1:8" x14ac:dyDescent="0.35">
      <c r="A675" s="23">
        <v>44309</v>
      </c>
      <c r="B675">
        <v>2700.3701169999999</v>
      </c>
      <c r="C675">
        <v>2755.469971</v>
      </c>
      <c r="D675">
        <v>2700.3701169999999</v>
      </c>
      <c r="E675">
        <v>2745.709961</v>
      </c>
      <c r="F675">
        <v>2745.709961</v>
      </c>
      <c r="G675">
        <v>0</v>
      </c>
      <c r="H675" s="27">
        <f t="shared" si="10"/>
        <v>1.6790233203428716E-2</v>
      </c>
    </row>
    <row r="676" spans="1:8" x14ac:dyDescent="0.35">
      <c r="A676" s="23">
        <v>44312</v>
      </c>
      <c r="B676">
        <v>2745.709961</v>
      </c>
      <c r="C676">
        <v>2767.469971</v>
      </c>
      <c r="D676">
        <v>2745.709961</v>
      </c>
      <c r="E676">
        <v>2758.209961</v>
      </c>
      <c r="F676">
        <v>2758.209961</v>
      </c>
      <c r="G676">
        <v>0</v>
      </c>
      <c r="H676" s="27">
        <f t="shared" si="10"/>
        <v>4.5525565983114413E-3</v>
      </c>
    </row>
    <row r="677" spans="1:8" x14ac:dyDescent="0.35">
      <c r="A677" s="23">
        <v>44313</v>
      </c>
      <c r="B677">
        <v>2758.209961</v>
      </c>
      <c r="C677">
        <v>2769.25</v>
      </c>
      <c r="D677">
        <v>2750.51001</v>
      </c>
      <c r="E677">
        <v>2762.360107</v>
      </c>
      <c r="F677">
        <v>2762.360107</v>
      </c>
      <c r="G677">
        <v>0</v>
      </c>
      <c r="H677" s="27">
        <f t="shared" si="10"/>
        <v>1.5046519513312532E-3</v>
      </c>
    </row>
    <row r="678" spans="1:8" x14ac:dyDescent="0.35">
      <c r="A678" s="23">
        <v>44314</v>
      </c>
      <c r="B678">
        <v>2762.360107</v>
      </c>
      <c r="C678">
        <v>2769.9399410000001</v>
      </c>
      <c r="D678">
        <v>2756.25</v>
      </c>
      <c r="E678">
        <v>2761.610107</v>
      </c>
      <c r="F678">
        <v>2761.610107</v>
      </c>
      <c r="G678">
        <v>0</v>
      </c>
      <c r="H678" s="27">
        <f t="shared" si="10"/>
        <v>-2.7150696178222789E-4</v>
      </c>
    </row>
    <row r="679" spans="1:8" x14ac:dyDescent="0.35">
      <c r="A679" s="23">
        <v>44315</v>
      </c>
      <c r="B679">
        <v>2761.610107</v>
      </c>
      <c r="C679">
        <v>2778.8400879999999</v>
      </c>
      <c r="D679">
        <v>2743</v>
      </c>
      <c r="E679">
        <v>2762.320068</v>
      </c>
      <c r="F679">
        <v>2762.320068</v>
      </c>
      <c r="G679">
        <v>0</v>
      </c>
      <c r="H679" s="27">
        <f t="shared" si="10"/>
        <v>2.5708227175170214E-4</v>
      </c>
    </row>
    <row r="680" spans="1:8" x14ac:dyDescent="0.35">
      <c r="A680" s="23">
        <v>44316</v>
      </c>
      <c r="B680">
        <v>2762.320068</v>
      </c>
      <c r="C680">
        <v>2762.320068</v>
      </c>
      <c r="D680">
        <v>2720.419922</v>
      </c>
      <c r="E680">
        <v>2725.1499020000001</v>
      </c>
      <c r="F680">
        <v>2725.1499020000001</v>
      </c>
      <c r="G680">
        <v>0</v>
      </c>
      <c r="H680" s="27">
        <f t="shared" si="10"/>
        <v>-1.345614015935241E-2</v>
      </c>
    </row>
    <row r="681" spans="1:8" x14ac:dyDescent="0.35">
      <c r="A681" s="23">
        <v>44319</v>
      </c>
      <c r="B681">
        <v>2725.1499020000001</v>
      </c>
      <c r="C681">
        <v>2757.9499510000001</v>
      </c>
      <c r="D681">
        <v>2725.1499020000001</v>
      </c>
      <c r="E681">
        <v>2740.3701169999999</v>
      </c>
      <c r="F681">
        <v>2740.3701169999999</v>
      </c>
      <c r="G681">
        <v>0</v>
      </c>
      <c r="H681" s="27">
        <f t="shared" si="10"/>
        <v>5.5850927645593514E-3</v>
      </c>
    </row>
    <row r="682" spans="1:8" x14ac:dyDescent="0.35">
      <c r="A682" s="23">
        <v>44320</v>
      </c>
      <c r="B682">
        <v>2740.3701169999999</v>
      </c>
      <c r="C682">
        <v>2740.3701169999999</v>
      </c>
      <c r="D682">
        <v>2701.4399410000001</v>
      </c>
      <c r="E682">
        <v>2730.969971</v>
      </c>
      <c r="F682">
        <v>2730.969971</v>
      </c>
      <c r="G682">
        <v>0</v>
      </c>
      <c r="H682" s="27">
        <f t="shared" si="10"/>
        <v>-3.4302468639859094E-3</v>
      </c>
    </row>
    <row r="683" spans="1:8" x14ac:dyDescent="0.35">
      <c r="A683" s="23">
        <v>44321</v>
      </c>
      <c r="B683">
        <v>2730.969971</v>
      </c>
      <c r="C683">
        <v>2741.219971</v>
      </c>
      <c r="D683">
        <v>2709.4099120000001</v>
      </c>
      <c r="E683">
        <v>2726.669922</v>
      </c>
      <c r="F683">
        <v>2726.669922</v>
      </c>
      <c r="G683">
        <v>0</v>
      </c>
      <c r="H683" s="27">
        <f t="shared" si="10"/>
        <v>-1.5745500850107826E-3</v>
      </c>
    </row>
    <row r="684" spans="1:8" x14ac:dyDescent="0.35">
      <c r="A684" s="23">
        <v>44322</v>
      </c>
      <c r="B684">
        <v>2726.669922</v>
      </c>
      <c r="C684">
        <v>2739.98999</v>
      </c>
      <c r="D684">
        <v>2700.1999510000001</v>
      </c>
      <c r="E684">
        <v>2739.429932</v>
      </c>
      <c r="F684">
        <v>2739.429932</v>
      </c>
      <c r="G684">
        <v>0</v>
      </c>
      <c r="H684" s="27">
        <f t="shared" si="10"/>
        <v>4.6797046819075762E-3</v>
      </c>
    </row>
    <row r="685" spans="1:8" x14ac:dyDescent="0.35">
      <c r="A685" s="23">
        <v>44323</v>
      </c>
      <c r="B685">
        <v>2739.429932</v>
      </c>
      <c r="C685">
        <v>2771.4399410000001</v>
      </c>
      <c r="D685">
        <v>2727.1599120000001</v>
      </c>
      <c r="E685">
        <v>2770.2700199999999</v>
      </c>
      <c r="F685">
        <v>2770.2700199999999</v>
      </c>
      <c r="G685">
        <v>0</v>
      </c>
      <c r="H685" s="27">
        <f t="shared" si="10"/>
        <v>1.1257848809983699E-2</v>
      </c>
    </row>
    <row r="686" spans="1:8" x14ac:dyDescent="0.35">
      <c r="A686" s="23">
        <v>44326</v>
      </c>
      <c r="B686">
        <v>2770.2700199999999</v>
      </c>
      <c r="C686">
        <v>2780.080078</v>
      </c>
      <c r="D686">
        <v>2737.070068</v>
      </c>
      <c r="E686">
        <v>2737.179932</v>
      </c>
      <c r="F686">
        <v>2737.179932</v>
      </c>
      <c r="G686">
        <v>0</v>
      </c>
      <c r="H686" s="27">
        <f t="shared" si="10"/>
        <v>-1.1944715771786003E-2</v>
      </c>
    </row>
    <row r="687" spans="1:8" x14ac:dyDescent="0.35">
      <c r="A687" s="23">
        <v>44327</v>
      </c>
      <c r="B687">
        <v>2737.179932</v>
      </c>
      <c r="C687">
        <v>2737.179932</v>
      </c>
      <c r="D687">
        <v>2683.9799800000001</v>
      </c>
      <c r="E687">
        <v>2712.9499510000001</v>
      </c>
      <c r="F687">
        <v>2712.9499510000001</v>
      </c>
      <c r="G687">
        <v>0</v>
      </c>
      <c r="H687" s="27">
        <f t="shared" si="10"/>
        <v>-8.8521696059256187E-3</v>
      </c>
    </row>
    <row r="688" spans="1:8" x14ac:dyDescent="0.35">
      <c r="A688" s="23">
        <v>44328</v>
      </c>
      <c r="B688">
        <v>2712.9499510000001</v>
      </c>
      <c r="C688">
        <v>2712.9499510000001</v>
      </c>
      <c r="D688">
        <v>2627.2299800000001</v>
      </c>
      <c r="E688">
        <v>2628.8999020000001</v>
      </c>
      <c r="F688">
        <v>2628.8999020000001</v>
      </c>
      <c r="G688">
        <v>0</v>
      </c>
      <c r="H688" s="27">
        <f t="shared" si="10"/>
        <v>-3.0981054025349376E-2</v>
      </c>
    </row>
    <row r="689" spans="1:8" x14ac:dyDescent="0.35">
      <c r="A689" s="23">
        <v>44329</v>
      </c>
      <c r="B689">
        <v>2628.8999020000001</v>
      </c>
      <c r="C689">
        <v>2688.8400879999999</v>
      </c>
      <c r="D689">
        <v>2628.8999020000001</v>
      </c>
      <c r="E689">
        <v>2676.3999020000001</v>
      </c>
      <c r="F689">
        <v>2676.3999020000001</v>
      </c>
      <c r="G689">
        <v>0</v>
      </c>
      <c r="H689" s="27">
        <f t="shared" si="10"/>
        <v>1.8068394298262635E-2</v>
      </c>
    </row>
    <row r="690" spans="1:8" x14ac:dyDescent="0.35">
      <c r="A690" s="23">
        <v>44330</v>
      </c>
      <c r="B690">
        <v>2676.3999020000001</v>
      </c>
      <c r="C690">
        <v>2725.3500979999999</v>
      </c>
      <c r="D690">
        <v>2676.3999020000001</v>
      </c>
      <c r="E690">
        <v>2721.889893</v>
      </c>
      <c r="F690">
        <v>2721.889893</v>
      </c>
      <c r="G690">
        <v>0</v>
      </c>
      <c r="H690" s="27">
        <f t="shared" si="10"/>
        <v>1.6996709260827015E-2</v>
      </c>
    </row>
    <row r="691" spans="1:8" x14ac:dyDescent="0.35">
      <c r="A691" s="23">
        <v>44333</v>
      </c>
      <c r="B691">
        <v>2721.889893</v>
      </c>
      <c r="C691">
        <v>2721.889893</v>
      </c>
      <c r="D691">
        <v>2692.419922</v>
      </c>
      <c r="E691">
        <v>2718.5</v>
      </c>
      <c r="F691">
        <v>2718.5</v>
      </c>
      <c r="G691">
        <v>0</v>
      </c>
      <c r="H691" s="27">
        <f t="shared" si="10"/>
        <v>-1.2454188572131302E-3</v>
      </c>
    </row>
    <row r="692" spans="1:8" x14ac:dyDescent="0.35">
      <c r="A692" s="23">
        <v>44334</v>
      </c>
      <c r="B692">
        <v>2718.5</v>
      </c>
      <c r="C692">
        <v>2723.679932</v>
      </c>
      <c r="D692">
        <v>2689.6298830000001</v>
      </c>
      <c r="E692">
        <v>2690.459961</v>
      </c>
      <c r="F692">
        <v>2690.459961</v>
      </c>
      <c r="G692">
        <v>0</v>
      </c>
      <c r="H692" s="27">
        <f t="shared" si="10"/>
        <v>-1.0314526025381637E-2</v>
      </c>
    </row>
    <row r="693" spans="1:8" x14ac:dyDescent="0.35">
      <c r="A693" s="23">
        <v>44335</v>
      </c>
      <c r="B693">
        <v>2690.459961</v>
      </c>
      <c r="C693">
        <v>2690.459961</v>
      </c>
      <c r="D693">
        <v>2632.8100589999999</v>
      </c>
      <c r="E693">
        <v>2672.790039</v>
      </c>
      <c r="F693">
        <v>2672.790039</v>
      </c>
      <c r="G693">
        <v>0</v>
      </c>
      <c r="H693" s="27">
        <f t="shared" si="10"/>
        <v>-6.5676212454886043E-3</v>
      </c>
    </row>
    <row r="694" spans="1:8" x14ac:dyDescent="0.35">
      <c r="A694" s="23">
        <v>44336</v>
      </c>
      <c r="B694">
        <v>2672.790039</v>
      </c>
      <c r="C694">
        <v>2690.7299800000001</v>
      </c>
      <c r="D694">
        <v>2664.4099120000001</v>
      </c>
      <c r="E694">
        <v>2683.530029</v>
      </c>
      <c r="F694">
        <v>2683.530029</v>
      </c>
      <c r="G694">
        <v>0</v>
      </c>
      <c r="H694" s="27">
        <f t="shared" si="10"/>
        <v>4.0182692404893512E-3</v>
      </c>
    </row>
    <row r="695" spans="1:8" x14ac:dyDescent="0.35">
      <c r="A695" s="23">
        <v>44337</v>
      </c>
      <c r="B695">
        <v>2683.530029</v>
      </c>
      <c r="C695">
        <v>2712.919922</v>
      </c>
      <c r="D695">
        <v>2682.1999510000001</v>
      </c>
      <c r="E695">
        <v>2689.8400879999999</v>
      </c>
      <c r="F695">
        <v>2689.8400879999999</v>
      </c>
      <c r="G695">
        <v>0</v>
      </c>
      <c r="H695" s="27">
        <f t="shared" si="10"/>
        <v>2.3514024183852018E-3</v>
      </c>
    </row>
    <row r="696" spans="1:8" x14ac:dyDescent="0.35">
      <c r="A696" s="23">
        <v>44340</v>
      </c>
      <c r="B696">
        <v>2689.8400879999999</v>
      </c>
      <c r="C696">
        <v>2712.3100589999999</v>
      </c>
      <c r="D696">
        <v>2689.8400879999999</v>
      </c>
      <c r="E696">
        <v>2702.280029</v>
      </c>
      <c r="F696">
        <v>2702.280029</v>
      </c>
      <c r="G696">
        <v>0</v>
      </c>
      <c r="H696" s="27">
        <f t="shared" si="10"/>
        <v>4.624788311951164E-3</v>
      </c>
    </row>
    <row r="697" spans="1:8" x14ac:dyDescent="0.35">
      <c r="A697" s="23">
        <v>44341</v>
      </c>
      <c r="B697">
        <v>2702.280029</v>
      </c>
      <c r="C697">
        <v>2721.919922</v>
      </c>
      <c r="D697">
        <v>2680.8999020000001</v>
      </c>
      <c r="E697">
        <v>2683.0600589999999</v>
      </c>
      <c r="F697">
        <v>2683.0600589999999</v>
      </c>
      <c r="G697">
        <v>0</v>
      </c>
      <c r="H697" s="27">
        <f t="shared" si="10"/>
        <v>-7.1125012188735315E-3</v>
      </c>
    </row>
    <row r="698" spans="1:8" x14ac:dyDescent="0.35">
      <c r="A698" s="23">
        <v>44342</v>
      </c>
      <c r="B698">
        <v>2683.0600589999999</v>
      </c>
      <c r="C698">
        <v>2710.080078</v>
      </c>
      <c r="D698">
        <v>2683.0600589999999</v>
      </c>
      <c r="E698">
        <v>2708.709961</v>
      </c>
      <c r="F698">
        <v>2708.709961</v>
      </c>
      <c r="G698">
        <v>0</v>
      </c>
      <c r="H698" s="27">
        <f t="shared" si="10"/>
        <v>9.5599432871286728E-3</v>
      </c>
    </row>
    <row r="699" spans="1:8" x14ac:dyDescent="0.35">
      <c r="A699" s="23">
        <v>44343</v>
      </c>
      <c r="B699">
        <v>2708.709961</v>
      </c>
      <c r="C699">
        <v>2732.969971</v>
      </c>
      <c r="D699">
        <v>2708.709961</v>
      </c>
      <c r="E699">
        <v>2725.9099120000001</v>
      </c>
      <c r="F699">
        <v>2725.9099120000001</v>
      </c>
      <c r="G699">
        <v>0</v>
      </c>
      <c r="H699" s="27">
        <f t="shared" si="10"/>
        <v>6.349868109781007E-3</v>
      </c>
    </row>
    <row r="700" spans="1:8" x14ac:dyDescent="0.35">
      <c r="A700" s="23">
        <v>44344</v>
      </c>
      <c r="B700">
        <v>2725.9099120000001</v>
      </c>
      <c r="C700">
        <v>2736.0500489999999</v>
      </c>
      <c r="D700">
        <v>2715.179932</v>
      </c>
      <c r="E700">
        <v>2727.4399410000001</v>
      </c>
      <c r="F700">
        <v>2727.4399410000001</v>
      </c>
      <c r="G700">
        <v>0</v>
      </c>
      <c r="H700" s="27">
        <f t="shared" si="10"/>
        <v>5.6129110990224584E-4</v>
      </c>
    </row>
    <row r="701" spans="1:8" x14ac:dyDescent="0.35">
      <c r="A701" s="23">
        <v>44348</v>
      </c>
      <c r="B701">
        <v>2727.4399410000001</v>
      </c>
      <c r="C701">
        <v>2747.360107</v>
      </c>
      <c r="D701">
        <v>2727.4399410000001</v>
      </c>
      <c r="E701">
        <v>2744.719971</v>
      </c>
      <c r="F701">
        <v>2744.719971</v>
      </c>
      <c r="G701">
        <v>0</v>
      </c>
      <c r="H701" s="27">
        <f t="shared" si="10"/>
        <v>6.3356225522107276E-3</v>
      </c>
    </row>
    <row r="702" spans="1:8" x14ac:dyDescent="0.35">
      <c r="A702" s="23">
        <v>44349</v>
      </c>
      <c r="B702">
        <v>2744.719971</v>
      </c>
      <c r="C702">
        <v>2750.1201169999999</v>
      </c>
      <c r="D702">
        <v>2723.9099120000001</v>
      </c>
      <c r="E702">
        <v>2728.3500979999999</v>
      </c>
      <c r="F702">
        <v>2728.3500979999999</v>
      </c>
      <c r="G702">
        <v>0</v>
      </c>
      <c r="H702" s="27">
        <f t="shared" si="10"/>
        <v>-5.9641322877961814E-3</v>
      </c>
    </row>
    <row r="703" spans="1:8" x14ac:dyDescent="0.35">
      <c r="A703" s="23">
        <v>44350</v>
      </c>
      <c r="B703">
        <v>2728.3500979999999</v>
      </c>
      <c r="C703">
        <v>2728.3500979999999</v>
      </c>
      <c r="D703">
        <v>2694.98999</v>
      </c>
      <c r="E703">
        <v>2714.959961</v>
      </c>
      <c r="F703">
        <v>2714.959961</v>
      </c>
      <c r="G703">
        <v>0</v>
      </c>
      <c r="H703" s="27">
        <f t="shared" si="10"/>
        <v>-4.9077781512773689E-3</v>
      </c>
    </row>
    <row r="704" spans="1:8" x14ac:dyDescent="0.35">
      <c r="A704" s="23">
        <v>44351</v>
      </c>
      <c r="B704">
        <v>2714.959961</v>
      </c>
      <c r="C704">
        <v>2731.179932</v>
      </c>
      <c r="D704">
        <v>2713.3400879999999</v>
      </c>
      <c r="E704">
        <v>2728.669922</v>
      </c>
      <c r="F704">
        <v>2728.669922</v>
      </c>
      <c r="G704">
        <v>0</v>
      </c>
      <c r="H704" s="27">
        <f t="shared" si="10"/>
        <v>5.049783863092492E-3</v>
      </c>
    </row>
    <row r="705" spans="1:8" x14ac:dyDescent="0.35">
      <c r="A705" s="23">
        <v>44354</v>
      </c>
      <c r="B705">
        <v>2728.669922</v>
      </c>
      <c r="C705">
        <v>2735.280029</v>
      </c>
      <c r="D705">
        <v>2720.8000489999999</v>
      </c>
      <c r="E705">
        <v>2726.1298830000001</v>
      </c>
      <c r="F705">
        <v>2726.1298830000001</v>
      </c>
      <c r="G705">
        <v>0</v>
      </c>
      <c r="H705" s="27">
        <f t="shared" si="10"/>
        <v>-9.3087074384513217E-4</v>
      </c>
    </row>
    <row r="706" spans="1:8" x14ac:dyDescent="0.35">
      <c r="A706" s="23">
        <v>44355</v>
      </c>
      <c r="B706">
        <v>2726.1298830000001</v>
      </c>
      <c r="C706">
        <v>2753.8500979999999</v>
      </c>
      <c r="D706">
        <v>2717.040039</v>
      </c>
      <c r="E706">
        <v>2750.320068</v>
      </c>
      <c r="F706">
        <v>2750.320068</v>
      </c>
      <c r="G706">
        <v>0</v>
      </c>
      <c r="H706" s="27">
        <f t="shared" si="10"/>
        <v>8.873452857418359E-3</v>
      </c>
    </row>
    <row r="707" spans="1:8" x14ac:dyDescent="0.35">
      <c r="A707" s="23">
        <v>44356</v>
      </c>
      <c r="B707">
        <v>2750.320068</v>
      </c>
      <c r="C707">
        <v>2753.0900879999999</v>
      </c>
      <c r="D707">
        <v>2732.1599120000001</v>
      </c>
      <c r="E707">
        <v>2732.3701169999999</v>
      </c>
      <c r="F707">
        <v>2732.3701169999999</v>
      </c>
      <c r="G707">
        <v>0</v>
      </c>
      <c r="H707" s="27">
        <f t="shared" si="10"/>
        <v>-6.5264953009825672E-3</v>
      </c>
    </row>
    <row r="708" spans="1:8" x14ac:dyDescent="0.35">
      <c r="A708" s="23">
        <v>44357</v>
      </c>
      <c r="B708">
        <v>2732.3701169999999</v>
      </c>
      <c r="C708">
        <v>2751.290039</v>
      </c>
      <c r="D708">
        <v>2724.179932</v>
      </c>
      <c r="E708">
        <v>2730.719971</v>
      </c>
      <c r="F708">
        <v>2730.719971</v>
      </c>
      <c r="G708">
        <v>0</v>
      </c>
      <c r="H708" s="27">
        <f t="shared" si="10"/>
        <v>-6.0392477202602551E-4</v>
      </c>
    </row>
    <row r="709" spans="1:8" x14ac:dyDescent="0.35">
      <c r="A709" s="23">
        <v>44358</v>
      </c>
      <c r="B709">
        <v>2730.719971</v>
      </c>
      <c r="C709">
        <v>2752.169922</v>
      </c>
      <c r="D709">
        <v>2730.719971</v>
      </c>
      <c r="E709">
        <v>2752.169922</v>
      </c>
      <c r="F709">
        <v>2752.169922</v>
      </c>
      <c r="G709">
        <v>0</v>
      </c>
      <c r="H709" s="27">
        <f t="shared" si="10"/>
        <v>7.8550533294503289E-3</v>
      </c>
    </row>
    <row r="710" spans="1:8" x14ac:dyDescent="0.35">
      <c r="A710" s="23">
        <v>44361</v>
      </c>
      <c r="B710">
        <v>2752.169922</v>
      </c>
      <c r="C710">
        <v>2755.639893</v>
      </c>
      <c r="D710">
        <v>2718.23999</v>
      </c>
      <c r="E710">
        <v>2726.419922</v>
      </c>
      <c r="F710">
        <v>2726.419922</v>
      </c>
      <c r="G710">
        <v>0</v>
      </c>
      <c r="H710" s="27">
        <f t="shared" ref="H710:H773" si="11">(F710-F709)/F709</f>
        <v>-9.3562536942804354E-3</v>
      </c>
    </row>
    <row r="711" spans="1:8" x14ac:dyDescent="0.35">
      <c r="A711" s="23">
        <v>44362</v>
      </c>
      <c r="B711">
        <v>2726.419922</v>
      </c>
      <c r="C711">
        <v>2731.5200199999999</v>
      </c>
      <c r="D711">
        <v>2704.9399410000001</v>
      </c>
      <c r="E711">
        <v>2724.0900879999999</v>
      </c>
      <c r="F711">
        <v>2724.0900879999999</v>
      </c>
      <c r="G711">
        <v>0</v>
      </c>
      <c r="H711" s="27">
        <f t="shared" si="11"/>
        <v>-8.5453967717894299E-4</v>
      </c>
    </row>
    <row r="712" spans="1:8" x14ac:dyDescent="0.35">
      <c r="A712" s="23">
        <v>44363</v>
      </c>
      <c r="B712">
        <v>2724.0900879999999</v>
      </c>
      <c r="C712">
        <v>2724.25</v>
      </c>
      <c r="D712">
        <v>2694.290039</v>
      </c>
      <c r="E712">
        <v>2706.219971</v>
      </c>
      <c r="F712">
        <v>2706.219971</v>
      </c>
      <c r="G712">
        <v>0</v>
      </c>
      <c r="H712" s="27">
        <f t="shared" si="11"/>
        <v>-6.5600315785150848E-3</v>
      </c>
    </row>
    <row r="713" spans="1:8" x14ac:dyDescent="0.35">
      <c r="A713" s="23">
        <v>44364</v>
      </c>
      <c r="B713">
        <v>2706.219971</v>
      </c>
      <c r="C713">
        <v>2706.219971</v>
      </c>
      <c r="D713">
        <v>2641.6899410000001</v>
      </c>
      <c r="E713">
        <v>2663.040039</v>
      </c>
      <c r="F713">
        <v>2663.040039</v>
      </c>
      <c r="G713">
        <v>0</v>
      </c>
      <c r="H713" s="27">
        <f t="shared" si="11"/>
        <v>-1.5955810119915786E-2</v>
      </c>
    </row>
    <row r="714" spans="1:8" x14ac:dyDescent="0.35">
      <c r="A714" s="23">
        <v>44365</v>
      </c>
      <c r="B714">
        <v>2663.040039</v>
      </c>
      <c r="C714">
        <v>2663.040039</v>
      </c>
      <c r="D714">
        <v>2610.8400879999999</v>
      </c>
      <c r="E714">
        <v>2611.9399410000001</v>
      </c>
      <c r="F714">
        <v>2611.9399410000001</v>
      </c>
      <c r="G714">
        <v>0</v>
      </c>
      <c r="H714" s="27">
        <f t="shared" si="11"/>
        <v>-1.9188633010260154E-2</v>
      </c>
    </row>
    <row r="715" spans="1:8" x14ac:dyDescent="0.35">
      <c r="A715" s="23">
        <v>44368</v>
      </c>
      <c r="B715">
        <v>2611.9399410000001</v>
      </c>
      <c r="C715">
        <v>2673.889893</v>
      </c>
      <c r="D715">
        <v>2611.9399410000001</v>
      </c>
      <c r="E715">
        <v>2671.8500979999999</v>
      </c>
      <c r="F715">
        <v>2671.8500979999999</v>
      </c>
      <c r="G715">
        <v>0</v>
      </c>
      <c r="H715" s="27">
        <f t="shared" si="11"/>
        <v>2.2937034676633019E-2</v>
      </c>
    </row>
    <row r="716" spans="1:8" x14ac:dyDescent="0.35">
      <c r="A716" s="23">
        <v>44369</v>
      </c>
      <c r="B716">
        <v>2671.8500979999999</v>
      </c>
      <c r="C716">
        <v>2681.5900879999999</v>
      </c>
      <c r="D716">
        <v>2652.790039</v>
      </c>
      <c r="E716">
        <v>2674.3100589999999</v>
      </c>
      <c r="F716">
        <v>2674.3100589999999</v>
      </c>
      <c r="G716">
        <v>0</v>
      </c>
      <c r="H716" s="27">
        <f t="shared" si="11"/>
        <v>9.206957388221041E-4</v>
      </c>
    </row>
    <row r="717" spans="1:8" x14ac:dyDescent="0.35">
      <c r="A717" s="23">
        <v>44370</v>
      </c>
      <c r="B717">
        <v>2674.3100589999999</v>
      </c>
      <c r="C717">
        <v>2689.3500979999999</v>
      </c>
      <c r="D717">
        <v>2674.3100589999999</v>
      </c>
      <c r="E717">
        <v>2676.8000489999999</v>
      </c>
      <c r="F717">
        <v>2676.8000489999999</v>
      </c>
      <c r="G717">
        <v>0</v>
      </c>
      <c r="H717" s="27">
        <f t="shared" si="11"/>
        <v>9.3107752843404846E-4</v>
      </c>
    </row>
    <row r="718" spans="1:8" x14ac:dyDescent="0.35">
      <c r="A718" s="23">
        <v>44371</v>
      </c>
      <c r="B718">
        <v>2676.8000489999999</v>
      </c>
      <c r="C718">
        <v>2703.6899410000001</v>
      </c>
      <c r="D718">
        <v>2676.8000489999999</v>
      </c>
      <c r="E718">
        <v>2702.040039</v>
      </c>
      <c r="F718">
        <v>2702.040039</v>
      </c>
      <c r="G718">
        <v>0</v>
      </c>
      <c r="H718" s="27">
        <f t="shared" si="11"/>
        <v>9.4291652487936851E-3</v>
      </c>
    </row>
    <row r="719" spans="1:8" x14ac:dyDescent="0.35">
      <c r="A719" s="23">
        <v>44372</v>
      </c>
      <c r="B719">
        <v>2702.040039</v>
      </c>
      <c r="C719">
        <v>2729.570068</v>
      </c>
      <c r="D719">
        <v>2702.040039</v>
      </c>
      <c r="E719">
        <v>2726.4799800000001</v>
      </c>
      <c r="F719">
        <v>2726.4799800000001</v>
      </c>
      <c r="G719">
        <v>0</v>
      </c>
      <c r="H719" s="27">
        <f t="shared" si="11"/>
        <v>9.0449958724686721E-3</v>
      </c>
    </row>
    <row r="720" spans="1:8" x14ac:dyDescent="0.35">
      <c r="A720" s="23">
        <v>44375</v>
      </c>
      <c r="B720">
        <v>2726.4799800000001</v>
      </c>
      <c r="C720">
        <v>2727.6899410000001</v>
      </c>
      <c r="D720">
        <v>2686.4799800000001</v>
      </c>
      <c r="E720">
        <v>2699.8500979999999</v>
      </c>
      <c r="F720">
        <v>2699.8500979999999</v>
      </c>
      <c r="G720">
        <v>0</v>
      </c>
      <c r="H720" s="27">
        <f t="shared" si="11"/>
        <v>-9.7671291171557324E-3</v>
      </c>
    </row>
    <row r="721" spans="1:8" x14ac:dyDescent="0.35">
      <c r="A721" s="23">
        <v>44376</v>
      </c>
      <c r="B721">
        <v>2699.8500979999999</v>
      </c>
      <c r="C721">
        <v>2715.8798830000001</v>
      </c>
      <c r="D721">
        <v>2690.1899410000001</v>
      </c>
      <c r="E721">
        <v>2693.8000489999999</v>
      </c>
      <c r="F721">
        <v>2693.8000489999999</v>
      </c>
      <c r="G721">
        <v>0</v>
      </c>
      <c r="H721" s="27">
        <f t="shared" si="11"/>
        <v>-2.2408833010698305E-3</v>
      </c>
    </row>
    <row r="722" spans="1:8" x14ac:dyDescent="0.35">
      <c r="A722" s="23">
        <v>44377</v>
      </c>
      <c r="B722">
        <v>2693.8000489999999</v>
      </c>
      <c r="C722">
        <v>2700.6000979999999</v>
      </c>
      <c r="D722">
        <v>2688.3000489999999</v>
      </c>
      <c r="E722">
        <v>2696.1201169999999</v>
      </c>
      <c r="F722">
        <v>2696.1201169999999</v>
      </c>
      <c r="G722">
        <v>0</v>
      </c>
      <c r="H722" s="27">
        <f t="shared" si="11"/>
        <v>8.6126214188066933E-4</v>
      </c>
    </row>
    <row r="723" spans="1:8" x14ac:dyDescent="0.35">
      <c r="A723" s="23">
        <v>44378</v>
      </c>
      <c r="B723">
        <v>2696.1201169999999</v>
      </c>
      <c r="C723">
        <v>2725.4499510000001</v>
      </c>
      <c r="D723">
        <v>2696.1201169999999</v>
      </c>
      <c r="E723">
        <v>2717.040039</v>
      </c>
      <c r="F723">
        <v>2717.040039</v>
      </c>
      <c r="G723">
        <v>0</v>
      </c>
      <c r="H723" s="27">
        <f t="shared" si="11"/>
        <v>7.7592692803604944E-3</v>
      </c>
    </row>
    <row r="724" spans="1:8" x14ac:dyDescent="0.35">
      <c r="A724" s="23">
        <v>44379</v>
      </c>
      <c r="B724">
        <v>2717.040039</v>
      </c>
      <c r="C724">
        <v>2721.320068</v>
      </c>
      <c r="D724">
        <v>2701.48999</v>
      </c>
      <c r="E724">
        <v>2709.570068</v>
      </c>
      <c r="F724">
        <v>2709.570068</v>
      </c>
      <c r="G724">
        <v>0</v>
      </c>
      <c r="H724" s="27">
        <f t="shared" si="11"/>
        <v>-2.7493047186560016E-3</v>
      </c>
    </row>
    <row r="725" spans="1:8" x14ac:dyDescent="0.35">
      <c r="A725" s="23">
        <v>44383</v>
      </c>
      <c r="B725">
        <v>2709.570068</v>
      </c>
      <c r="C725">
        <v>2709.570068</v>
      </c>
      <c r="D725">
        <v>2657.9399410000001</v>
      </c>
      <c r="E725">
        <v>2679.8999020000001</v>
      </c>
      <c r="F725">
        <v>2679.8999020000001</v>
      </c>
      <c r="G725">
        <v>0</v>
      </c>
      <c r="H725" s="27">
        <f t="shared" si="11"/>
        <v>-1.0950137939005266E-2</v>
      </c>
    </row>
    <row r="726" spans="1:8" x14ac:dyDescent="0.35">
      <c r="A726" s="23">
        <v>44384</v>
      </c>
      <c r="B726">
        <v>2679.8999020000001</v>
      </c>
      <c r="C726">
        <v>2694.1499020000001</v>
      </c>
      <c r="D726">
        <v>2657.0900879999999</v>
      </c>
      <c r="E726">
        <v>2682.8100589999999</v>
      </c>
      <c r="F726">
        <v>2682.8100589999999</v>
      </c>
      <c r="G726">
        <v>0</v>
      </c>
      <c r="H726" s="27">
        <f t="shared" si="11"/>
        <v>1.085920036725237E-3</v>
      </c>
    </row>
    <row r="727" spans="1:8" x14ac:dyDescent="0.35">
      <c r="A727" s="23">
        <v>44385</v>
      </c>
      <c r="B727">
        <v>2682.8100589999999</v>
      </c>
      <c r="C727">
        <v>2682.8100589999999</v>
      </c>
      <c r="D727">
        <v>2618.780029</v>
      </c>
      <c r="E727">
        <v>2648.429932</v>
      </c>
      <c r="F727">
        <v>2648.429932</v>
      </c>
      <c r="G727">
        <v>0</v>
      </c>
      <c r="H727" s="27">
        <f t="shared" si="11"/>
        <v>-1.2814968724552522E-2</v>
      </c>
    </row>
    <row r="728" spans="1:8" x14ac:dyDescent="0.35">
      <c r="A728" s="23">
        <v>44386</v>
      </c>
      <c r="B728">
        <v>2648.429932</v>
      </c>
      <c r="C728">
        <v>2707.459961</v>
      </c>
      <c r="D728">
        <v>2648.429932</v>
      </c>
      <c r="E728">
        <v>2706.419922</v>
      </c>
      <c r="F728">
        <v>2706.419922</v>
      </c>
      <c r="G728">
        <v>0</v>
      </c>
      <c r="H728" s="27">
        <f t="shared" si="11"/>
        <v>2.189598799625711E-2</v>
      </c>
    </row>
    <row r="729" spans="1:8" x14ac:dyDescent="0.35">
      <c r="A729" s="23">
        <v>44389</v>
      </c>
      <c r="B729">
        <v>2706.419922</v>
      </c>
      <c r="C729">
        <v>2716.3701169999999</v>
      </c>
      <c r="D729">
        <v>2688.9099120000001</v>
      </c>
      <c r="E729">
        <v>2713.389893</v>
      </c>
      <c r="F729">
        <v>2713.389893</v>
      </c>
      <c r="G729">
        <v>0</v>
      </c>
      <c r="H729" s="27">
        <f t="shared" si="11"/>
        <v>2.5753472117694479E-3</v>
      </c>
    </row>
    <row r="730" spans="1:8" x14ac:dyDescent="0.35">
      <c r="A730" s="23">
        <v>44390</v>
      </c>
      <c r="B730">
        <v>2713.389893</v>
      </c>
      <c r="C730">
        <v>2713.389893</v>
      </c>
      <c r="D730">
        <v>2671.3100589999999</v>
      </c>
      <c r="E730">
        <v>2671.76001</v>
      </c>
      <c r="F730">
        <v>2671.76001</v>
      </c>
      <c r="G730">
        <v>0</v>
      </c>
      <c r="H730" s="27">
        <f t="shared" si="11"/>
        <v>-1.5342388908942569E-2</v>
      </c>
    </row>
    <row r="731" spans="1:8" x14ac:dyDescent="0.35">
      <c r="A731" s="23">
        <v>44391</v>
      </c>
      <c r="B731">
        <v>2671.76001</v>
      </c>
      <c r="C731">
        <v>2698.320068</v>
      </c>
      <c r="D731">
        <v>2652.530029</v>
      </c>
      <c r="E731">
        <v>2656.429932</v>
      </c>
      <c r="F731">
        <v>2656.429932</v>
      </c>
      <c r="G731">
        <v>0</v>
      </c>
      <c r="H731" s="27">
        <f t="shared" si="11"/>
        <v>-5.7378199922978705E-3</v>
      </c>
    </row>
    <row r="732" spans="1:8" x14ac:dyDescent="0.35">
      <c r="A732" s="23">
        <v>44392</v>
      </c>
      <c r="B732">
        <v>2656.429932</v>
      </c>
      <c r="C732">
        <v>2659</v>
      </c>
      <c r="D732">
        <v>2628.6899410000001</v>
      </c>
      <c r="E732">
        <v>2648.540039</v>
      </c>
      <c r="F732">
        <v>2648.540039</v>
      </c>
      <c r="G732">
        <v>0</v>
      </c>
      <c r="H732" s="27">
        <f t="shared" si="11"/>
        <v>-2.9701114661284541E-3</v>
      </c>
    </row>
    <row r="733" spans="1:8" x14ac:dyDescent="0.35">
      <c r="A733" s="23">
        <v>44393</v>
      </c>
      <c r="B733">
        <v>2648.540039</v>
      </c>
      <c r="C733">
        <v>2662.8100589999999</v>
      </c>
      <c r="D733">
        <v>2614.8798830000001</v>
      </c>
      <c r="E733">
        <v>2616.959961</v>
      </c>
      <c r="F733">
        <v>2616.959961</v>
      </c>
      <c r="G733">
        <v>0</v>
      </c>
      <c r="H733" s="27">
        <f t="shared" si="11"/>
        <v>-1.1923579608003033E-2</v>
      </c>
    </row>
    <row r="734" spans="1:8" x14ac:dyDescent="0.35">
      <c r="A734" s="23">
        <v>44396</v>
      </c>
      <c r="B734">
        <v>2616.959961</v>
      </c>
      <c r="C734">
        <v>2616.959961</v>
      </c>
      <c r="D734">
        <v>2550.6201169999999</v>
      </c>
      <c r="E734">
        <v>2571.030029</v>
      </c>
      <c r="F734">
        <v>2571.030029</v>
      </c>
      <c r="G734">
        <v>0</v>
      </c>
      <c r="H734" s="27">
        <f t="shared" si="11"/>
        <v>-1.7550873029959974E-2</v>
      </c>
    </row>
    <row r="735" spans="1:8" x14ac:dyDescent="0.35">
      <c r="A735" s="23">
        <v>44397</v>
      </c>
      <c r="B735">
        <v>2571.030029</v>
      </c>
      <c r="C735">
        <v>2656.2700199999999</v>
      </c>
      <c r="D735">
        <v>2571.030029</v>
      </c>
      <c r="E735">
        <v>2642.179932</v>
      </c>
      <c r="F735">
        <v>2642.179932</v>
      </c>
      <c r="G735">
        <v>0</v>
      </c>
      <c r="H735" s="27">
        <f t="shared" si="11"/>
        <v>2.7673695832978538E-2</v>
      </c>
    </row>
    <row r="736" spans="1:8" x14ac:dyDescent="0.35">
      <c r="A736" s="23">
        <v>44398</v>
      </c>
      <c r="B736">
        <v>2642.179932</v>
      </c>
      <c r="C736">
        <v>2685.820068</v>
      </c>
      <c r="D736">
        <v>2642.179932</v>
      </c>
      <c r="E736">
        <v>2674.3000489999999</v>
      </c>
      <c r="F736">
        <v>2674.3000489999999</v>
      </c>
      <c r="G736">
        <v>0</v>
      </c>
      <c r="H736" s="27">
        <f t="shared" si="11"/>
        <v>1.2156672833286789E-2</v>
      </c>
    </row>
    <row r="737" spans="1:8" x14ac:dyDescent="0.35">
      <c r="A737" s="23">
        <v>44399</v>
      </c>
      <c r="B737">
        <v>2674.3000489999999</v>
      </c>
      <c r="C737">
        <v>2674.3000489999999</v>
      </c>
      <c r="D737">
        <v>2637.820068</v>
      </c>
      <c r="E737">
        <v>2649.6298830000001</v>
      </c>
      <c r="F737">
        <v>2649.6298830000001</v>
      </c>
      <c r="G737">
        <v>0</v>
      </c>
      <c r="H737" s="27">
        <f t="shared" si="11"/>
        <v>-9.2249057876750921E-3</v>
      </c>
    </row>
    <row r="738" spans="1:8" x14ac:dyDescent="0.35">
      <c r="A738" s="23">
        <v>44400</v>
      </c>
      <c r="B738">
        <v>2649.6298830000001</v>
      </c>
      <c r="C738">
        <v>2674.5500489999999</v>
      </c>
      <c r="D738">
        <v>2648.73999</v>
      </c>
      <c r="E738">
        <v>2672.73999</v>
      </c>
      <c r="F738">
        <v>2672.73999</v>
      </c>
      <c r="G738">
        <v>0</v>
      </c>
      <c r="H738" s="27">
        <f t="shared" si="11"/>
        <v>8.7220132699567573E-3</v>
      </c>
    </row>
    <row r="739" spans="1:8" x14ac:dyDescent="0.35">
      <c r="A739" s="23">
        <v>44403</v>
      </c>
      <c r="B739">
        <v>2672.73999</v>
      </c>
      <c r="C739">
        <v>2690.320068</v>
      </c>
      <c r="D739">
        <v>2669.01001</v>
      </c>
      <c r="E739">
        <v>2675.929932</v>
      </c>
      <c r="F739">
        <v>2675.929932</v>
      </c>
      <c r="G739">
        <v>0</v>
      </c>
      <c r="H739" s="27">
        <f t="shared" si="11"/>
        <v>1.1935100353700973E-3</v>
      </c>
    </row>
    <row r="740" spans="1:8" x14ac:dyDescent="0.35">
      <c r="A740" s="23">
        <v>44404</v>
      </c>
      <c r="B740">
        <v>2675.929932</v>
      </c>
      <c r="C740">
        <v>2675.929932</v>
      </c>
      <c r="D740">
        <v>2643.2299800000001</v>
      </c>
      <c r="E740">
        <v>2660.580078</v>
      </c>
      <c r="F740">
        <v>2660.580078</v>
      </c>
      <c r="G740">
        <v>0</v>
      </c>
      <c r="H740" s="27">
        <f t="shared" si="11"/>
        <v>-5.7362690317259209E-3</v>
      </c>
    </row>
    <row r="741" spans="1:8" x14ac:dyDescent="0.35">
      <c r="A741" s="23">
        <v>44405</v>
      </c>
      <c r="B741">
        <v>2660.580078</v>
      </c>
      <c r="C741">
        <v>2694.01001</v>
      </c>
      <c r="D741">
        <v>2645.469971</v>
      </c>
      <c r="E741">
        <v>2679.709961</v>
      </c>
      <c r="F741">
        <v>2679.709961</v>
      </c>
      <c r="G741">
        <v>0</v>
      </c>
      <c r="H741" s="27">
        <f t="shared" si="11"/>
        <v>7.1901173575577163E-3</v>
      </c>
    </row>
    <row r="742" spans="1:8" x14ac:dyDescent="0.35">
      <c r="A742" s="23">
        <v>44406</v>
      </c>
      <c r="B742">
        <v>2679.709961</v>
      </c>
      <c r="C742">
        <v>2722.6499020000001</v>
      </c>
      <c r="D742">
        <v>2679.709961</v>
      </c>
      <c r="E742">
        <v>2706.429932</v>
      </c>
      <c r="F742">
        <v>2706.429932</v>
      </c>
      <c r="G742">
        <v>0</v>
      </c>
      <c r="H742" s="27">
        <f t="shared" si="11"/>
        <v>9.9712175529730728E-3</v>
      </c>
    </row>
    <row r="743" spans="1:8" x14ac:dyDescent="0.35">
      <c r="A743" s="23">
        <v>44407</v>
      </c>
      <c r="B743">
        <v>2706.429932</v>
      </c>
      <c r="C743">
        <v>2726.139893</v>
      </c>
      <c r="D743">
        <v>2693.8400879999999</v>
      </c>
      <c r="E743">
        <v>2703.669922</v>
      </c>
      <c r="F743">
        <v>2703.669922</v>
      </c>
      <c r="G743">
        <v>0</v>
      </c>
      <c r="H743" s="27">
        <f t="shared" si="11"/>
        <v>-1.0197973231697046E-3</v>
      </c>
    </row>
    <row r="744" spans="1:8" x14ac:dyDescent="0.35">
      <c r="A744" s="23">
        <v>44410</v>
      </c>
      <c r="B744">
        <v>2703.669922</v>
      </c>
      <c r="C744">
        <v>2743.3999020000001</v>
      </c>
      <c r="D744">
        <v>2690.3100589999999</v>
      </c>
      <c r="E744">
        <v>2692.01001</v>
      </c>
      <c r="F744">
        <v>2692.01001</v>
      </c>
      <c r="G744">
        <v>0</v>
      </c>
      <c r="H744" s="27">
        <f t="shared" si="11"/>
        <v>-4.3126240763054491E-3</v>
      </c>
    </row>
    <row r="745" spans="1:8" x14ac:dyDescent="0.35">
      <c r="A745" s="23">
        <v>44411</v>
      </c>
      <c r="B745">
        <v>2692.01001</v>
      </c>
      <c r="C745">
        <v>2709.23999</v>
      </c>
      <c r="D745">
        <v>2670.6899410000001</v>
      </c>
      <c r="E745">
        <v>2708.8798830000001</v>
      </c>
      <c r="F745">
        <v>2708.8798830000001</v>
      </c>
      <c r="G745">
        <v>0</v>
      </c>
      <c r="H745" s="27">
        <f t="shared" si="11"/>
        <v>6.2666457172646612E-3</v>
      </c>
    </row>
    <row r="746" spans="1:8" x14ac:dyDescent="0.35">
      <c r="A746" s="23">
        <v>44412</v>
      </c>
      <c r="B746">
        <v>2708.8798830000001</v>
      </c>
      <c r="C746">
        <v>2710.530029</v>
      </c>
      <c r="D746">
        <v>2681.25</v>
      </c>
      <c r="E746">
        <v>2681.3100589999999</v>
      </c>
      <c r="F746">
        <v>2681.3100589999999</v>
      </c>
      <c r="G746">
        <v>0</v>
      </c>
      <c r="H746" s="27">
        <f t="shared" si="11"/>
        <v>-1.0177573458690029E-2</v>
      </c>
    </row>
    <row r="747" spans="1:8" x14ac:dyDescent="0.35">
      <c r="A747" s="23">
        <v>44413</v>
      </c>
      <c r="B747">
        <v>2681.3100589999999</v>
      </c>
      <c r="C747">
        <v>2709.6899410000001</v>
      </c>
      <c r="D747">
        <v>2681.3100589999999</v>
      </c>
      <c r="E747">
        <v>2706.169922</v>
      </c>
      <c r="F747">
        <v>2706.169922</v>
      </c>
      <c r="G747">
        <v>0</v>
      </c>
      <c r="H747" s="27">
        <f t="shared" si="11"/>
        <v>9.2715360972731621E-3</v>
      </c>
    </row>
    <row r="748" spans="1:8" x14ac:dyDescent="0.35">
      <c r="A748" s="23">
        <v>44414</v>
      </c>
      <c r="B748">
        <v>2706.169922</v>
      </c>
      <c r="C748">
        <v>2731.209961</v>
      </c>
      <c r="D748">
        <v>2706.169922</v>
      </c>
      <c r="E748">
        <v>2717.360107</v>
      </c>
      <c r="F748">
        <v>2717.360107</v>
      </c>
      <c r="G748">
        <v>0</v>
      </c>
      <c r="H748" s="27">
        <f t="shared" si="11"/>
        <v>4.1350636961221569E-3</v>
      </c>
    </row>
    <row r="749" spans="1:8" x14ac:dyDescent="0.35">
      <c r="A749" s="23">
        <v>44417</v>
      </c>
      <c r="B749">
        <v>2717.360107</v>
      </c>
      <c r="C749">
        <v>2719.6499020000001</v>
      </c>
      <c r="D749">
        <v>2697.8400879999999</v>
      </c>
      <c r="E749">
        <v>2709.8000489999999</v>
      </c>
      <c r="F749">
        <v>2709.8000489999999</v>
      </c>
      <c r="G749">
        <v>0</v>
      </c>
      <c r="H749" s="27">
        <f t="shared" si="11"/>
        <v>-2.7821332846261686E-3</v>
      </c>
    </row>
    <row r="750" spans="1:8" x14ac:dyDescent="0.35">
      <c r="A750" s="23">
        <v>44418</v>
      </c>
      <c r="B750">
        <v>2709.8000489999999</v>
      </c>
      <c r="C750">
        <v>2727.820068</v>
      </c>
      <c r="D750">
        <v>2705.080078</v>
      </c>
      <c r="E750">
        <v>2719.3100589999999</v>
      </c>
      <c r="F750">
        <v>2719.3100589999999</v>
      </c>
      <c r="G750">
        <v>0</v>
      </c>
      <c r="H750" s="27">
        <f t="shared" si="11"/>
        <v>3.5094877216160112E-3</v>
      </c>
    </row>
    <row r="751" spans="1:8" x14ac:dyDescent="0.35">
      <c r="A751" s="23">
        <v>44419</v>
      </c>
      <c r="B751">
        <v>2719.3100589999999</v>
      </c>
      <c r="C751">
        <v>2742.139893</v>
      </c>
      <c r="D751">
        <v>2710.959961</v>
      </c>
      <c r="E751">
        <v>2741.9099120000001</v>
      </c>
      <c r="F751">
        <v>2741.9099120000001</v>
      </c>
      <c r="G751">
        <v>0</v>
      </c>
      <c r="H751" s="27">
        <f t="shared" si="11"/>
        <v>8.3108775791132274E-3</v>
      </c>
    </row>
    <row r="752" spans="1:8" x14ac:dyDescent="0.35">
      <c r="A752" s="23">
        <v>44420</v>
      </c>
      <c r="B752">
        <v>2741.9099120000001</v>
      </c>
      <c r="C752">
        <v>2743.540039</v>
      </c>
      <c r="D752">
        <v>2724.110107</v>
      </c>
      <c r="E752">
        <v>2737.4799800000001</v>
      </c>
      <c r="F752">
        <v>2737.4799800000001</v>
      </c>
      <c r="G752">
        <v>0</v>
      </c>
      <c r="H752" s="27">
        <f t="shared" si="11"/>
        <v>-1.6156373265993752E-3</v>
      </c>
    </row>
    <row r="753" spans="1:8" x14ac:dyDescent="0.35">
      <c r="A753" s="23">
        <v>44421</v>
      </c>
      <c r="B753">
        <v>2737.4799800000001</v>
      </c>
      <c r="C753">
        <v>2739.389893</v>
      </c>
      <c r="D753">
        <v>2727.5600589999999</v>
      </c>
      <c r="E753">
        <v>2731.459961</v>
      </c>
      <c r="F753">
        <v>2731.459961</v>
      </c>
      <c r="G753">
        <v>0</v>
      </c>
      <c r="H753" s="27">
        <f t="shared" si="11"/>
        <v>-2.1991097812521891E-3</v>
      </c>
    </row>
    <row r="754" spans="1:8" x14ac:dyDescent="0.35">
      <c r="A754" s="23">
        <v>44424</v>
      </c>
      <c r="B754">
        <v>2731.459961</v>
      </c>
      <c r="C754">
        <v>2731.459961</v>
      </c>
      <c r="D754">
        <v>2703.070068</v>
      </c>
      <c r="E754">
        <v>2724.790039</v>
      </c>
      <c r="F754">
        <v>2724.790039</v>
      </c>
      <c r="G754">
        <v>0</v>
      </c>
      <c r="H754" s="27">
        <f t="shared" si="11"/>
        <v>-2.4418889880260786E-3</v>
      </c>
    </row>
    <row r="755" spans="1:8" x14ac:dyDescent="0.35">
      <c r="A755" s="23">
        <v>44425</v>
      </c>
      <c r="B755">
        <v>2724.790039</v>
      </c>
      <c r="C755">
        <v>2724.790039</v>
      </c>
      <c r="D755">
        <v>2665.679932</v>
      </c>
      <c r="E755">
        <v>2692.5</v>
      </c>
      <c r="F755">
        <v>2692.5</v>
      </c>
      <c r="G755">
        <v>0</v>
      </c>
      <c r="H755" s="27">
        <f t="shared" si="11"/>
        <v>-1.1850468673854388E-2</v>
      </c>
    </row>
    <row r="756" spans="1:8" x14ac:dyDescent="0.35">
      <c r="A756" s="23">
        <v>44426</v>
      </c>
      <c r="B756">
        <v>2692.5</v>
      </c>
      <c r="C756">
        <v>2702.75</v>
      </c>
      <c r="D756">
        <v>2666.179932</v>
      </c>
      <c r="E756">
        <v>2667.070068</v>
      </c>
      <c r="F756">
        <v>2667.070068</v>
      </c>
      <c r="G756">
        <v>0</v>
      </c>
      <c r="H756" s="27">
        <f t="shared" si="11"/>
        <v>-9.4447286908078028E-3</v>
      </c>
    </row>
    <row r="757" spans="1:8" x14ac:dyDescent="0.35">
      <c r="A757" s="23">
        <v>44427</v>
      </c>
      <c r="B757">
        <v>2667.070068</v>
      </c>
      <c r="C757">
        <v>2667.070068</v>
      </c>
      <c r="D757">
        <v>2630.5</v>
      </c>
      <c r="E757">
        <v>2644.709961</v>
      </c>
      <c r="F757">
        <v>2644.709961</v>
      </c>
      <c r="G757">
        <v>0</v>
      </c>
      <c r="H757" s="27">
        <f t="shared" si="11"/>
        <v>-8.3837718657191161E-3</v>
      </c>
    </row>
    <row r="758" spans="1:8" x14ac:dyDescent="0.35">
      <c r="A758" s="23">
        <v>44428</v>
      </c>
      <c r="B758">
        <v>2644.709961</v>
      </c>
      <c r="C758">
        <v>2677.1999510000001</v>
      </c>
      <c r="D758">
        <v>2642.830078</v>
      </c>
      <c r="E758">
        <v>2675.669922</v>
      </c>
      <c r="F758">
        <v>2675.669922</v>
      </c>
      <c r="G758">
        <v>0</v>
      </c>
      <c r="H758" s="27">
        <f t="shared" si="11"/>
        <v>1.1706372894021863E-2</v>
      </c>
    </row>
    <row r="759" spans="1:8" x14ac:dyDescent="0.35">
      <c r="A759" s="23">
        <v>44431</v>
      </c>
      <c r="B759">
        <v>2675.669922</v>
      </c>
      <c r="C759">
        <v>2703.4799800000001</v>
      </c>
      <c r="D759">
        <v>2675.669922</v>
      </c>
      <c r="E759">
        <v>2698.98999</v>
      </c>
      <c r="F759">
        <v>2698.98999</v>
      </c>
      <c r="G759">
        <v>0</v>
      </c>
      <c r="H759" s="27">
        <f t="shared" si="11"/>
        <v>8.7155997114056558E-3</v>
      </c>
    </row>
    <row r="760" spans="1:8" x14ac:dyDescent="0.35">
      <c r="A760" s="23">
        <v>44432</v>
      </c>
      <c r="B760">
        <v>2698.98999</v>
      </c>
      <c r="C760">
        <v>2731.4799800000001</v>
      </c>
      <c r="D760">
        <v>2698.98999</v>
      </c>
      <c r="E760">
        <v>2726.1599120000001</v>
      </c>
      <c r="F760">
        <v>2726.1599120000001</v>
      </c>
      <c r="G760">
        <v>0</v>
      </c>
      <c r="H760" s="27">
        <f t="shared" si="11"/>
        <v>1.0066699802765864E-2</v>
      </c>
    </row>
    <row r="761" spans="1:8" x14ac:dyDescent="0.35">
      <c r="A761" s="23">
        <v>44433</v>
      </c>
      <c r="B761">
        <v>2726.1599120000001</v>
      </c>
      <c r="C761">
        <v>2754.360107</v>
      </c>
      <c r="D761">
        <v>2725.6298830000001</v>
      </c>
      <c r="E761">
        <v>2741.389893</v>
      </c>
      <c r="F761">
        <v>2741.389893</v>
      </c>
      <c r="G761">
        <v>0</v>
      </c>
      <c r="H761" s="27">
        <f t="shared" si="11"/>
        <v>5.5866058821277074E-3</v>
      </c>
    </row>
    <row r="762" spans="1:8" x14ac:dyDescent="0.35">
      <c r="A762" s="23">
        <v>44434</v>
      </c>
      <c r="B762">
        <v>2741.389893</v>
      </c>
      <c r="C762">
        <v>2741.8400879999999</v>
      </c>
      <c r="D762">
        <v>2714.389893</v>
      </c>
      <c r="E762">
        <v>2716.6899410000001</v>
      </c>
      <c r="F762">
        <v>2716.6899410000001</v>
      </c>
      <c r="G762">
        <v>0</v>
      </c>
      <c r="H762" s="27">
        <f t="shared" si="11"/>
        <v>-9.0100106019468489E-3</v>
      </c>
    </row>
    <row r="763" spans="1:8" x14ac:dyDescent="0.35">
      <c r="A763" s="23">
        <v>44435</v>
      </c>
      <c r="B763">
        <v>2716.6899410000001</v>
      </c>
      <c r="C763">
        <v>2772.8000489999999</v>
      </c>
      <c r="D763">
        <v>2716.6899410000001</v>
      </c>
      <c r="E763">
        <v>2767.0600589999999</v>
      </c>
      <c r="F763">
        <v>2767.0600589999999</v>
      </c>
      <c r="G763">
        <v>0</v>
      </c>
      <c r="H763" s="27">
        <f t="shared" si="11"/>
        <v>1.8540988884973318E-2</v>
      </c>
    </row>
    <row r="764" spans="1:8" x14ac:dyDescent="0.35">
      <c r="A764" s="23">
        <v>44438</v>
      </c>
      <c r="B764">
        <v>2767.0600589999999</v>
      </c>
      <c r="C764">
        <v>2775.669922</v>
      </c>
      <c r="D764">
        <v>2757.429932</v>
      </c>
      <c r="E764">
        <v>2760.48999</v>
      </c>
      <c r="F764">
        <v>2760.48999</v>
      </c>
      <c r="G764">
        <v>0</v>
      </c>
      <c r="H764" s="27">
        <f t="shared" si="11"/>
        <v>-2.3743861209771723E-3</v>
      </c>
    </row>
    <row r="765" spans="1:8" x14ac:dyDescent="0.35">
      <c r="A765" s="23">
        <v>44439</v>
      </c>
      <c r="B765">
        <v>2760.48999</v>
      </c>
      <c r="C765">
        <v>2763.280029</v>
      </c>
      <c r="D765">
        <v>2745.6298830000001</v>
      </c>
      <c r="E765">
        <v>2753.1599120000001</v>
      </c>
      <c r="F765">
        <v>2753.1599120000001</v>
      </c>
      <c r="G765">
        <v>0</v>
      </c>
      <c r="H765" s="27">
        <f t="shared" si="11"/>
        <v>-2.6553539504049995E-3</v>
      </c>
    </row>
    <row r="766" spans="1:8" x14ac:dyDescent="0.35">
      <c r="A766" s="23">
        <v>44440</v>
      </c>
      <c r="B766">
        <v>2753.1599120000001</v>
      </c>
      <c r="C766">
        <v>2769.780029</v>
      </c>
      <c r="D766">
        <v>2737.25</v>
      </c>
      <c r="E766">
        <v>2760.219971</v>
      </c>
      <c r="F766">
        <v>2760.219971</v>
      </c>
      <c r="G766">
        <v>0</v>
      </c>
      <c r="H766" s="27">
        <f t="shared" si="11"/>
        <v>2.5643475953676859E-3</v>
      </c>
    </row>
    <row r="767" spans="1:8" x14ac:dyDescent="0.35">
      <c r="A767" s="23">
        <v>44441</v>
      </c>
      <c r="B767">
        <v>2760.219971</v>
      </c>
      <c r="C767">
        <v>2780.429932</v>
      </c>
      <c r="D767">
        <v>2760.219971</v>
      </c>
      <c r="E767">
        <v>2773.830078</v>
      </c>
      <c r="F767">
        <v>2773.830078</v>
      </c>
      <c r="G767">
        <v>0</v>
      </c>
      <c r="H767" s="27">
        <f t="shared" si="11"/>
        <v>4.9308052050174699E-3</v>
      </c>
    </row>
    <row r="768" spans="1:8" x14ac:dyDescent="0.35">
      <c r="A768" s="23">
        <v>44442</v>
      </c>
      <c r="B768">
        <v>2773.830078</v>
      </c>
      <c r="C768">
        <v>2773.830078</v>
      </c>
      <c r="D768">
        <v>2754.1201169999999</v>
      </c>
      <c r="E768">
        <v>2760.5500489999999</v>
      </c>
      <c r="F768">
        <v>2760.5500489999999</v>
      </c>
      <c r="G768">
        <v>0</v>
      </c>
      <c r="H768" s="27">
        <f t="shared" si="11"/>
        <v>-4.7876144632389463E-3</v>
      </c>
    </row>
    <row r="769" spans="1:8" x14ac:dyDescent="0.35">
      <c r="A769" s="23">
        <v>44446</v>
      </c>
      <c r="B769">
        <v>2760.5500489999999</v>
      </c>
      <c r="C769">
        <v>2760.5500489999999</v>
      </c>
      <c r="D769">
        <v>2727.8798830000001</v>
      </c>
      <c r="E769">
        <v>2728.169922</v>
      </c>
      <c r="F769">
        <v>2728.169922</v>
      </c>
      <c r="G769">
        <v>0</v>
      </c>
      <c r="H769" s="27">
        <f t="shared" si="11"/>
        <v>-1.1729592445436551E-2</v>
      </c>
    </row>
    <row r="770" spans="1:8" x14ac:dyDescent="0.35">
      <c r="A770" s="23">
        <v>44447</v>
      </c>
      <c r="B770">
        <v>2728.169922</v>
      </c>
      <c r="C770">
        <v>2729.459961</v>
      </c>
      <c r="D770">
        <v>2703.469971</v>
      </c>
      <c r="E770">
        <v>2718.5600589999999</v>
      </c>
      <c r="F770">
        <v>2718.5600589999999</v>
      </c>
      <c r="G770">
        <v>0</v>
      </c>
      <c r="H770" s="27">
        <f t="shared" si="11"/>
        <v>-3.5224576455102977E-3</v>
      </c>
    </row>
    <row r="771" spans="1:8" x14ac:dyDescent="0.35">
      <c r="A771" s="23">
        <v>44448</v>
      </c>
      <c r="B771">
        <v>2718.5600589999999</v>
      </c>
      <c r="C771">
        <v>2735.73999</v>
      </c>
      <c r="D771">
        <v>2711.030029</v>
      </c>
      <c r="E771">
        <v>2711.8000489999999</v>
      </c>
      <c r="F771">
        <v>2711.8000489999999</v>
      </c>
      <c r="G771">
        <v>0</v>
      </c>
      <c r="H771" s="27">
        <f t="shared" si="11"/>
        <v>-2.4866141829828032E-3</v>
      </c>
    </row>
    <row r="772" spans="1:8" x14ac:dyDescent="0.35">
      <c r="A772" s="23">
        <v>44449</v>
      </c>
      <c r="B772">
        <v>2711.8000489999999</v>
      </c>
      <c r="C772">
        <v>2727.429932</v>
      </c>
      <c r="D772">
        <v>2686.169922</v>
      </c>
      <c r="E772">
        <v>2686.530029</v>
      </c>
      <c r="F772">
        <v>2686.530029</v>
      </c>
      <c r="G772">
        <v>0</v>
      </c>
      <c r="H772" s="27">
        <f t="shared" si="11"/>
        <v>-9.3185410219748591E-3</v>
      </c>
    </row>
    <row r="773" spans="1:8" x14ac:dyDescent="0.35">
      <c r="A773" s="23">
        <v>44452</v>
      </c>
      <c r="B773">
        <v>2686.530029</v>
      </c>
      <c r="C773">
        <v>2710.530029</v>
      </c>
      <c r="D773">
        <v>2685.6999510000001</v>
      </c>
      <c r="E773">
        <v>2703.280029</v>
      </c>
      <c r="F773">
        <v>2703.280029</v>
      </c>
      <c r="G773">
        <v>0</v>
      </c>
      <c r="H773" s="27">
        <f t="shared" si="11"/>
        <v>6.234808403103839E-3</v>
      </c>
    </row>
    <row r="774" spans="1:8" x14ac:dyDescent="0.35">
      <c r="A774" s="23">
        <v>44453</v>
      </c>
      <c r="B774">
        <v>2703.280029</v>
      </c>
      <c r="C774">
        <v>2711.01001</v>
      </c>
      <c r="D774">
        <v>2667.1499020000001</v>
      </c>
      <c r="E774">
        <v>2673.25</v>
      </c>
      <c r="F774">
        <v>2673.25</v>
      </c>
      <c r="G774">
        <v>0</v>
      </c>
      <c r="H774" s="27">
        <f t="shared" ref="H774:H837" si="12">(F774-F773)/F773</f>
        <v>-1.1108737784412497E-2</v>
      </c>
    </row>
    <row r="775" spans="1:8" x14ac:dyDescent="0.35">
      <c r="A775" s="23">
        <v>44454</v>
      </c>
      <c r="B775">
        <v>2673.25</v>
      </c>
      <c r="C775">
        <v>2703.23999</v>
      </c>
      <c r="D775">
        <v>2670.080078</v>
      </c>
      <c r="E775">
        <v>2701.6298830000001</v>
      </c>
      <c r="F775">
        <v>2701.6298830000001</v>
      </c>
      <c r="G775">
        <v>0</v>
      </c>
      <c r="H775" s="27">
        <f t="shared" si="12"/>
        <v>1.0616247264565627E-2</v>
      </c>
    </row>
    <row r="776" spans="1:8" x14ac:dyDescent="0.35">
      <c r="A776" s="23">
        <v>44455</v>
      </c>
      <c r="B776">
        <v>2701.6298830000001</v>
      </c>
      <c r="C776">
        <v>2711.330078</v>
      </c>
      <c r="D776">
        <v>2684.8400879999999</v>
      </c>
      <c r="E776">
        <v>2697.3000489999999</v>
      </c>
      <c r="F776">
        <v>2697.3000489999999</v>
      </c>
      <c r="G776">
        <v>0</v>
      </c>
      <c r="H776" s="27">
        <f t="shared" si="12"/>
        <v>-1.6026747509885013E-3</v>
      </c>
    </row>
    <row r="777" spans="1:8" x14ac:dyDescent="0.35">
      <c r="A777" s="23">
        <v>44456</v>
      </c>
      <c r="B777">
        <v>2697.3000489999999</v>
      </c>
      <c r="C777">
        <v>2701.75</v>
      </c>
      <c r="D777">
        <v>2670.469971</v>
      </c>
      <c r="E777">
        <v>2678.0600589999999</v>
      </c>
      <c r="F777">
        <v>2678.0600589999999</v>
      </c>
      <c r="G777">
        <v>0</v>
      </c>
      <c r="H777" s="27">
        <f t="shared" si="12"/>
        <v>-7.133055147918412E-3</v>
      </c>
    </row>
    <row r="778" spans="1:8" x14ac:dyDescent="0.35">
      <c r="A778" s="23">
        <v>44459</v>
      </c>
      <c r="B778">
        <v>2678.0600589999999</v>
      </c>
      <c r="C778">
        <v>2678.0600589999999</v>
      </c>
      <c r="D778">
        <v>2602.2700199999999</v>
      </c>
      <c r="E778">
        <v>2635.5200199999999</v>
      </c>
      <c r="F778">
        <v>2635.5200199999999</v>
      </c>
      <c r="G778">
        <v>0</v>
      </c>
      <c r="H778" s="27">
        <f t="shared" si="12"/>
        <v>-1.5884647118737369E-2</v>
      </c>
    </row>
    <row r="779" spans="1:8" x14ac:dyDescent="0.35">
      <c r="A779" s="23">
        <v>44460</v>
      </c>
      <c r="B779">
        <v>2635.5200199999999</v>
      </c>
      <c r="C779">
        <v>2655.709961</v>
      </c>
      <c r="D779">
        <v>2617.429932</v>
      </c>
      <c r="E779">
        <v>2631.1999510000001</v>
      </c>
      <c r="F779">
        <v>2631.1999510000001</v>
      </c>
      <c r="G779">
        <v>0</v>
      </c>
      <c r="H779" s="27">
        <f t="shared" si="12"/>
        <v>-1.6391713844768577E-3</v>
      </c>
    </row>
    <row r="780" spans="1:8" x14ac:dyDescent="0.35">
      <c r="A780" s="23">
        <v>44461</v>
      </c>
      <c r="B780">
        <v>2631.1999510000001</v>
      </c>
      <c r="C780">
        <v>2684.4499510000001</v>
      </c>
      <c r="D780">
        <v>2631.1999510000001</v>
      </c>
      <c r="E780">
        <v>2665.5600589999999</v>
      </c>
      <c r="F780">
        <v>2665.5600589999999</v>
      </c>
      <c r="G780">
        <v>0</v>
      </c>
      <c r="H780" s="27">
        <f t="shared" si="12"/>
        <v>1.3058721739083772E-2</v>
      </c>
    </row>
    <row r="781" spans="1:8" x14ac:dyDescent="0.35">
      <c r="A781" s="23">
        <v>44462</v>
      </c>
      <c r="B781">
        <v>2665.5600589999999</v>
      </c>
      <c r="C781">
        <v>2717.790039</v>
      </c>
      <c r="D781">
        <v>2665.5600589999999</v>
      </c>
      <c r="E781">
        <v>2703.780029</v>
      </c>
      <c r="F781">
        <v>2703.780029</v>
      </c>
      <c r="G781">
        <v>0</v>
      </c>
      <c r="H781" s="27">
        <f t="shared" si="12"/>
        <v>1.4338438884899312E-2</v>
      </c>
    </row>
    <row r="782" spans="1:8" x14ac:dyDescent="0.35">
      <c r="A782" s="23">
        <v>44463</v>
      </c>
      <c r="B782">
        <v>2703.780029</v>
      </c>
      <c r="C782">
        <v>2708.540039</v>
      </c>
      <c r="D782">
        <v>2687.0200199999999</v>
      </c>
      <c r="E782">
        <v>2699.3798830000001</v>
      </c>
      <c r="F782">
        <v>2699.3798830000001</v>
      </c>
      <c r="G782">
        <v>0</v>
      </c>
      <c r="H782" s="27">
        <f t="shared" si="12"/>
        <v>-1.6274053187778574E-3</v>
      </c>
    </row>
    <row r="783" spans="1:8" x14ac:dyDescent="0.35">
      <c r="A783" s="23">
        <v>44466</v>
      </c>
      <c r="B783">
        <v>2699.3798830000001</v>
      </c>
      <c r="C783">
        <v>2737.6298830000001</v>
      </c>
      <c r="D783">
        <v>2699.3798830000001</v>
      </c>
      <c r="E783">
        <v>2723.4499510000001</v>
      </c>
      <c r="F783">
        <v>2723.4499510000001</v>
      </c>
      <c r="G783">
        <v>0</v>
      </c>
      <c r="H783" s="27">
        <f t="shared" si="12"/>
        <v>8.9168879680800346E-3</v>
      </c>
    </row>
    <row r="784" spans="1:8" x14ac:dyDescent="0.35">
      <c r="A784" s="23">
        <v>44467</v>
      </c>
      <c r="B784">
        <v>2723.4499510000001</v>
      </c>
      <c r="C784">
        <v>2723.4499510000001</v>
      </c>
      <c r="D784">
        <v>2679.6599120000001</v>
      </c>
      <c r="E784">
        <v>2681.8999020000001</v>
      </c>
      <c r="F784">
        <v>2681.8999020000001</v>
      </c>
      <c r="G784">
        <v>0</v>
      </c>
      <c r="H784" s="27">
        <f t="shared" si="12"/>
        <v>-1.525640263179558E-2</v>
      </c>
    </row>
    <row r="785" spans="1:8" x14ac:dyDescent="0.35">
      <c r="A785" s="23">
        <v>44468</v>
      </c>
      <c r="B785">
        <v>2681.8999020000001</v>
      </c>
      <c r="C785">
        <v>2695.8999020000001</v>
      </c>
      <c r="D785">
        <v>2676.0200199999999</v>
      </c>
      <c r="E785">
        <v>2681.8701169999999</v>
      </c>
      <c r="F785">
        <v>2681.8701169999999</v>
      </c>
      <c r="G785">
        <v>0</v>
      </c>
      <c r="H785" s="27">
        <f t="shared" si="12"/>
        <v>-1.1105932767275397E-5</v>
      </c>
    </row>
    <row r="786" spans="1:8" x14ac:dyDescent="0.35">
      <c r="A786" s="23">
        <v>44469</v>
      </c>
      <c r="B786">
        <v>2681.8701169999999</v>
      </c>
      <c r="C786">
        <v>2695.23999</v>
      </c>
      <c r="D786">
        <v>2640.429932</v>
      </c>
      <c r="E786">
        <v>2640.540039</v>
      </c>
      <c r="F786">
        <v>2640.540039</v>
      </c>
      <c r="G786">
        <v>0</v>
      </c>
      <c r="H786" s="27">
        <f t="shared" si="12"/>
        <v>-1.5410917082827527E-2</v>
      </c>
    </row>
    <row r="787" spans="1:8" x14ac:dyDescent="0.35">
      <c r="A787" s="23">
        <v>44470</v>
      </c>
      <c r="B787">
        <v>2640.540039</v>
      </c>
      <c r="C787">
        <v>2699.820068</v>
      </c>
      <c r="D787">
        <v>2632.8000489999999</v>
      </c>
      <c r="E787">
        <v>2683.639893</v>
      </c>
      <c r="F787">
        <v>2683.639893</v>
      </c>
      <c r="G787">
        <v>0</v>
      </c>
      <c r="H787" s="27">
        <f t="shared" si="12"/>
        <v>1.6322363366367439E-2</v>
      </c>
    </row>
    <row r="788" spans="1:8" x14ac:dyDescent="0.35">
      <c r="A788" s="23">
        <v>44473</v>
      </c>
      <c r="B788">
        <v>2683.639893</v>
      </c>
      <c r="C788">
        <v>2695.9799800000001</v>
      </c>
      <c r="D788">
        <v>2659.040039</v>
      </c>
      <c r="E788">
        <v>2667.2299800000001</v>
      </c>
      <c r="F788">
        <v>2667.2299800000001</v>
      </c>
      <c r="G788">
        <v>0</v>
      </c>
      <c r="H788" s="27">
        <f t="shared" si="12"/>
        <v>-6.1147969378468172E-3</v>
      </c>
    </row>
    <row r="789" spans="1:8" x14ac:dyDescent="0.35">
      <c r="A789" s="23">
        <v>44474</v>
      </c>
      <c r="B789">
        <v>2667.2299800000001</v>
      </c>
      <c r="C789">
        <v>2695.6899410000001</v>
      </c>
      <c r="D789">
        <v>2664.040039</v>
      </c>
      <c r="E789">
        <v>2672.639893</v>
      </c>
      <c r="F789">
        <v>2672.639893</v>
      </c>
      <c r="G789">
        <v>0</v>
      </c>
      <c r="H789" s="27">
        <f t="shared" si="12"/>
        <v>2.0282889141790316E-3</v>
      </c>
    </row>
    <row r="790" spans="1:8" x14ac:dyDescent="0.35">
      <c r="A790" s="23">
        <v>44475</v>
      </c>
      <c r="B790">
        <v>2672.639893</v>
      </c>
      <c r="C790">
        <v>2672.639893</v>
      </c>
      <c r="D790">
        <v>2622.360107</v>
      </c>
      <c r="E790">
        <v>2667.26001</v>
      </c>
      <c r="F790">
        <v>2667.26001</v>
      </c>
      <c r="G790">
        <v>0</v>
      </c>
      <c r="H790" s="27">
        <f t="shared" si="12"/>
        <v>-2.0129472040324977E-3</v>
      </c>
    </row>
    <row r="791" spans="1:8" x14ac:dyDescent="0.35">
      <c r="A791" s="23">
        <v>44476</v>
      </c>
      <c r="B791">
        <v>2667.26001</v>
      </c>
      <c r="C791">
        <v>2723.179932</v>
      </c>
      <c r="D791">
        <v>2667.26001</v>
      </c>
      <c r="E791">
        <v>2705.26001</v>
      </c>
      <c r="F791">
        <v>2705.26001</v>
      </c>
      <c r="G791">
        <v>0</v>
      </c>
      <c r="H791" s="27">
        <f t="shared" si="12"/>
        <v>1.4246830026893404E-2</v>
      </c>
    </row>
    <row r="792" spans="1:8" x14ac:dyDescent="0.35">
      <c r="A792" s="23">
        <v>44477</v>
      </c>
      <c r="B792">
        <v>2705.26001</v>
      </c>
      <c r="C792">
        <v>2714.6499020000001</v>
      </c>
      <c r="D792">
        <v>2689.8500979999999</v>
      </c>
      <c r="E792">
        <v>2690.219971</v>
      </c>
      <c r="F792">
        <v>2690.219971</v>
      </c>
      <c r="G792">
        <v>0</v>
      </c>
      <c r="H792" s="27">
        <f t="shared" si="12"/>
        <v>-5.5595539594731893E-3</v>
      </c>
    </row>
    <row r="793" spans="1:8" x14ac:dyDescent="0.35">
      <c r="A793" s="23">
        <v>44480</v>
      </c>
      <c r="B793">
        <v>2690.219971</v>
      </c>
      <c r="C793">
        <v>2711.9099120000001</v>
      </c>
      <c r="D793">
        <v>2675.9499510000001</v>
      </c>
      <c r="E793">
        <v>2676.139893</v>
      </c>
      <c r="F793">
        <v>2676.139893</v>
      </c>
      <c r="G793">
        <v>0</v>
      </c>
      <c r="H793" s="27">
        <f t="shared" si="12"/>
        <v>-5.233801752934782E-3</v>
      </c>
    </row>
    <row r="794" spans="1:8" x14ac:dyDescent="0.35">
      <c r="A794" s="23">
        <v>44481</v>
      </c>
      <c r="B794">
        <v>2676.139893</v>
      </c>
      <c r="C794">
        <v>2703.0500489999999</v>
      </c>
      <c r="D794">
        <v>2676.139893</v>
      </c>
      <c r="E794">
        <v>2691.669922</v>
      </c>
      <c r="F794">
        <v>2691.669922</v>
      </c>
      <c r="G794">
        <v>0</v>
      </c>
      <c r="H794" s="27">
        <f t="shared" si="12"/>
        <v>5.8031454336980029E-3</v>
      </c>
    </row>
    <row r="795" spans="1:8" x14ac:dyDescent="0.35">
      <c r="A795" s="23">
        <v>44482</v>
      </c>
      <c r="B795">
        <v>2691.669922</v>
      </c>
      <c r="C795">
        <v>2705.570068</v>
      </c>
      <c r="D795">
        <v>2672.679932</v>
      </c>
      <c r="E795">
        <v>2700.26001</v>
      </c>
      <c r="F795">
        <v>2700.26001</v>
      </c>
      <c r="G795">
        <v>0</v>
      </c>
      <c r="H795" s="27">
        <f t="shared" si="12"/>
        <v>3.1913601031798144E-3</v>
      </c>
    </row>
    <row r="796" spans="1:8" x14ac:dyDescent="0.35">
      <c r="A796" s="23">
        <v>44483</v>
      </c>
      <c r="B796">
        <v>2700.26001</v>
      </c>
      <c r="C796">
        <v>2747.719971</v>
      </c>
      <c r="D796">
        <v>2700.26001</v>
      </c>
      <c r="E796">
        <v>2746.3999020000001</v>
      </c>
      <c r="F796">
        <v>2746.3999020000001</v>
      </c>
      <c r="G796">
        <v>0</v>
      </c>
      <c r="H796" s="27">
        <f t="shared" si="12"/>
        <v>1.7087203391202371E-2</v>
      </c>
    </row>
    <row r="797" spans="1:8" x14ac:dyDescent="0.35">
      <c r="A797" s="23">
        <v>44484</v>
      </c>
      <c r="B797">
        <v>2746.3999020000001</v>
      </c>
      <c r="C797">
        <v>2777.179932</v>
      </c>
      <c r="D797">
        <v>2746.3999020000001</v>
      </c>
      <c r="E797">
        <v>2748.280029</v>
      </c>
      <c r="F797">
        <v>2748.280029</v>
      </c>
      <c r="G797">
        <v>0</v>
      </c>
      <c r="H797" s="27">
        <f t="shared" si="12"/>
        <v>6.8457874566291111E-4</v>
      </c>
    </row>
    <row r="798" spans="1:8" x14ac:dyDescent="0.35">
      <c r="A798" s="23">
        <v>44487</v>
      </c>
      <c r="B798">
        <v>2748.280029</v>
      </c>
      <c r="C798">
        <v>2759.8500979999999</v>
      </c>
      <c r="D798">
        <v>2732.9499510000001</v>
      </c>
      <c r="E798">
        <v>2755.51001</v>
      </c>
      <c r="F798">
        <v>2755.51001</v>
      </c>
      <c r="G798">
        <v>0</v>
      </c>
      <c r="H798" s="27">
        <f t="shared" si="12"/>
        <v>2.6307293739025136E-3</v>
      </c>
    </row>
    <row r="799" spans="1:8" x14ac:dyDescent="0.35">
      <c r="A799" s="23">
        <v>44488</v>
      </c>
      <c r="B799">
        <v>2755.51001</v>
      </c>
      <c r="C799">
        <v>2771.110107</v>
      </c>
      <c r="D799">
        <v>2754.469971</v>
      </c>
      <c r="E799">
        <v>2762.76001</v>
      </c>
      <c r="F799">
        <v>2762.76001</v>
      </c>
      <c r="G799">
        <v>0</v>
      </c>
      <c r="H799" s="27">
        <f t="shared" si="12"/>
        <v>2.6310918754383333E-3</v>
      </c>
    </row>
    <row r="800" spans="1:8" x14ac:dyDescent="0.35">
      <c r="A800" s="23">
        <v>44489</v>
      </c>
      <c r="B800">
        <v>2762.76001</v>
      </c>
      <c r="C800">
        <v>2789.73999</v>
      </c>
      <c r="D800">
        <v>2762.179932</v>
      </c>
      <c r="E800">
        <v>2784.1999510000001</v>
      </c>
      <c r="F800">
        <v>2784.1999510000001</v>
      </c>
      <c r="G800">
        <v>0</v>
      </c>
      <c r="H800" s="27">
        <f t="shared" si="12"/>
        <v>7.7603342028973741E-3</v>
      </c>
    </row>
    <row r="801" spans="1:8" x14ac:dyDescent="0.35">
      <c r="A801" s="23">
        <v>44490</v>
      </c>
      <c r="B801">
        <v>2784.1999510000001</v>
      </c>
      <c r="C801">
        <v>2794.5</v>
      </c>
      <c r="D801">
        <v>2775.0900879999999</v>
      </c>
      <c r="E801">
        <v>2793.73999</v>
      </c>
      <c r="F801">
        <v>2793.73999</v>
      </c>
      <c r="G801">
        <v>0</v>
      </c>
      <c r="H801" s="27">
        <f t="shared" si="12"/>
        <v>3.4264920508218122E-3</v>
      </c>
    </row>
    <row r="802" spans="1:8" x14ac:dyDescent="0.35">
      <c r="A802" s="23">
        <v>44491</v>
      </c>
      <c r="B802">
        <v>2793.73999</v>
      </c>
      <c r="C802">
        <v>2812.360107</v>
      </c>
      <c r="D802">
        <v>2785.1000979999999</v>
      </c>
      <c r="E802">
        <v>2796.8400879999999</v>
      </c>
      <c r="F802">
        <v>2796.8400879999999</v>
      </c>
      <c r="G802">
        <v>0</v>
      </c>
      <c r="H802" s="27">
        <f t="shared" si="12"/>
        <v>1.109658741005418E-3</v>
      </c>
    </row>
    <row r="803" spans="1:8" x14ac:dyDescent="0.35">
      <c r="A803" s="23">
        <v>44494</v>
      </c>
      <c r="B803">
        <v>2796.8400879999999</v>
      </c>
      <c r="C803">
        <v>2820.540039</v>
      </c>
      <c r="D803">
        <v>2793.7700199999999</v>
      </c>
      <c r="E803">
        <v>2809.719971</v>
      </c>
      <c r="F803">
        <v>2809.719971</v>
      </c>
      <c r="G803">
        <v>0</v>
      </c>
      <c r="H803" s="27">
        <f t="shared" si="12"/>
        <v>4.6051553162663565E-3</v>
      </c>
    </row>
    <row r="804" spans="1:8" x14ac:dyDescent="0.35">
      <c r="A804" s="23">
        <v>44495</v>
      </c>
      <c r="B804">
        <v>2809.719971</v>
      </c>
      <c r="C804">
        <v>2819.169922</v>
      </c>
      <c r="D804">
        <v>2792.709961</v>
      </c>
      <c r="E804">
        <v>2792.73999</v>
      </c>
      <c r="F804">
        <v>2792.73999</v>
      </c>
      <c r="G804">
        <v>0</v>
      </c>
      <c r="H804" s="27">
        <f t="shared" si="12"/>
        <v>-6.0433001065072871E-3</v>
      </c>
    </row>
    <row r="805" spans="1:8" x14ac:dyDescent="0.35">
      <c r="A805" s="23">
        <v>44496</v>
      </c>
      <c r="B805">
        <v>2792.73999</v>
      </c>
      <c r="C805">
        <v>2793.76001</v>
      </c>
      <c r="D805">
        <v>2749.25</v>
      </c>
      <c r="E805">
        <v>2749.3701169999999</v>
      </c>
      <c r="F805">
        <v>2749.3701169999999</v>
      </c>
      <c r="G805">
        <v>0</v>
      </c>
      <c r="H805" s="27">
        <f t="shared" si="12"/>
        <v>-1.5529506203690698E-2</v>
      </c>
    </row>
    <row r="806" spans="1:8" x14ac:dyDescent="0.35">
      <c r="A806" s="23">
        <v>44497</v>
      </c>
      <c r="B806">
        <v>2749.3701169999999</v>
      </c>
      <c r="C806">
        <v>2793.919922</v>
      </c>
      <c r="D806">
        <v>2749.3701169999999</v>
      </c>
      <c r="E806">
        <v>2793.4099120000001</v>
      </c>
      <c r="F806">
        <v>2793.4099120000001</v>
      </c>
      <c r="G806">
        <v>0</v>
      </c>
      <c r="H806" s="27">
        <f t="shared" si="12"/>
        <v>1.6018139837809309E-2</v>
      </c>
    </row>
    <row r="807" spans="1:8" x14ac:dyDescent="0.35">
      <c r="A807" s="23">
        <v>44498</v>
      </c>
      <c r="B807">
        <v>2793.4099120000001</v>
      </c>
      <c r="C807">
        <v>2806.719971</v>
      </c>
      <c r="D807">
        <v>2783.6201169999999</v>
      </c>
      <c r="E807">
        <v>2794.110107</v>
      </c>
      <c r="F807">
        <v>2794.110107</v>
      </c>
      <c r="G807">
        <v>0</v>
      </c>
      <c r="H807" s="27">
        <f t="shared" si="12"/>
        <v>2.506595959984172E-4</v>
      </c>
    </row>
    <row r="808" spans="1:8" x14ac:dyDescent="0.35">
      <c r="A808" s="23">
        <v>44501</v>
      </c>
      <c r="B808">
        <v>2794.110107</v>
      </c>
      <c r="C808">
        <v>2853.5</v>
      </c>
      <c r="D808">
        <v>2794.110107</v>
      </c>
      <c r="E808">
        <v>2851.8100589999999</v>
      </c>
      <c r="F808">
        <v>2851.8100589999999</v>
      </c>
      <c r="G808">
        <v>0</v>
      </c>
      <c r="H808" s="27">
        <f t="shared" si="12"/>
        <v>2.0650564863369553E-2</v>
      </c>
    </row>
    <row r="809" spans="1:8" x14ac:dyDescent="0.35">
      <c r="A809" s="23">
        <v>44502</v>
      </c>
      <c r="B809">
        <v>2851.8100589999999</v>
      </c>
      <c r="C809">
        <v>2864.8000489999999</v>
      </c>
      <c r="D809">
        <v>2840.419922</v>
      </c>
      <c r="E809">
        <v>2857.3798830000001</v>
      </c>
      <c r="F809">
        <v>2857.3798830000001</v>
      </c>
      <c r="G809">
        <v>0</v>
      </c>
      <c r="H809" s="27">
        <f t="shared" si="12"/>
        <v>1.9530837905639611E-3</v>
      </c>
    </row>
    <row r="810" spans="1:8" x14ac:dyDescent="0.35">
      <c r="A810" s="23">
        <v>44503</v>
      </c>
      <c r="B810">
        <v>2857.3798830000001</v>
      </c>
      <c r="C810">
        <v>2899.5900879999999</v>
      </c>
      <c r="D810">
        <v>2851.0600589999999</v>
      </c>
      <c r="E810">
        <v>2889.6499020000001</v>
      </c>
      <c r="F810">
        <v>2889.6499020000001</v>
      </c>
      <c r="G810">
        <v>0</v>
      </c>
      <c r="H810" s="27">
        <f t="shared" si="12"/>
        <v>1.1293569746182765E-2</v>
      </c>
    </row>
    <row r="811" spans="1:8" x14ac:dyDescent="0.35">
      <c r="A811" s="23">
        <v>44504</v>
      </c>
      <c r="B811">
        <v>2889.6499020000001</v>
      </c>
      <c r="C811">
        <v>2907.6999510000001</v>
      </c>
      <c r="D811">
        <v>2873.7700199999999</v>
      </c>
      <c r="E811">
        <v>2880.070068</v>
      </c>
      <c r="F811">
        <v>2880.070068</v>
      </c>
      <c r="G811">
        <v>0</v>
      </c>
      <c r="H811" s="27">
        <f t="shared" si="12"/>
        <v>-3.3152230633093898E-3</v>
      </c>
    </row>
    <row r="812" spans="1:8" x14ac:dyDescent="0.35">
      <c r="A812" s="23">
        <v>44505</v>
      </c>
      <c r="B812">
        <v>2880.070068</v>
      </c>
      <c r="C812">
        <v>2923.0600589999999</v>
      </c>
      <c r="D812">
        <v>2880.070068</v>
      </c>
      <c r="E812">
        <v>2905.110107</v>
      </c>
      <c r="F812">
        <v>2905.110107</v>
      </c>
      <c r="G812">
        <v>0</v>
      </c>
      <c r="H812" s="27">
        <f t="shared" si="12"/>
        <v>8.6942464623398809E-3</v>
      </c>
    </row>
    <row r="813" spans="1:8" x14ac:dyDescent="0.35">
      <c r="A813" s="23">
        <v>44508</v>
      </c>
      <c r="B813">
        <v>2905.110107</v>
      </c>
      <c r="C813">
        <v>2925.929932</v>
      </c>
      <c r="D813">
        <v>2901.6999510000001</v>
      </c>
      <c r="E813">
        <v>2907.3999020000001</v>
      </c>
      <c r="F813">
        <v>2907.3999020000001</v>
      </c>
      <c r="G813">
        <v>0</v>
      </c>
      <c r="H813" s="27">
        <f t="shared" si="12"/>
        <v>7.8819559867378893E-4</v>
      </c>
    </row>
    <row r="814" spans="1:8" x14ac:dyDescent="0.35">
      <c r="A814" s="23">
        <v>44509</v>
      </c>
      <c r="B814">
        <v>2907.3999020000001</v>
      </c>
      <c r="C814">
        <v>2913.0600589999999</v>
      </c>
      <c r="D814">
        <v>2893.780029</v>
      </c>
      <c r="E814">
        <v>2903.080078</v>
      </c>
      <c r="F814">
        <v>2903.080078</v>
      </c>
      <c r="G814">
        <v>0</v>
      </c>
      <c r="H814" s="27">
        <f t="shared" si="12"/>
        <v>-1.485803173147439E-3</v>
      </c>
    </row>
    <row r="815" spans="1:8" x14ac:dyDescent="0.35">
      <c r="A815" s="23">
        <v>44510</v>
      </c>
      <c r="B815">
        <v>2903.080078</v>
      </c>
      <c r="C815">
        <v>2907.3701169999999</v>
      </c>
      <c r="D815">
        <v>2866.169922</v>
      </c>
      <c r="E815">
        <v>2878.1201169999999</v>
      </c>
      <c r="F815">
        <v>2878.1201169999999</v>
      </c>
      <c r="G815">
        <v>0</v>
      </c>
      <c r="H815" s="27">
        <f t="shared" si="12"/>
        <v>-8.5977514671918814E-3</v>
      </c>
    </row>
    <row r="816" spans="1:8" x14ac:dyDescent="0.35">
      <c r="A816" s="23">
        <v>44511</v>
      </c>
      <c r="B816">
        <v>2878.1201169999999</v>
      </c>
      <c r="C816">
        <v>2900.080078</v>
      </c>
      <c r="D816">
        <v>2878.1201169999999</v>
      </c>
      <c r="E816">
        <v>2893.2700199999999</v>
      </c>
      <c r="F816">
        <v>2893.2700199999999</v>
      </c>
      <c r="G816">
        <v>0</v>
      </c>
      <c r="H816" s="27">
        <f t="shared" si="12"/>
        <v>5.2638188762571354E-3</v>
      </c>
    </row>
    <row r="817" spans="1:8" x14ac:dyDescent="0.35">
      <c r="A817" s="23">
        <v>44512</v>
      </c>
      <c r="B817">
        <v>2893.2700199999999</v>
      </c>
      <c r="C817">
        <v>2905.3000489999999</v>
      </c>
      <c r="D817">
        <v>2893.2700199999999</v>
      </c>
      <c r="E817">
        <v>2902.1899410000001</v>
      </c>
      <c r="F817">
        <v>2902.1899410000001</v>
      </c>
      <c r="G817">
        <v>0</v>
      </c>
      <c r="H817" s="27">
        <f t="shared" si="12"/>
        <v>3.0829894680898672E-3</v>
      </c>
    </row>
    <row r="818" spans="1:8" x14ac:dyDescent="0.35">
      <c r="A818" s="23">
        <v>44515</v>
      </c>
      <c r="B818">
        <v>2902.1899410000001</v>
      </c>
      <c r="C818">
        <v>2915.7299800000001</v>
      </c>
      <c r="D818">
        <v>2901.3500979999999</v>
      </c>
      <c r="E818">
        <v>2907.919922</v>
      </c>
      <c r="F818">
        <v>2907.919922</v>
      </c>
      <c r="G818">
        <v>0</v>
      </c>
      <c r="H818" s="27">
        <f t="shared" si="12"/>
        <v>1.9743645717501136E-3</v>
      </c>
    </row>
    <row r="819" spans="1:8" x14ac:dyDescent="0.35">
      <c r="A819" s="23">
        <v>44516</v>
      </c>
      <c r="B819">
        <v>2907.919922</v>
      </c>
      <c r="C819">
        <v>2923.9099120000001</v>
      </c>
      <c r="D819">
        <v>2901.719971</v>
      </c>
      <c r="E819">
        <v>2910.6999510000001</v>
      </c>
      <c r="F819">
        <v>2910.6999510000001</v>
      </c>
      <c r="G819">
        <v>0</v>
      </c>
      <c r="H819" s="27">
        <f t="shared" si="12"/>
        <v>9.5601979234970593E-4</v>
      </c>
    </row>
    <row r="820" spans="1:8" x14ac:dyDescent="0.35">
      <c r="A820" s="23">
        <v>44517</v>
      </c>
      <c r="B820">
        <v>2910.6999510000001</v>
      </c>
      <c r="C820">
        <v>2910.6999510000001</v>
      </c>
      <c r="D820">
        <v>2872.8701169999999</v>
      </c>
      <c r="E820">
        <v>2888.6298830000001</v>
      </c>
      <c r="F820">
        <v>2888.6298830000001</v>
      </c>
      <c r="G820">
        <v>0</v>
      </c>
      <c r="H820" s="27">
        <f t="shared" si="12"/>
        <v>-7.5823919921452565E-3</v>
      </c>
    </row>
    <row r="821" spans="1:8" x14ac:dyDescent="0.35">
      <c r="A821" s="23">
        <v>44518</v>
      </c>
      <c r="B821">
        <v>2888.6298830000001</v>
      </c>
      <c r="C821">
        <v>2899.969971</v>
      </c>
      <c r="D821">
        <v>2864.540039</v>
      </c>
      <c r="E821">
        <v>2883.389893</v>
      </c>
      <c r="F821">
        <v>2883.389893</v>
      </c>
      <c r="G821">
        <v>0</v>
      </c>
      <c r="H821" s="27">
        <f t="shared" si="12"/>
        <v>-1.8140053285601331E-3</v>
      </c>
    </row>
    <row r="822" spans="1:8" x14ac:dyDescent="0.35">
      <c r="A822" s="23">
        <v>44519</v>
      </c>
      <c r="B822">
        <v>2883.389893</v>
      </c>
      <c r="C822">
        <v>2883.389893</v>
      </c>
      <c r="D822">
        <v>2862.2700199999999</v>
      </c>
      <c r="E822">
        <v>2870.719971</v>
      </c>
      <c r="F822">
        <v>2870.719971</v>
      </c>
      <c r="G822">
        <v>0</v>
      </c>
      <c r="H822" s="27">
        <f t="shared" si="12"/>
        <v>-4.3941064060600294E-3</v>
      </c>
    </row>
    <row r="823" spans="1:8" x14ac:dyDescent="0.35">
      <c r="A823" s="23">
        <v>44522</v>
      </c>
      <c r="B823">
        <v>2870.719971</v>
      </c>
      <c r="C823">
        <v>2903.6899410000001</v>
      </c>
      <c r="D823">
        <v>2870.719971</v>
      </c>
      <c r="E823">
        <v>2875.23999</v>
      </c>
      <c r="F823">
        <v>2875.23999</v>
      </c>
      <c r="G823">
        <v>0</v>
      </c>
      <c r="H823" s="27">
        <f t="shared" si="12"/>
        <v>1.5745245254365661E-3</v>
      </c>
    </row>
    <row r="824" spans="1:8" x14ac:dyDescent="0.35">
      <c r="A824" s="23">
        <v>44523</v>
      </c>
      <c r="B824">
        <v>2875.23999</v>
      </c>
      <c r="C824">
        <v>2888.6201169999999</v>
      </c>
      <c r="D824">
        <v>2847.8798830000001</v>
      </c>
      <c r="E824">
        <v>2873.389893</v>
      </c>
      <c r="F824">
        <v>2873.389893</v>
      </c>
      <c r="G824">
        <v>0</v>
      </c>
      <c r="H824" s="27">
        <f t="shared" si="12"/>
        <v>-6.4345828745933841E-4</v>
      </c>
    </row>
    <row r="825" spans="1:8" x14ac:dyDescent="0.35">
      <c r="A825" s="23">
        <v>44524</v>
      </c>
      <c r="B825">
        <v>2873.389893</v>
      </c>
      <c r="C825">
        <v>2874.030029</v>
      </c>
      <c r="D825">
        <v>2849.0900879999999</v>
      </c>
      <c r="E825">
        <v>2870.1499020000001</v>
      </c>
      <c r="F825">
        <v>2870.1499020000001</v>
      </c>
      <c r="G825">
        <v>0</v>
      </c>
      <c r="H825" s="27">
        <f t="shared" si="12"/>
        <v>-1.127584880803337E-3</v>
      </c>
    </row>
    <row r="826" spans="1:8" x14ac:dyDescent="0.35">
      <c r="A826" s="23">
        <v>44526</v>
      </c>
      <c r="B826">
        <v>2870.1499020000001</v>
      </c>
      <c r="C826">
        <v>2870.1499020000001</v>
      </c>
      <c r="D826">
        <v>2758.419922</v>
      </c>
      <c r="E826">
        <v>2779.4099120000001</v>
      </c>
      <c r="F826">
        <v>2779.4099120000001</v>
      </c>
      <c r="G826">
        <v>0</v>
      </c>
      <c r="H826" s="27">
        <f t="shared" si="12"/>
        <v>-3.1615069978320608E-2</v>
      </c>
    </row>
    <row r="827" spans="1:8" x14ac:dyDescent="0.35">
      <c r="A827" s="23">
        <v>44529</v>
      </c>
      <c r="B827">
        <v>2779.4099120000001</v>
      </c>
      <c r="C827">
        <v>2813.540039</v>
      </c>
      <c r="D827">
        <v>2766.610107</v>
      </c>
      <c r="E827">
        <v>2781.8100589999999</v>
      </c>
      <c r="F827">
        <v>2781.8100589999999</v>
      </c>
      <c r="G827">
        <v>0</v>
      </c>
      <c r="H827" s="27">
        <f t="shared" si="12"/>
        <v>8.6354552800480672E-4</v>
      </c>
    </row>
    <row r="828" spans="1:8" x14ac:dyDescent="0.35">
      <c r="A828" s="23">
        <v>44530</v>
      </c>
      <c r="B828">
        <v>2781.8100589999999</v>
      </c>
      <c r="C828">
        <v>2781.8100589999999</v>
      </c>
      <c r="D828">
        <v>2703.360107</v>
      </c>
      <c r="E828">
        <v>2708.6499020000001</v>
      </c>
      <c r="F828">
        <v>2708.6499020000001</v>
      </c>
      <c r="G828">
        <v>0</v>
      </c>
      <c r="H828" s="27">
        <f t="shared" si="12"/>
        <v>-2.6299479636758261E-2</v>
      </c>
    </row>
    <row r="829" spans="1:8" x14ac:dyDescent="0.35">
      <c r="A829" s="23">
        <v>44531</v>
      </c>
      <c r="B829">
        <v>2708.6499020000001</v>
      </c>
      <c r="C829">
        <v>2776.540039</v>
      </c>
      <c r="D829">
        <v>2664.110107</v>
      </c>
      <c r="E829">
        <v>2664.5200199999999</v>
      </c>
      <c r="F829">
        <v>2664.5200199999999</v>
      </c>
      <c r="G829">
        <v>0</v>
      </c>
      <c r="H829" s="27">
        <f t="shared" si="12"/>
        <v>-1.6292205931602962E-2</v>
      </c>
    </row>
    <row r="830" spans="1:8" x14ac:dyDescent="0.35">
      <c r="A830" s="23">
        <v>44532</v>
      </c>
      <c r="B830">
        <v>2664.5200199999999</v>
      </c>
      <c r="C830">
        <v>2746.459961</v>
      </c>
      <c r="D830">
        <v>2664.5200199999999</v>
      </c>
      <c r="E830">
        <v>2737.290039</v>
      </c>
      <c r="F830">
        <v>2737.290039</v>
      </c>
      <c r="G830">
        <v>0</v>
      </c>
      <c r="H830" s="27">
        <f t="shared" si="12"/>
        <v>2.7310742067533818E-2</v>
      </c>
    </row>
    <row r="831" spans="1:8" x14ac:dyDescent="0.35">
      <c r="A831" s="23">
        <v>44533</v>
      </c>
      <c r="B831">
        <v>2737.290039</v>
      </c>
      <c r="C831">
        <v>2750.1000979999999</v>
      </c>
      <c r="D831">
        <v>2682.429932</v>
      </c>
      <c r="E831">
        <v>2702.139893</v>
      </c>
      <c r="F831">
        <v>2702.139893</v>
      </c>
      <c r="G831">
        <v>0</v>
      </c>
      <c r="H831" s="27">
        <f t="shared" si="12"/>
        <v>-1.2841220878749542E-2</v>
      </c>
    </row>
    <row r="832" spans="1:8" x14ac:dyDescent="0.35">
      <c r="A832" s="23">
        <v>44536</v>
      </c>
      <c r="B832">
        <v>2702.139893</v>
      </c>
      <c r="C832">
        <v>2774.48999</v>
      </c>
      <c r="D832">
        <v>2702.139893</v>
      </c>
      <c r="E832">
        <v>2755.8999020000001</v>
      </c>
      <c r="F832">
        <v>2755.8999020000001</v>
      </c>
      <c r="G832">
        <v>0</v>
      </c>
      <c r="H832" s="27">
        <f t="shared" si="12"/>
        <v>1.9895346328762439E-2</v>
      </c>
    </row>
    <row r="833" spans="1:8" x14ac:dyDescent="0.35">
      <c r="A833" s="23">
        <v>44537</v>
      </c>
      <c r="B833">
        <v>2755.8999020000001</v>
      </c>
      <c r="C833">
        <v>2826.780029</v>
      </c>
      <c r="D833">
        <v>2755.8999020000001</v>
      </c>
      <c r="E833">
        <v>2802.0600589999999</v>
      </c>
      <c r="F833">
        <v>2802.0600589999999</v>
      </c>
      <c r="G833">
        <v>0</v>
      </c>
      <c r="H833" s="27">
        <f t="shared" si="12"/>
        <v>1.6749576777625574E-2</v>
      </c>
    </row>
    <row r="834" spans="1:8" x14ac:dyDescent="0.35">
      <c r="A834" s="23">
        <v>44538</v>
      </c>
      <c r="B834">
        <v>2802.0600589999999</v>
      </c>
      <c r="C834">
        <v>2823.179932</v>
      </c>
      <c r="D834">
        <v>2800.3999020000001</v>
      </c>
      <c r="E834">
        <v>2818.070068</v>
      </c>
      <c r="F834">
        <v>2818.070068</v>
      </c>
      <c r="G834">
        <v>0</v>
      </c>
      <c r="H834" s="27">
        <f t="shared" si="12"/>
        <v>5.7136566179504869E-3</v>
      </c>
    </row>
    <row r="835" spans="1:8" x14ac:dyDescent="0.35">
      <c r="A835" s="23">
        <v>44539</v>
      </c>
      <c r="B835">
        <v>2818.070068</v>
      </c>
      <c r="C835">
        <v>2818.070068</v>
      </c>
      <c r="D835">
        <v>2777.280029</v>
      </c>
      <c r="E835">
        <v>2777.320068</v>
      </c>
      <c r="F835">
        <v>2777.320068</v>
      </c>
      <c r="G835">
        <v>0</v>
      </c>
      <c r="H835" s="27">
        <f t="shared" si="12"/>
        <v>-1.4460250815878577E-2</v>
      </c>
    </row>
    <row r="836" spans="1:8" x14ac:dyDescent="0.35">
      <c r="A836" s="23">
        <v>44540</v>
      </c>
      <c r="B836">
        <v>2777.320068</v>
      </c>
      <c r="C836">
        <v>2798.23999</v>
      </c>
      <c r="D836">
        <v>2756.3798830000001</v>
      </c>
      <c r="E836">
        <v>2779.8400879999999</v>
      </c>
      <c r="F836">
        <v>2779.8400879999999</v>
      </c>
      <c r="G836">
        <v>0</v>
      </c>
      <c r="H836" s="27">
        <f t="shared" si="12"/>
        <v>9.0735671017371964E-4</v>
      </c>
    </row>
    <row r="837" spans="1:8" x14ac:dyDescent="0.35">
      <c r="A837" s="23">
        <v>44543</v>
      </c>
      <c r="B837">
        <v>2779.8400879999999</v>
      </c>
      <c r="C837">
        <v>2779.8400879999999</v>
      </c>
      <c r="D837">
        <v>2741.8798830000001</v>
      </c>
      <c r="E837">
        <v>2750.7299800000001</v>
      </c>
      <c r="F837">
        <v>2750.7299800000001</v>
      </c>
      <c r="G837">
        <v>0</v>
      </c>
      <c r="H837" s="27">
        <f t="shared" si="12"/>
        <v>-1.0471864236242303E-2</v>
      </c>
    </row>
    <row r="838" spans="1:8" x14ac:dyDescent="0.35">
      <c r="A838" s="23">
        <v>44544</v>
      </c>
      <c r="B838">
        <v>2750.7299800000001</v>
      </c>
      <c r="C838">
        <v>2765.570068</v>
      </c>
      <c r="D838">
        <v>2729.209961</v>
      </c>
      <c r="E838">
        <v>2737.919922</v>
      </c>
      <c r="F838">
        <v>2737.919922</v>
      </c>
      <c r="G838">
        <v>0</v>
      </c>
      <c r="H838" s="27">
        <f t="shared" ref="H838:H901" si="13">(F838-F837)/F837</f>
        <v>-4.6569667299732652E-3</v>
      </c>
    </row>
    <row r="839" spans="1:8" x14ac:dyDescent="0.35">
      <c r="A839" s="23">
        <v>44545</v>
      </c>
      <c r="B839">
        <v>2737.919922</v>
      </c>
      <c r="C839">
        <v>2769.1899410000001</v>
      </c>
      <c r="D839">
        <v>2709.6298830000001</v>
      </c>
      <c r="E839">
        <v>2766.6499020000001</v>
      </c>
      <c r="F839">
        <v>2766.6499020000001</v>
      </c>
      <c r="G839">
        <v>0</v>
      </c>
      <c r="H839" s="27">
        <f t="shared" si="13"/>
        <v>1.0493360221804204E-2</v>
      </c>
    </row>
    <row r="840" spans="1:8" x14ac:dyDescent="0.35">
      <c r="A840" s="23">
        <v>44546</v>
      </c>
      <c r="B840">
        <v>2766.6499020000001</v>
      </c>
      <c r="C840">
        <v>2787.1201169999999</v>
      </c>
      <c r="D840">
        <v>2722.540039</v>
      </c>
      <c r="E840">
        <v>2731.5</v>
      </c>
      <c r="F840">
        <v>2731.5</v>
      </c>
      <c r="G840">
        <v>0</v>
      </c>
      <c r="H840" s="27">
        <f t="shared" si="13"/>
        <v>-1.2704860840755597E-2</v>
      </c>
    </row>
    <row r="841" spans="1:8" x14ac:dyDescent="0.35">
      <c r="A841" s="23">
        <v>44547</v>
      </c>
      <c r="B841">
        <v>2731.5</v>
      </c>
      <c r="C841">
        <v>2752.780029</v>
      </c>
      <c r="D841">
        <v>2700.3100589999999</v>
      </c>
      <c r="E841">
        <v>2728.080078</v>
      </c>
      <c r="F841">
        <v>2728.080078</v>
      </c>
      <c r="G841">
        <v>0</v>
      </c>
      <c r="H841" s="27">
        <f t="shared" si="13"/>
        <v>-1.252030752333898E-3</v>
      </c>
    </row>
    <row r="842" spans="1:8" x14ac:dyDescent="0.35">
      <c r="A842" s="23">
        <v>44550</v>
      </c>
      <c r="B842">
        <v>2728.080078</v>
      </c>
      <c r="C842">
        <v>2728.080078</v>
      </c>
      <c r="D842">
        <v>2645.580078</v>
      </c>
      <c r="E842">
        <v>2680.889893</v>
      </c>
      <c r="F842">
        <v>2680.889893</v>
      </c>
      <c r="G842">
        <v>0</v>
      </c>
      <c r="H842" s="27">
        <f t="shared" si="13"/>
        <v>-1.7297947146256726E-2</v>
      </c>
    </row>
    <row r="843" spans="1:8" x14ac:dyDescent="0.35">
      <c r="A843" s="23">
        <v>44551</v>
      </c>
      <c r="B843">
        <v>2680.889893</v>
      </c>
      <c r="C843">
        <v>2750.8701169999999</v>
      </c>
      <c r="D843">
        <v>2680.889893</v>
      </c>
      <c r="E843">
        <v>2750.669922</v>
      </c>
      <c r="F843">
        <v>2750.669922</v>
      </c>
      <c r="G843">
        <v>0</v>
      </c>
      <c r="H843" s="27">
        <f t="shared" si="13"/>
        <v>2.6028681439771467E-2</v>
      </c>
    </row>
    <row r="844" spans="1:8" x14ac:dyDescent="0.35">
      <c r="A844" s="23">
        <v>44552</v>
      </c>
      <c r="B844">
        <v>2750.669922</v>
      </c>
      <c r="C844">
        <v>2777.959961</v>
      </c>
      <c r="D844">
        <v>2750.1201169999999</v>
      </c>
      <c r="E844">
        <v>2776.5600589999999</v>
      </c>
      <c r="F844">
        <v>2776.5600589999999</v>
      </c>
      <c r="G844">
        <v>0</v>
      </c>
      <c r="H844" s="27">
        <f t="shared" si="13"/>
        <v>9.4123023605737696E-3</v>
      </c>
    </row>
    <row r="845" spans="1:8" x14ac:dyDescent="0.35">
      <c r="A845" s="23">
        <v>44553</v>
      </c>
      <c r="B845">
        <v>2776.5600589999999</v>
      </c>
      <c r="C845">
        <v>2803.0500489999999</v>
      </c>
      <c r="D845">
        <v>2776.5600589999999</v>
      </c>
      <c r="E845">
        <v>2795.820068</v>
      </c>
      <c r="F845">
        <v>2795.820068</v>
      </c>
      <c r="G845">
        <v>0</v>
      </c>
      <c r="H845" s="27">
        <f t="shared" si="13"/>
        <v>6.9366441174467976E-3</v>
      </c>
    </row>
    <row r="846" spans="1:8" x14ac:dyDescent="0.35">
      <c r="A846" s="23">
        <v>44557</v>
      </c>
      <c r="B846">
        <v>2795.820068</v>
      </c>
      <c r="C846">
        <v>2833.540039</v>
      </c>
      <c r="D846">
        <v>2789.9399410000001</v>
      </c>
      <c r="E846">
        <v>2833.179932</v>
      </c>
      <c r="F846">
        <v>2833.179932</v>
      </c>
      <c r="G846">
        <v>0</v>
      </c>
      <c r="H846" s="27">
        <f t="shared" si="13"/>
        <v>1.3362756934041728E-2</v>
      </c>
    </row>
    <row r="847" spans="1:8" x14ac:dyDescent="0.35">
      <c r="A847" s="23">
        <v>44558</v>
      </c>
      <c r="B847">
        <v>2833.179932</v>
      </c>
      <c r="C847">
        <v>2852.4499510000001</v>
      </c>
      <c r="D847">
        <v>2827.219971</v>
      </c>
      <c r="E847">
        <v>2832.23999</v>
      </c>
      <c r="F847">
        <v>2832.23999</v>
      </c>
      <c r="G847">
        <v>0</v>
      </c>
      <c r="H847" s="27">
        <f t="shared" si="13"/>
        <v>-3.3176219744590992E-4</v>
      </c>
    </row>
    <row r="848" spans="1:8" x14ac:dyDescent="0.35">
      <c r="A848" s="23">
        <v>44559</v>
      </c>
      <c r="B848">
        <v>2832.23999</v>
      </c>
      <c r="C848">
        <v>2851.8100589999999</v>
      </c>
      <c r="D848">
        <v>2831.0900879999999</v>
      </c>
      <c r="E848">
        <v>2847.830078</v>
      </c>
      <c r="F848">
        <v>2847.830078</v>
      </c>
      <c r="G848">
        <v>0</v>
      </c>
      <c r="H848" s="27">
        <f t="shared" si="13"/>
        <v>5.5045081119696792E-3</v>
      </c>
    </row>
    <row r="849" spans="1:8" x14ac:dyDescent="0.35">
      <c r="A849" s="23">
        <v>44560</v>
      </c>
      <c r="B849">
        <v>2847.830078</v>
      </c>
      <c r="C849">
        <v>2864.709961</v>
      </c>
      <c r="D849">
        <v>2838.040039</v>
      </c>
      <c r="E849">
        <v>2839.330078</v>
      </c>
      <c r="F849">
        <v>2839.330078</v>
      </c>
      <c r="G849">
        <v>0</v>
      </c>
      <c r="H849" s="27">
        <f t="shared" si="13"/>
        <v>-2.9847286415239553E-3</v>
      </c>
    </row>
    <row r="850" spans="1:8" x14ac:dyDescent="0.35">
      <c r="A850" s="23">
        <v>44561</v>
      </c>
      <c r="B850">
        <v>2839.330078</v>
      </c>
      <c r="C850">
        <v>2856.2700199999999</v>
      </c>
      <c r="D850">
        <v>2836.8999020000001</v>
      </c>
      <c r="E850">
        <v>2842</v>
      </c>
      <c r="F850">
        <v>2842</v>
      </c>
      <c r="G850">
        <v>0</v>
      </c>
      <c r="H850" s="27">
        <f t="shared" si="13"/>
        <v>9.4033519409645835E-4</v>
      </c>
    </row>
    <row r="851" spans="1:8" x14ac:dyDescent="0.35">
      <c r="A851" s="23">
        <v>44564</v>
      </c>
      <c r="B851">
        <v>2842</v>
      </c>
      <c r="C851">
        <v>2868.209961</v>
      </c>
      <c r="D851">
        <v>2830.3000489999999</v>
      </c>
      <c r="E851">
        <v>2851.0500489999999</v>
      </c>
      <c r="F851">
        <v>2851.0500489999999</v>
      </c>
      <c r="G851">
        <v>0</v>
      </c>
      <c r="H851" s="27">
        <f t="shared" si="13"/>
        <v>3.1843944405348149E-3</v>
      </c>
    </row>
    <row r="852" spans="1:8" x14ac:dyDescent="0.35">
      <c r="A852" s="23">
        <v>44565</v>
      </c>
      <c r="B852">
        <v>2851.0500489999999</v>
      </c>
      <c r="C852">
        <v>2877.3500979999999</v>
      </c>
      <c r="D852">
        <v>2851.0500489999999</v>
      </c>
      <c r="E852">
        <v>2865.540039</v>
      </c>
      <c r="F852">
        <v>2865.540039</v>
      </c>
      <c r="G852">
        <v>0</v>
      </c>
      <c r="H852" s="27">
        <f t="shared" si="13"/>
        <v>5.0823344911403324E-3</v>
      </c>
    </row>
    <row r="853" spans="1:8" x14ac:dyDescent="0.35">
      <c r="A853" s="23">
        <v>44566</v>
      </c>
      <c r="B853">
        <v>2865.540039</v>
      </c>
      <c r="C853">
        <v>2875.959961</v>
      </c>
      <c r="D853">
        <v>2800.6298830000001</v>
      </c>
      <c r="E853">
        <v>2801.070068</v>
      </c>
      <c r="F853">
        <v>2801.070068</v>
      </c>
      <c r="G853">
        <v>0</v>
      </c>
      <c r="H853" s="27">
        <f t="shared" si="13"/>
        <v>-2.2498366842746455E-2</v>
      </c>
    </row>
    <row r="854" spans="1:8" x14ac:dyDescent="0.35">
      <c r="A854" s="23">
        <v>44567</v>
      </c>
      <c r="B854">
        <v>2801.070068</v>
      </c>
      <c r="C854">
        <v>2832.280029</v>
      </c>
      <c r="D854">
        <v>2786.8999020000001</v>
      </c>
      <c r="E854">
        <v>2814.8100589999999</v>
      </c>
      <c r="F854">
        <v>2814.8100589999999</v>
      </c>
      <c r="G854">
        <v>0</v>
      </c>
      <c r="H854" s="27">
        <f t="shared" si="13"/>
        <v>4.9052650117426188E-3</v>
      </c>
    </row>
    <row r="855" spans="1:8" x14ac:dyDescent="0.35">
      <c r="A855" s="23">
        <v>44568</v>
      </c>
      <c r="B855">
        <v>2814.8100589999999</v>
      </c>
      <c r="C855">
        <v>2827.419922</v>
      </c>
      <c r="D855">
        <v>2785.25</v>
      </c>
      <c r="E855">
        <v>2793.139893</v>
      </c>
      <c r="F855">
        <v>2793.139893</v>
      </c>
      <c r="G855">
        <v>0</v>
      </c>
      <c r="H855" s="27">
        <f t="shared" si="13"/>
        <v>-7.6986246125958875E-3</v>
      </c>
    </row>
    <row r="856" spans="1:8" x14ac:dyDescent="0.35">
      <c r="A856" s="23">
        <v>44571</v>
      </c>
      <c r="B856">
        <v>2793.139893</v>
      </c>
      <c r="C856">
        <v>2793.139893</v>
      </c>
      <c r="D856">
        <v>2736.5900879999999</v>
      </c>
      <c r="E856">
        <v>2782.1899410000001</v>
      </c>
      <c r="F856">
        <v>2782.1899410000001</v>
      </c>
      <c r="G856">
        <v>0</v>
      </c>
      <c r="H856" s="27">
        <f t="shared" si="13"/>
        <v>-3.9203020326486525E-3</v>
      </c>
    </row>
    <row r="857" spans="1:8" x14ac:dyDescent="0.35">
      <c r="A857" s="23">
        <v>44572</v>
      </c>
      <c r="B857">
        <v>2782.1899410000001</v>
      </c>
      <c r="C857">
        <v>2807.4499510000001</v>
      </c>
      <c r="D857">
        <v>2757.48999</v>
      </c>
      <c r="E857">
        <v>2807.040039</v>
      </c>
      <c r="F857">
        <v>2807.040039</v>
      </c>
      <c r="G857">
        <v>0</v>
      </c>
      <c r="H857" s="27">
        <f t="shared" si="13"/>
        <v>8.9318481221551827E-3</v>
      </c>
    </row>
    <row r="858" spans="1:8" x14ac:dyDescent="0.35">
      <c r="A858" s="23">
        <v>44573</v>
      </c>
      <c r="B858">
        <v>2807.040039</v>
      </c>
      <c r="C858">
        <v>2830.9799800000001</v>
      </c>
      <c r="D858">
        <v>2785.610107</v>
      </c>
      <c r="E858">
        <v>2798.790039</v>
      </c>
      <c r="F858">
        <v>2798.790039</v>
      </c>
      <c r="G858">
        <v>0</v>
      </c>
      <c r="H858" s="27">
        <f t="shared" si="13"/>
        <v>-2.939038946854153E-3</v>
      </c>
    </row>
    <row r="859" spans="1:8" x14ac:dyDescent="0.35">
      <c r="A859" s="23">
        <v>44574</v>
      </c>
      <c r="B859">
        <v>2798.790039</v>
      </c>
      <c r="C859">
        <v>2828.1298830000001</v>
      </c>
      <c r="D859">
        <v>2785.3100589999999</v>
      </c>
      <c r="E859">
        <v>2791.76001</v>
      </c>
      <c r="F859">
        <v>2791.76001</v>
      </c>
      <c r="G859">
        <v>0</v>
      </c>
      <c r="H859" s="27">
        <f t="shared" si="13"/>
        <v>-2.5118100686508885E-3</v>
      </c>
    </row>
    <row r="860" spans="1:8" x14ac:dyDescent="0.35">
      <c r="A860" s="23">
        <v>44575</v>
      </c>
      <c r="B860">
        <v>2791.76001</v>
      </c>
      <c r="C860">
        <v>2791.76001</v>
      </c>
      <c r="D860">
        <v>2744.4499510000001</v>
      </c>
      <c r="E860">
        <v>2782.639893</v>
      </c>
      <c r="F860">
        <v>2782.639893</v>
      </c>
      <c r="G860">
        <v>0</v>
      </c>
      <c r="H860" s="27">
        <f t="shared" si="13"/>
        <v>-3.2667983520546012E-3</v>
      </c>
    </row>
    <row r="861" spans="1:8" x14ac:dyDescent="0.35">
      <c r="A861" s="23">
        <v>44579</v>
      </c>
      <c r="B861">
        <v>2782.639893</v>
      </c>
      <c r="C861">
        <v>2782.639893</v>
      </c>
      <c r="D861">
        <v>2719.8000489999999</v>
      </c>
      <c r="E861">
        <v>2724.070068</v>
      </c>
      <c r="F861">
        <v>2724.070068</v>
      </c>
      <c r="G861">
        <v>0</v>
      </c>
      <c r="H861" s="27">
        <f t="shared" si="13"/>
        <v>-2.104829487543038E-2</v>
      </c>
    </row>
    <row r="862" spans="1:8" x14ac:dyDescent="0.35">
      <c r="A862" s="23">
        <v>44580</v>
      </c>
      <c r="B862">
        <v>2724.070068</v>
      </c>
      <c r="C862">
        <v>2742.73999</v>
      </c>
      <c r="D862">
        <v>2686.070068</v>
      </c>
      <c r="E862">
        <v>2687.0600589999999</v>
      </c>
      <c r="F862">
        <v>2687.0600589999999</v>
      </c>
      <c r="G862">
        <v>0</v>
      </c>
      <c r="H862" s="27">
        <f t="shared" si="13"/>
        <v>-1.3586291129131147E-2</v>
      </c>
    </row>
    <row r="863" spans="1:8" x14ac:dyDescent="0.35">
      <c r="A863" s="23">
        <v>44581</v>
      </c>
      <c r="B863">
        <v>2687.0600589999999</v>
      </c>
      <c r="C863">
        <v>2731.280029</v>
      </c>
      <c r="D863">
        <v>2636.719971</v>
      </c>
      <c r="E863">
        <v>2639.280029</v>
      </c>
      <c r="F863">
        <v>2639.280029</v>
      </c>
      <c r="G863">
        <v>0</v>
      </c>
      <c r="H863" s="27">
        <f t="shared" si="13"/>
        <v>-1.7781526631668005E-2</v>
      </c>
    </row>
    <row r="864" spans="1:8" x14ac:dyDescent="0.35">
      <c r="A864" s="23">
        <v>44582</v>
      </c>
      <c r="B864">
        <v>2639.280029</v>
      </c>
      <c r="C864">
        <v>2654.320068</v>
      </c>
      <c r="D864">
        <v>2592.790039</v>
      </c>
      <c r="E864">
        <v>2594.48999</v>
      </c>
      <c r="F864">
        <v>2594.48999</v>
      </c>
      <c r="G864">
        <v>0</v>
      </c>
      <c r="H864" s="27">
        <f t="shared" si="13"/>
        <v>-1.6970552009583664E-2</v>
      </c>
    </row>
    <row r="865" spans="1:8" x14ac:dyDescent="0.35">
      <c r="A865" s="23">
        <v>44585</v>
      </c>
      <c r="B865">
        <v>2594.48999</v>
      </c>
      <c r="C865">
        <v>2646.8798830000001</v>
      </c>
      <c r="D865">
        <v>2523.139893</v>
      </c>
      <c r="E865">
        <v>2641.48999</v>
      </c>
      <c r="F865">
        <v>2641.48999</v>
      </c>
      <c r="G865">
        <v>0</v>
      </c>
      <c r="H865" s="27">
        <f t="shared" si="13"/>
        <v>1.8115313676735363E-2</v>
      </c>
    </row>
    <row r="866" spans="1:8" x14ac:dyDescent="0.35">
      <c r="A866" s="23">
        <v>44586</v>
      </c>
      <c r="B866">
        <v>2641.48999</v>
      </c>
      <c r="C866">
        <v>2641.48999</v>
      </c>
      <c r="D866">
        <v>2550.8701169999999</v>
      </c>
      <c r="E866">
        <v>2595.1499020000001</v>
      </c>
      <c r="F866">
        <v>2595.1499020000001</v>
      </c>
      <c r="G866">
        <v>0</v>
      </c>
      <c r="H866" s="27">
        <f t="shared" si="13"/>
        <v>-1.7543162448251385E-2</v>
      </c>
    </row>
    <row r="867" spans="1:8" x14ac:dyDescent="0.35">
      <c r="A867" s="23">
        <v>44587</v>
      </c>
      <c r="B867">
        <v>2595.1499020000001</v>
      </c>
      <c r="C867">
        <v>2652.040039</v>
      </c>
      <c r="D867">
        <v>2545.8500979999999</v>
      </c>
      <c r="E867">
        <v>2569.530029</v>
      </c>
      <c r="F867">
        <v>2569.530029</v>
      </c>
      <c r="G867">
        <v>0</v>
      </c>
      <c r="H867" s="27">
        <f t="shared" si="13"/>
        <v>-9.8722131543367373E-3</v>
      </c>
    </row>
    <row r="868" spans="1:8" x14ac:dyDescent="0.35">
      <c r="A868" s="23">
        <v>44588</v>
      </c>
      <c r="B868">
        <v>2569.530029</v>
      </c>
      <c r="C868">
        <v>2617.330078</v>
      </c>
      <c r="D868">
        <v>2519.1599120000001</v>
      </c>
      <c r="E868">
        <v>2529.820068</v>
      </c>
      <c r="F868">
        <v>2529.820068</v>
      </c>
      <c r="G868">
        <v>0</v>
      </c>
      <c r="H868" s="27">
        <f t="shared" si="13"/>
        <v>-1.545417276771589E-2</v>
      </c>
    </row>
    <row r="869" spans="1:8" x14ac:dyDescent="0.35">
      <c r="A869" s="23">
        <v>44589</v>
      </c>
      <c r="B869">
        <v>2529.820068</v>
      </c>
      <c r="C869">
        <v>2578.4399410000001</v>
      </c>
      <c r="D869">
        <v>2497.6599120000001</v>
      </c>
      <c r="E869">
        <v>2578.3100589999999</v>
      </c>
      <c r="F869">
        <v>2578.3100589999999</v>
      </c>
      <c r="G869">
        <v>0</v>
      </c>
      <c r="H869" s="27">
        <f t="shared" si="13"/>
        <v>1.9167367518882341E-2</v>
      </c>
    </row>
    <row r="870" spans="1:8" x14ac:dyDescent="0.35">
      <c r="A870" s="23">
        <v>44592</v>
      </c>
      <c r="B870">
        <v>2578.3100589999999</v>
      </c>
      <c r="C870">
        <v>2635.419922</v>
      </c>
      <c r="D870">
        <v>2565.360107</v>
      </c>
      <c r="E870">
        <v>2635.3798830000001</v>
      </c>
      <c r="F870">
        <v>2635.3798830000001</v>
      </c>
      <c r="G870">
        <v>0</v>
      </c>
      <c r="H870" s="27">
        <f t="shared" si="13"/>
        <v>2.2134585326845733E-2</v>
      </c>
    </row>
    <row r="871" spans="1:8" x14ac:dyDescent="0.35">
      <c r="A871" s="23">
        <v>44593</v>
      </c>
      <c r="B871">
        <v>2635.3798830000001</v>
      </c>
      <c r="C871">
        <v>2665.6201169999999</v>
      </c>
      <c r="D871">
        <v>2611.330078</v>
      </c>
      <c r="E871">
        <v>2662.48999</v>
      </c>
      <c r="F871">
        <v>2662.48999</v>
      </c>
      <c r="G871">
        <v>0</v>
      </c>
      <c r="H871" s="27">
        <f t="shared" si="13"/>
        <v>1.028698259969224E-2</v>
      </c>
    </row>
    <row r="872" spans="1:8" x14ac:dyDescent="0.35">
      <c r="A872" s="23">
        <v>44594</v>
      </c>
      <c r="B872">
        <v>2662.48999</v>
      </c>
      <c r="C872">
        <v>2672.040039</v>
      </c>
      <c r="D872">
        <v>2642.8701169999999</v>
      </c>
      <c r="E872">
        <v>2662.3798830000001</v>
      </c>
      <c r="F872">
        <v>2662.3798830000001</v>
      </c>
      <c r="G872">
        <v>0</v>
      </c>
      <c r="H872" s="27">
        <f t="shared" si="13"/>
        <v>-4.1354897262907966E-5</v>
      </c>
    </row>
    <row r="873" spans="1:8" x14ac:dyDescent="0.35">
      <c r="A873" s="23">
        <v>44595</v>
      </c>
      <c r="B873">
        <v>2662.3798830000001</v>
      </c>
      <c r="C873">
        <v>2662.3798830000001</v>
      </c>
      <c r="D873">
        <v>2616.360107</v>
      </c>
      <c r="E873">
        <v>2618.860107</v>
      </c>
      <c r="F873">
        <v>2618.860107</v>
      </c>
      <c r="G873">
        <v>0</v>
      </c>
      <c r="H873" s="27">
        <f t="shared" si="13"/>
        <v>-1.6346193222794906E-2</v>
      </c>
    </row>
    <row r="874" spans="1:8" x14ac:dyDescent="0.35">
      <c r="A874" s="23">
        <v>44596</v>
      </c>
      <c r="B874">
        <v>2618.860107</v>
      </c>
      <c r="C874">
        <v>2643.3100589999999</v>
      </c>
      <c r="D874">
        <v>2588</v>
      </c>
      <c r="E874">
        <v>2623.179932</v>
      </c>
      <c r="F874">
        <v>2623.179932</v>
      </c>
      <c r="G874">
        <v>0</v>
      </c>
      <c r="H874" s="27">
        <f t="shared" si="13"/>
        <v>1.6495058244819936E-3</v>
      </c>
    </row>
    <row r="875" spans="1:8" x14ac:dyDescent="0.35">
      <c r="A875" s="23">
        <v>44599</v>
      </c>
      <c r="B875">
        <v>2623.179932</v>
      </c>
      <c r="C875">
        <v>2641.5900879999999</v>
      </c>
      <c r="D875">
        <v>2614.719971</v>
      </c>
      <c r="E875">
        <v>2622.8100589999999</v>
      </c>
      <c r="F875">
        <v>2622.8100589999999</v>
      </c>
      <c r="G875">
        <v>0</v>
      </c>
      <c r="H875" s="27">
        <f t="shared" si="13"/>
        <v>-1.4100176487630197E-4</v>
      </c>
    </row>
    <row r="876" spans="1:8" x14ac:dyDescent="0.35">
      <c r="A876" s="23">
        <v>44600</v>
      </c>
      <c r="B876">
        <v>2622.8100589999999</v>
      </c>
      <c r="C876">
        <v>2676.3701169999999</v>
      </c>
      <c r="D876">
        <v>2622.8100589999999</v>
      </c>
      <c r="E876">
        <v>2672.4099120000001</v>
      </c>
      <c r="F876">
        <v>2672.4099120000001</v>
      </c>
      <c r="G876">
        <v>0</v>
      </c>
      <c r="H876" s="27">
        <f t="shared" si="13"/>
        <v>1.8910958812972955E-2</v>
      </c>
    </row>
    <row r="877" spans="1:8" x14ac:dyDescent="0.35">
      <c r="A877" s="23">
        <v>44601</v>
      </c>
      <c r="B877">
        <v>2672.4099120000001</v>
      </c>
      <c r="C877">
        <v>2721.9499510000001</v>
      </c>
      <c r="D877">
        <v>2672.4099120000001</v>
      </c>
      <c r="E877">
        <v>2721.540039</v>
      </c>
      <c r="F877">
        <v>2721.540039</v>
      </c>
      <c r="G877">
        <v>0</v>
      </c>
      <c r="H877" s="27">
        <f t="shared" si="13"/>
        <v>1.8384203253920539E-2</v>
      </c>
    </row>
    <row r="878" spans="1:8" x14ac:dyDescent="0.35">
      <c r="A878" s="23">
        <v>44602</v>
      </c>
      <c r="B878">
        <v>2721.540039</v>
      </c>
      <c r="C878">
        <v>2745.6999510000001</v>
      </c>
      <c r="D878">
        <v>2668.6999510000001</v>
      </c>
      <c r="E878">
        <v>2681.780029</v>
      </c>
      <c r="F878">
        <v>2681.780029</v>
      </c>
      <c r="G878">
        <v>0</v>
      </c>
      <c r="H878" s="27">
        <f t="shared" si="13"/>
        <v>-1.4609379039159515E-2</v>
      </c>
    </row>
    <row r="879" spans="1:8" x14ac:dyDescent="0.35">
      <c r="A879" s="23">
        <v>44603</v>
      </c>
      <c r="B879">
        <v>2681.780029</v>
      </c>
      <c r="C879">
        <v>2703.1000979999999</v>
      </c>
      <c r="D879">
        <v>2633.209961</v>
      </c>
      <c r="E879">
        <v>2647.459961</v>
      </c>
      <c r="F879">
        <v>2647.459961</v>
      </c>
      <c r="G879">
        <v>0</v>
      </c>
      <c r="H879" s="27">
        <f t="shared" si="13"/>
        <v>-1.2797495554770571E-2</v>
      </c>
    </row>
    <row r="880" spans="1:8" x14ac:dyDescent="0.35">
      <c r="A880" s="23">
        <v>44606</v>
      </c>
      <c r="B880">
        <v>2647.459961</v>
      </c>
      <c r="C880">
        <v>2669</v>
      </c>
      <c r="D880">
        <v>2620.8798830000001</v>
      </c>
      <c r="E880">
        <v>2636.48999</v>
      </c>
      <c r="F880">
        <v>2636.48999</v>
      </c>
      <c r="G880">
        <v>0</v>
      </c>
      <c r="H880" s="27">
        <f t="shared" si="13"/>
        <v>-4.1435833446396685E-3</v>
      </c>
    </row>
    <row r="881" spans="1:8" x14ac:dyDescent="0.35">
      <c r="A881" s="23">
        <v>44607</v>
      </c>
      <c r="B881">
        <v>2636.48999</v>
      </c>
      <c r="C881">
        <v>2698.48999</v>
      </c>
      <c r="D881">
        <v>2636.48999</v>
      </c>
      <c r="E881">
        <v>2695.080078</v>
      </c>
      <c r="F881">
        <v>2695.080078</v>
      </c>
      <c r="G881">
        <v>0</v>
      </c>
      <c r="H881" s="27">
        <f t="shared" si="13"/>
        <v>2.2222761407108518E-2</v>
      </c>
    </row>
    <row r="882" spans="1:8" x14ac:dyDescent="0.35">
      <c r="A882" s="23">
        <v>44608</v>
      </c>
      <c r="B882">
        <v>2695.080078</v>
      </c>
      <c r="C882">
        <v>2710.610107</v>
      </c>
      <c r="D882">
        <v>2678.8701169999999</v>
      </c>
      <c r="E882">
        <v>2702.3701169999999</v>
      </c>
      <c r="F882">
        <v>2702.3701169999999</v>
      </c>
      <c r="G882">
        <v>0</v>
      </c>
      <c r="H882" s="27">
        <f t="shared" si="13"/>
        <v>2.7049433742279989E-3</v>
      </c>
    </row>
    <row r="883" spans="1:8" x14ac:dyDescent="0.35">
      <c r="A883" s="23">
        <v>44609</v>
      </c>
      <c r="B883">
        <v>2702.3701169999999</v>
      </c>
      <c r="C883">
        <v>2702.3701169999999</v>
      </c>
      <c r="D883">
        <v>2641.919922</v>
      </c>
      <c r="E883">
        <v>2644.929932</v>
      </c>
      <c r="F883">
        <v>2644.929932</v>
      </c>
      <c r="G883">
        <v>0</v>
      </c>
      <c r="H883" s="27">
        <f t="shared" si="13"/>
        <v>-2.1255484079940309E-2</v>
      </c>
    </row>
    <row r="884" spans="1:8" x14ac:dyDescent="0.35">
      <c r="A884" s="23">
        <v>44610</v>
      </c>
      <c r="B884">
        <v>2644.929932</v>
      </c>
      <c r="C884">
        <v>2669.2700199999999</v>
      </c>
      <c r="D884">
        <v>2625.530029</v>
      </c>
      <c r="E884">
        <v>2632.48999</v>
      </c>
      <c r="F884">
        <v>2632.48999</v>
      </c>
      <c r="G884">
        <v>0</v>
      </c>
      <c r="H884" s="27">
        <f t="shared" si="13"/>
        <v>-4.7033162767352935E-3</v>
      </c>
    </row>
    <row r="885" spans="1:8" x14ac:dyDescent="0.35">
      <c r="A885" s="23">
        <v>44614</v>
      </c>
      <c r="B885">
        <v>2632.48999</v>
      </c>
      <c r="C885">
        <v>2641.4399410000001</v>
      </c>
      <c r="D885">
        <v>2581.5200199999999</v>
      </c>
      <c r="E885">
        <v>2596.25</v>
      </c>
      <c r="F885">
        <v>2596.25</v>
      </c>
      <c r="G885">
        <v>0</v>
      </c>
      <c r="H885" s="27">
        <f t="shared" si="13"/>
        <v>-1.3766430314137693E-2</v>
      </c>
    </row>
    <row r="886" spans="1:8" x14ac:dyDescent="0.35">
      <c r="A886" s="23">
        <v>44615</v>
      </c>
      <c r="B886">
        <v>2596.25</v>
      </c>
      <c r="C886">
        <v>2620.6000979999999</v>
      </c>
      <c r="D886">
        <v>2550.2299800000001</v>
      </c>
      <c r="E886">
        <v>2553.3100589999999</v>
      </c>
      <c r="F886">
        <v>2553.3100589999999</v>
      </c>
      <c r="G886">
        <v>0</v>
      </c>
      <c r="H886" s="27">
        <f t="shared" si="13"/>
        <v>-1.6539216562349576E-2</v>
      </c>
    </row>
    <row r="887" spans="1:8" x14ac:dyDescent="0.35">
      <c r="A887" s="23">
        <v>44616</v>
      </c>
      <c r="B887">
        <v>2553.3100589999999</v>
      </c>
      <c r="C887">
        <v>2593.8999020000001</v>
      </c>
      <c r="D887">
        <v>2484.040039</v>
      </c>
      <c r="E887">
        <v>2588.8701169999999</v>
      </c>
      <c r="F887">
        <v>2588.8701169999999</v>
      </c>
      <c r="G887">
        <v>0</v>
      </c>
      <c r="H887" s="27">
        <f t="shared" si="13"/>
        <v>1.3927042614607907E-2</v>
      </c>
    </row>
    <row r="888" spans="1:8" x14ac:dyDescent="0.35">
      <c r="A888" s="23">
        <v>44617</v>
      </c>
      <c r="B888">
        <v>2588.8701169999999</v>
      </c>
      <c r="C888">
        <v>2662.6201169999999</v>
      </c>
      <c r="D888">
        <v>2585.4099120000001</v>
      </c>
      <c r="E888">
        <v>2661.6000979999999</v>
      </c>
      <c r="F888">
        <v>2661.6000979999999</v>
      </c>
      <c r="G888">
        <v>0</v>
      </c>
      <c r="H888" s="27">
        <f t="shared" si="13"/>
        <v>2.8093329411318611E-2</v>
      </c>
    </row>
    <row r="889" spans="1:8" x14ac:dyDescent="0.35">
      <c r="A889" s="23">
        <v>44620</v>
      </c>
      <c r="B889">
        <v>2661.6000979999999</v>
      </c>
      <c r="C889">
        <v>2675.070068</v>
      </c>
      <c r="D889">
        <v>2632.9799800000001</v>
      </c>
      <c r="E889">
        <v>2661.4799800000001</v>
      </c>
      <c r="F889">
        <v>2661.4799800000001</v>
      </c>
      <c r="G889">
        <v>0</v>
      </c>
      <c r="H889" s="27">
        <f t="shared" si="13"/>
        <v>-4.5129995332537108E-5</v>
      </c>
    </row>
    <row r="890" spans="1:8" x14ac:dyDescent="0.35">
      <c r="A890" s="23">
        <v>44621</v>
      </c>
      <c r="B890">
        <v>2661.4799800000001</v>
      </c>
      <c r="C890">
        <v>2666.669922</v>
      </c>
      <c r="D890">
        <v>2591.3100589999999</v>
      </c>
      <c r="E890">
        <v>2609.3100589999999</v>
      </c>
      <c r="F890">
        <v>2609.3100589999999</v>
      </c>
      <c r="G890">
        <v>0</v>
      </c>
      <c r="H890" s="27">
        <f t="shared" si="13"/>
        <v>-1.9601846112703113E-2</v>
      </c>
    </row>
    <row r="891" spans="1:8" x14ac:dyDescent="0.35">
      <c r="A891" s="23">
        <v>44622</v>
      </c>
      <c r="B891">
        <v>2609.3100589999999</v>
      </c>
      <c r="C891">
        <v>2690.4499510000001</v>
      </c>
      <c r="D891">
        <v>2609.3100589999999</v>
      </c>
      <c r="E891">
        <v>2679.6000979999999</v>
      </c>
      <c r="F891">
        <v>2679.6000979999999</v>
      </c>
      <c r="G891">
        <v>0</v>
      </c>
      <c r="H891" s="27">
        <f t="shared" si="13"/>
        <v>2.6938170401618791E-2</v>
      </c>
    </row>
    <row r="892" spans="1:8" x14ac:dyDescent="0.35">
      <c r="A892" s="23">
        <v>44623</v>
      </c>
      <c r="B892">
        <v>2679.6000979999999</v>
      </c>
      <c r="C892">
        <v>2691.290039</v>
      </c>
      <c r="D892">
        <v>2638.5900879999999</v>
      </c>
      <c r="E892">
        <v>2657.4399410000001</v>
      </c>
      <c r="F892">
        <v>2657.4399410000001</v>
      </c>
      <c r="G892">
        <v>0</v>
      </c>
      <c r="H892" s="27">
        <f t="shared" si="13"/>
        <v>-8.26994931689236E-3</v>
      </c>
    </row>
    <row r="893" spans="1:8" x14ac:dyDescent="0.35">
      <c r="A893" s="23">
        <v>44624</v>
      </c>
      <c r="B893">
        <v>2657.4399410000001</v>
      </c>
      <c r="C893">
        <v>2657.4399410000001</v>
      </c>
      <c r="D893">
        <v>2591</v>
      </c>
      <c r="E893">
        <v>2615.469971</v>
      </c>
      <c r="F893">
        <v>2615.469971</v>
      </c>
      <c r="G893">
        <v>0</v>
      </c>
      <c r="H893" s="27">
        <f t="shared" si="13"/>
        <v>-1.5793384208791082E-2</v>
      </c>
    </row>
    <row r="894" spans="1:8" x14ac:dyDescent="0.35">
      <c r="A894" s="23">
        <v>44627</v>
      </c>
      <c r="B894">
        <v>2615.469971</v>
      </c>
      <c r="C894">
        <v>2615.469971</v>
      </c>
      <c r="D894">
        <v>2516.429932</v>
      </c>
      <c r="E894">
        <v>2517.179932</v>
      </c>
      <c r="F894">
        <v>2517.179932</v>
      </c>
      <c r="G894">
        <v>0</v>
      </c>
      <c r="H894" s="27">
        <f t="shared" si="13"/>
        <v>-3.7580259031771535E-2</v>
      </c>
    </row>
    <row r="895" spans="1:8" x14ac:dyDescent="0.35">
      <c r="A895" s="23">
        <v>44628</v>
      </c>
      <c r="B895">
        <v>2517.179932</v>
      </c>
      <c r="C895">
        <v>2585.0600589999999</v>
      </c>
      <c r="D895">
        <v>2506.179932</v>
      </c>
      <c r="E895">
        <v>2526.219971</v>
      </c>
      <c r="F895">
        <v>2526.219971</v>
      </c>
      <c r="G895">
        <v>0</v>
      </c>
      <c r="H895" s="27">
        <f t="shared" si="13"/>
        <v>3.591336036441903E-3</v>
      </c>
    </row>
    <row r="896" spans="1:8" x14ac:dyDescent="0.35">
      <c r="A896" s="23">
        <v>44629</v>
      </c>
      <c r="B896">
        <v>2526.219971</v>
      </c>
      <c r="C896">
        <v>2610.0200199999999</v>
      </c>
      <c r="D896">
        <v>2526.219971</v>
      </c>
      <c r="E896">
        <v>2597.110107</v>
      </c>
      <c r="F896">
        <v>2597.110107</v>
      </c>
      <c r="G896">
        <v>0</v>
      </c>
      <c r="H896" s="27">
        <f t="shared" si="13"/>
        <v>2.8061743163220361E-2</v>
      </c>
    </row>
    <row r="897" spans="1:8" x14ac:dyDescent="0.35">
      <c r="A897" s="23">
        <v>44630</v>
      </c>
      <c r="B897">
        <v>2597.110107</v>
      </c>
      <c r="C897">
        <v>2600.570068</v>
      </c>
      <c r="D897">
        <v>2560.9099120000001</v>
      </c>
      <c r="E897">
        <v>2596.3701169999999</v>
      </c>
      <c r="F897">
        <v>2596.3701169999999</v>
      </c>
      <c r="G897">
        <v>0</v>
      </c>
      <c r="H897" s="27">
        <f t="shared" si="13"/>
        <v>-2.8492823542811553E-4</v>
      </c>
    </row>
    <row r="898" spans="1:8" x14ac:dyDescent="0.35">
      <c r="A898" s="23">
        <v>44631</v>
      </c>
      <c r="B898">
        <v>2596.3701169999999</v>
      </c>
      <c r="C898">
        <v>2620.389893</v>
      </c>
      <c r="D898">
        <v>2569.98999</v>
      </c>
      <c r="E898">
        <v>2570.76001</v>
      </c>
      <c r="F898">
        <v>2570.76001</v>
      </c>
      <c r="G898">
        <v>0</v>
      </c>
      <c r="H898" s="27">
        <f t="shared" si="13"/>
        <v>-9.8638121091885796E-3</v>
      </c>
    </row>
    <row r="899" spans="1:8" x14ac:dyDescent="0.35">
      <c r="A899" s="23">
        <v>44634</v>
      </c>
      <c r="B899">
        <v>2570.76001</v>
      </c>
      <c r="C899">
        <v>2591.3000489999999</v>
      </c>
      <c r="D899">
        <v>2535.6298830000001</v>
      </c>
      <c r="E899">
        <v>2547.1499020000001</v>
      </c>
      <c r="F899">
        <v>2547.1499020000001</v>
      </c>
      <c r="G899">
        <v>0</v>
      </c>
      <c r="H899" s="27">
        <f t="shared" si="13"/>
        <v>-9.1840964960396496E-3</v>
      </c>
    </row>
    <row r="900" spans="1:8" x14ac:dyDescent="0.35">
      <c r="A900" s="23">
        <v>44635</v>
      </c>
      <c r="B900">
        <v>2547.1499020000001</v>
      </c>
      <c r="C900">
        <v>2587.0500489999999</v>
      </c>
      <c r="D900">
        <v>2547.1499020000001</v>
      </c>
      <c r="E900">
        <v>2585.330078</v>
      </c>
      <c r="F900">
        <v>2585.330078</v>
      </c>
      <c r="G900">
        <v>0</v>
      </c>
      <c r="H900" s="27">
        <f t="shared" si="13"/>
        <v>1.4989371442183713E-2</v>
      </c>
    </row>
    <row r="901" spans="1:8" x14ac:dyDescent="0.35">
      <c r="A901" s="23">
        <v>44636</v>
      </c>
      <c r="B901">
        <v>2585.330078</v>
      </c>
      <c r="C901">
        <v>2658.1899410000001</v>
      </c>
      <c r="D901">
        <v>2585.330078</v>
      </c>
      <c r="E901">
        <v>2657.98999</v>
      </c>
      <c r="F901">
        <v>2657.98999</v>
      </c>
      <c r="G901">
        <v>0</v>
      </c>
      <c r="H901" s="27">
        <f t="shared" si="13"/>
        <v>2.8104694490774448E-2</v>
      </c>
    </row>
    <row r="902" spans="1:8" x14ac:dyDescent="0.35">
      <c r="A902" s="23">
        <v>44637</v>
      </c>
      <c r="B902">
        <v>2657.98999</v>
      </c>
      <c r="C902">
        <v>2684.7299800000001</v>
      </c>
      <c r="D902">
        <v>2641.679932</v>
      </c>
      <c r="E902">
        <v>2684.3000489999999</v>
      </c>
      <c r="F902">
        <v>2684.3000489999999</v>
      </c>
      <c r="G902">
        <v>0</v>
      </c>
      <c r="H902" s="27">
        <f t="shared" ref="H902:H965" si="14">(F902-F901)/F901</f>
        <v>9.8984793392694111E-3</v>
      </c>
    </row>
    <row r="903" spans="1:8" x14ac:dyDescent="0.35">
      <c r="A903" s="23">
        <v>44638</v>
      </c>
      <c r="B903">
        <v>2684.3000489999999</v>
      </c>
      <c r="C903">
        <v>2709.419922</v>
      </c>
      <c r="D903">
        <v>2665.0600589999999</v>
      </c>
      <c r="E903">
        <v>2705.8100589999999</v>
      </c>
      <c r="F903">
        <v>2705.8100589999999</v>
      </c>
      <c r="G903">
        <v>0</v>
      </c>
      <c r="H903" s="27">
        <f t="shared" si="14"/>
        <v>8.0132658821107684E-3</v>
      </c>
    </row>
    <row r="904" spans="1:8" x14ac:dyDescent="0.35">
      <c r="A904" s="23">
        <v>44641</v>
      </c>
      <c r="B904">
        <v>2705.8100589999999</v>
      </c>
      <c r="C904">
        <v>2725.209961</v>
      </c>
      <c r="D904">
        <v>2679.790039</v>
      </c>
      <c r="E904">
        <v>2696.4499510000001</v>
      </c>
      <c r="F904">
        <v>2696.4499510000001</v>
      </c>
      <c r="G904">
        <v>0</v>
      </c>
      <c r="H904" s="27">
        <f t="shared" si="14"/>
        <v>-3.4592627700774821E-3</v>
      </c>
    </row>
    <row r="905" spans="1:8" x14ac:dyDescent="0.35">
      <c r="A905" s="23">
        <v>44642</v>
      </c>
      <c r="B905">
        <v>2696.4499510000001</v>
      </c>
      <c r="C905">
        <v>2731.6499020000001</v>
      </c>
      <c r="D905">
        <v>2696.4499510000001</v>
      </c>
      <c r="E905">
        <v>2713.7299800000001</v>
      </c>
      <c r="F905">
        <v>2713.7299800000001</v>
      </c>
      <c r="G905">
        <v>0</v>
      </c>
      <c r="H905" s="27">
        <f t="shared" si="14"/>
        <v>6.4084367646399581E-3</v>
      </c>
    </row>
    <row r="906" spans="1:8" x14ac:dyDescent="0.35">
      <c r="A906" s="23">
        <v>44643</v>
      </c>
      <c r="B906">
        <v>2713.7299800000001</v>
      </c>
      <c r="C906">
        <v>2713.7299800000001</v>
      </c>
      <c r="D906">
        <v>2663.679932</v>
      </c>
      <c r="E906">
        <v>2664.3701169999999</v>
      </c>
      <c r="F906">
        <v>2664.3701169999999</v>
      </c>
      <c r="G906">
        <v>0</v>
      </c>
      <c r="H906" s="27">
        <f t="shared" si="14"/>
        <v>-1.8188936763708575E-2</v>
      </c>
    </row>
    <row r="907" spans="1:8" x14ac:dyDescent="0.35">
      <c r="A907" s="23">
        <v>44644</v>
      </c>
      <c r="B907">
        <v>2664.3701169999999</v>
      </c>
      <c r="C907">
        <v>2693.820068</v>
      </c>
      <c r="D907">
        <v>2662.5</v>
      </c>
      <c r="E907">
        <v>2693.6599120000001</v>
      </c>
      <c r="F907">
        <v>2693.6599120000001</v>
      </c>
      <c r="G907">
        <v>0</v>
      </c>
      <c r="H907" s="27">
        <f t="shared" si="14"/>
        <v>1.0993140484918651E-2</v>
      </c>
    </row>
    <row r="908" spans="1:8" x14ac:dyDescent="0.35">
      <c r="A908" s="23">
        <v>44645</v>
      </c>
      <c r="B908">
        <v>2693.6599120000001</v>
      </c>
      <c r="C908">
        <v>2713.01001</v>
      </c>
      <c r="D908">
        <v>2687.0200199999999</v>
      </c>
      <c r="E908">
        <v>2712.429932</v>
      </c>
      <c r="F908">
        <v>2712.429932</v>
      </c>
      <c r="G908">
        <v>0</v>
      </c>
      <c r="H908" s="27">
        <f t="shared" si="14"/>
        <v>6.9682219037307822E-3</v>
      </c>
    </row>
    <row r="909" spans="1:8" x14ac:dyDescent="0.35">
      <c r="A909" s="23">
        <v>44648</v>
      </c>
      <c r="B909">
        <v>2712.429932</v>
      </c>
      <c r="C909">
        <v>2717.209961</v>
      </c>
      <c r="D909">
        <v>2683.26001</v>
      </c>
      <c r="E909">
        <v>2717.040039</v>
      </c>
      <c r="F909">
        <v>2717.040039</v>
      </c>
      <c r="G909">
        <v>0</v>
      </c>
      <c r="H909" s="27">
        <f t="shared" si="14"/>
        <v>1.6996225213459157E-3</v>
      </c>
    </row>
    <row r="910" spans="1:8" x14ac:dyDescent="0.35">
      <c r="A910" s="23">
        <v>44649</v>
      </c>
      <c r="B910">
        <v>2717.040039</v>
      </c>
      <c r="C910">
        <v>2780.9099120000001</v>
      </c>
      <c r="D910">
        <v>2717.040039</v>
      </c>
      <c r="E910">
        <v>2773.719971</v>
      </c>
      <c r="F910">
        <v>2773.719971</v>
      </c>
      <c r="G910">
        <v>0</v>
      </c>
      <c r="H910" s="27">
        <f t="shared" si="14"/>
        <v>2.086091157525265E-2</v>
      </c>
    </row>
    <row r="911" spans="1:8" x14ac:dyDescent="0.35">
      <c r="A911" s="23">
        <v>44650</v>
      </c>
      <c r="B911">
        <v>2773.719971</v>
      </c>
      <c r="C911">
        <v>2773.719971</v>
      </c>
      <c r="D911">
        <v>2719.929932</v>
      </c>
      <c r="E911">
        <v>2732.6000979999999</v>
      </c>
      <c r="F911">
        <v>2732.6000979999999</v>
      </c>
      <c r="G911">
        <v>0</v>
      </c>
      <c r="H911" s="27">
        <f t="shared" si="14"/>
        <v>-1.4824810517975715E-2</v>
      </c>
    </row>
    <row r="912" spans="1:8" x14ac:dyDescent="0.35">
      <c r="A912" s="23">
        <v>44651</v>
      </c>
      <c r="B912">
        <v>2732.6000979999999</v>
      </c>
      <c r="C912">
        <v>2741.219971</v>
      </c>
      <c r="D912">
        <v>2693.6599120000001</v>
      </c>
      <c r="E912">
        <v>2693.6599120000001</v>
      </c>
      <c r="F912">
        <v>2693.6599120000001</v>
      </c>
      <c r="G912">
        <v>0</v>
      </c>
      <c r="H912" s="27">
        <f t="shared" si="14"/>
        <v>-1.4250232234310567E-2</v>
      </c>
    </row>
    <row r="913" spans="1:8" x14ac:dyDescent="0.35">
      <c r="A913" s="23">
        <v>44652</v>
      </c>
      <c r="B913">
        <v>2693.6599120000001</v>
      </c>
      <c r="C913">
        <v>2723.169922</v>
      </c>
      <c r="D913">
        <v>2687.280029</v>
      </c>
      <c r="E913">
        <v>2710.1499020000001</v>
      </c>
      <c r="F913">
        <v>2710.1499020000001</v>
      </c>
      <c r="G913">
        <v>0</v>
      </c>
      <c r="H913" s="27">
        <f t="shared" si="14"/>
        <v>6.1217787466556891E-3</v>
      </c>
    </row>
    <row r="914" spans="1:8" x14ac:dyDescent="0.35">
      <c r="A914" s="23">
        <v>44655</v>
      </c>
      <c r="B914">
        <v>2710.1499020000001</v>
      </c>
      <c r="C914">
        <v>2712.6000979999999</v>
      </c>
      <c r="D914">
        <v>2691.4099120000001</v>
      </c>
      <c r="E914">
        <v>2703.679932</v>
      </c>
      <c r="F914">
        <v>2703.679932</v>
      </c>
      <c r="G914">
        <v>0</v>
      </c>
      <c r="H914" s="27">
        <f t="shared" si="14"/>
        <v>-2.387310751787376E-3</v>
      </c>
    </row>
    <row r="915" spans="1:8" x14ac:dyDescent="0.35">
      <c r="A915" s="23">
        <v>44656</v>
      </c>
      <c r="B915">
        <v>2703.679932</v>
      </c>
      <c r="C915">
        <v>2712.25</v>
      </c>
      <c r="D915">
        <v>2649.790039</v>
      </c>
      <c r="E915">
        <v>2654.459961</v>
      </c>
      <c r="F915">
        <v>2654.459961</v>
      </c>
      <c r="G915">
        <v>0</v>
      </c>
      <c r="H915" s="27">
        <f t="shared" si="14"/>
        <v>-1.8204806869868792E-2</v>
      </c>
    </row>
    <row r="916" spans="1:8" x14ac:dyDescent="0.35">
      <c r="A916" s="23">
        <v>44657</v>
      </c>
      <c r="B916">
        <v>2654.459961</v>
      </c>
      <c r="C916">
        <v>2654.459961</v>
      </c>
      <c r="D916">
        <v>2608.3701169999999</v>
      </c>
      <c r="E916">
        <v>2624.6201169999999</v>
      </c>
      <c r="F916">
        <v>2624.6201169999999</v>
      </c>
      <c r="G916">
        <v>0</v>
      </c>
      <c r="H916" s="27">
        <f t="shared" si="14"/>
        <v>-1.124139916910206E-2</v>
      </c>
    </row>
    <row r="917" spans="1:8" x14ac:dyDescent="0.35">
      <c r="A917" s="23">
        <v>44658</v>
      </c>
      <c r="B917">
        <v>2624.6201169999999</v>
      </c>
      <c r="C917">
        <v>2631.429932</v>
      </c>
      <c r="D917">
        <v>2585.0200199999999</v>
      </c>
      <c r="E917">
        <v>2619.169922</v>
      </c>
      <c r="F917">
        <v>2619.169922</v>
      </c>
      <c r="G917">
        <v>0</v>
      </c>
      <c r="H917" s="27">
        <f t="shared" si="14"/>
        <v>-2.0765652768940865E-3</v>
      </c>
    </row>
    <row r="918" spans="1:8" x14ac:dyDescent="0.35">
      <c r="A918" s="23">
        <v>44659</v>
      </c>
      <c r="B918">
        <v>2619.169922</v>
      </c>
      <c r="C918">
        <v>2641.6899410000001</v>
      </c>
      <c r="D918">
        <v>2607.01001</v>
      </c>
      <c r="E918">
        <v>2617.0900879999999</v>
      </c>
      <c r="F918">
        <v>2617.0900879999999</v>
      </c>
      <c r="G918">
        <v>0</v>
      </c>
      <c r="H918" s="27">
        <f t="shared" si="14"/>
        <v>-7.9408135475683695E-4</v>
      </c>
    </row>
    <row r="919" spans="1:8" x14ac:dyDescent="0.35">
      <c r="A919" s="23">
        <v>44662</v>
      </c>
      <c r="B919">
        <v>2617.0900879999999</v>
      </c>
      <c r="C919">
        <v>2639.0900879999999</v>
      </c>
      <c r="D919">
        <v>2603.5500489999999</v>
      </c>
      <c r="E919">
        <v>2605.73999</v>
      </c>
      <c r="F919">
        <v>2605.73999</v>
      </c>
      <c r="G919">
        <v>0</v>
      </c>
      <c r="H919" s="27">
        <f t="shared" si="14"/>
        <v>-4.3369152831394201E-3</v>
      </c>
    </row>
    <row r="920" spans="1:8" x14ac:dyDescent="0.35">
      <c r="A920" s="23">
        <v>44663</v>
      </c>
      <c r="B920">
        <v>2605.73999</v>
      </c>
      <c r="C920">
        <v>2652.3000489999999</v>
      </c>
      <c r="D920">
        <v>2595.1899410000001</v>
      </c>
      <c r="E920">
        <v>2602.25</v>
      </c>
      <c r="F920">
        <v>2602.25</v>
      </c>
      <c r="G920">
        <v>0</v>
      </c>
      <c r="H920" s="27">
        <f t="shared" si="14"/>
        <v>-1.3393469852684859E-3</v>
      </c>
    </row>
    <row r="921" spans="1:8" x14ac:dyDescent="0.35">
      <c r="A921" s="23">
        <v>44664</v>
      </c>
      <c r="B921">
        <v>2602.25</v>
      </c>
      <c r="C921">
        <v>2646.570068</v>
      </c>
      <c r="D921">
        <v>2602.25</v>
      </c>
      <c r="E921">
        <v>2643.8500979999999</v>
      </c>
      <c r="F921">
        <v>2643.8500979999999</v>
      </c>
      <c r="G921">
        <v>0</v>
      </c>
      <c r="H921" s="27">
        <f t="shared" si="14"/>
        <v>1.598620347775959E-2</v>
      </c>
    </row>
    <row r="922" spans="1:8" x14ac:dyDescent="0.35">
      <c r="A922" s="23">
        <v>44665</v>
      </c>
      <c r="B922">
        <v>2643.8500979999999</v>
      </c>
      <c r="C922">
        <v>2661.929932</v>
      </c>
      <c r="D922">
        <v>2628.5600589999999</v>
      </c>
      <c r="E922">
        <v>2628.610107</v>
      </c>
      <c r="F922">
        <v>2628.610107</v>
      </c>
      <c r="G922">
        <v>0</v>
      </c>
      <c r="H922" s="27">
        <f t="shared" si="14"/>
        <v>-5.7643173535173392E-3</v>
      </c>
    </row>
    <row r="923" spans="1:8" x14ac:dyDescent="0.35">
      <c r="A923" s="23">
        <v>44669</v>
      </c>
      <c r="B923">
        <v>2628.610107</v>
      </c>
      <c r="C923">
        <v>2636.3701169999999</v>
      </c>
      <c r="D923">
        <v>2611.3999020000001</v>
      </c>
      <c r="E923">
        <v>2623.3999020000001</v>
      </c>
      <c r="F923">
        <v>2623.3999020000001</v>
      </c>
      <c r="G923">
        <v>0</v>
      </c>
      <c r="H923" s="27">
        <f t="shared" si="14"/>
        <v>-1.9821140404676454E-3</v>
      </c>
    </row>
    <row r="924" spans="1:8" x14ac:dyDescent="0.35">
      <c r="A924" s="23">
        <v>44670</v>
      </c>
      <c r="B924">
        <v>2623.3999020000001</v>
      </c>
      <c r="C924">
        <v>2685.830078</v>
      </c>
      <c r="D924">
        <v>2623.3999020000001</v>
      </c>
      <c r="E924">
        <v>2682.4499510000001</v>
      </c>
      <c r="F924">
        <v>2682.4499510000001</v>
      </c>
      <c r="G924">
        <v>0</v>
      </c>
      <c r="H924" s="27">
        <f t="shared" si="14"/>
        <v>2.2508977359868766E-2</v>
      </c>
    </row>
    <row r="925" spans="1:8" x14ac:dyDescent="0.35">
      <c r="A925" s="23">
        <v>44671</v>
      </c>
      <c r="B925">
        <v>2682.4499510000001</v>
      </c>
      <c r="C925">
        <v>2717.570068</v>
      </c>
      <c r="D925">
        <v>2682.4499510000001</v>
      </c>
      <c r="E925">
        <v>2702.7299800000001</v>
      </c>
      <c r="F925">
        <v>2702.7299800000001</v>
      </c>
      <c r="G925">
        <v>0</v>
      </c>
      <c r="H925" s="27">
        <f t="shared" si="14"/>
        <v>7.5602637031269675E-3</v>
      </c>
    </row>
    <row r="926" spans="1:8" x14ac:dyDescent="0.35">
      <c r="A926" s="23">
        <v>44672</v>
      </c>
      <c r="B926">
        <v>2702.7299800000001</v>
      </c>
      <c r="C926">
        <v>2729</v>
      </c>
      <c r="D926">
        <v>2646.830078</v>
      </c>
      <c r="E926">
        <v>2653.860107</v>
      </c>
      <c r="F926">
        <v>2653.860107</v>
      </c>
      <c r="G926">
        <v>0</v>
      </c>
      <c r="H926" s="27">
        <f t="shared" si="14"/>
        <v>-1.8081670518932155E-2</v>
      </c>
    </row>
    <row r="927" spans="1:8" x14ac:dyDescent="0.35">
      <c r="A927" s="23">
        <v>44673</v>
      </c>
      <c r="B927">
        <v>2653.860107</v>
      </c>
      <c r="C927">
        <v>2653.860107</v>
      </c>
      <c r="D927">
        <v>2582.280029</v>
      </c>
      <c r="E927">
        <v>2583.209961</v>
      </c>
      <c r="F927">
        <v>2583.209961</v>
      </c>
      <c r="G927">
        <v>0</v>
      </c>
      <c r="H927" s="27">
        <f t="shared" si="14"/>
        <v>-2.6621654175986283E-2</v>
      </c>
    </row>
    <row r="928" spans="1:8" x14ac:dyDescent="0.35">
      <c r="A928" s="23">
        <v>44676</v>
      </c>
      <c r="B928">
        <v>2583.209961</v>
      </c>
      <c r="C928">
        <v>2599.3400879999999</v>
      </c>
      <c r="D928">
        <v>2531.0600589999999</v>
      </c>
      <c r="E928">
        <v>2597.459961</v>
      </c>
      <c r="F928">
        <v>2597.459961</v>
      </c>
      <c r="G928">
        <v>0</v>
      </c>
      <c r="H928" s="27">
        <f t="shared" si="14"/>
        <v>5.516392478791622E-3</v>
      </c>
    </row>
    <row r="929" spans="1:8" x14ac:dyDescent="0.35">
      <c r="A929" s="23">
        <v>44677</v>
      </c>
      <c r="B929">
        <v>2597.459961</v>
      </c>
      <c r="C929">
        <v>2597.459961</v>
      </c>
      <c r="D929">
        <v>2521.9099120000001</v>
      </c>
      <c r="E929">
        <v>2522.320068</v>
      </c>
      <c r="F929">
        <v>2522.320068</v>
      </c>
      <c r="G929">
        <v>0</v>
      </c>
      <c r="H929" s="27">
        <f t="shared" si="14"/>
        <v>-2.8928219925696875E-2</v>
      </c>
    </row>
    <row r="930" spans="1:8" x14ac:dyDescent="0.35">
      <c r="A930" s="23">
        <v>44678</v>
      </c>
      <c r="B930">
        <v>2522.320068</v>
      </c>
      <c r="C930">
        <v>2552.2700199999999</v>
      </c>
      <c r="D930">
        <v>2509.889893</v>
      </c>
      <c r="E930">
        <v>2522.929932</v>
      </c>
      <c r="F930">
        <v>2522.929932</v>
      </c>
      <c r="G930">
        <v>0</v>
      </c>
      <c r="H930" s="27">
        <f t="shared" si="14"/>
        <v>2.4178691980339742E-4</v>
      </c>
    </row>
    <row r="931" spans="1:8" x14ac:dyDescent="0.35">
      <c r="A931" s="23">
        <v>44679</v>
      </c>
      <c r="B931">
        <v>2522.929932</v>
      </c>
      <c r="C931">
        <v>2580.3500979999999</v>
      </c>
      <c r="D931">
        <v>2503.919922</v>
      </c>
      <c r="E931">
        <v>2570.110107</v>
      </c>
      <c r="F931">
        <v>2570.110107</v>
      </c>
      <c r="G931">
        <v>0</v>
      </c>
      <c r="H931" s="27">
        <f t="shared" si="14"/>
        <v>1.8700549072561388E-2</v>
      </c>
    </row>
    <row r="932" spans="1:8" x14ac:dyDescent="0.35">
      <c r="A932" s="23">
        <v>44680</v>
      </c>
      <c r="B932">
        <v>2570.110107</v>
      </c>
      <c r="C932">
        <v>2582.6599120000001</v>
      </c>
      <c r="D932">
        <v>2497.3701169999999</v>
      </c>
      <c r="E932">
        <v>2500.26001</v>
      </c>
      <c r="F932">
        <v>2500.26001</v>
      </c>
      <c r="G932">
        <v>0</v>
      </c>
      <c r="H932" s="27">
        <f t="shared" si="14"/>
        <v>-2.7177861683729026E-2</v>
      </c>
    </row>
    <row r="933" spans="1:8" x14ac:dyDescent="0.35">
      <c r="A933" s="23">
        <v>44683</v>
      </c>
      <c r="B933">
        <v>2500.26001</v>
      </c>
      <c r="C933">
        <v>2527.530029</v>
      </c>
      <c r="D933">
        <v>2461.1298830000001</v>
      </c>
      <c r="E933">
        <v>2515.139893</v>
      </c>
      <c r="F933">
        <v>2515.139893</v>
      </c>
      <c r="G933">
        <v>0</v>
      </c>
      <c r="H933" s="27">
        <f t="shared" si="14"/>
        <v>5.9513342374339952E-3</v>
      </c>
    </row>
    <row r="934" spans="1:8" x14ac:dyDescent="0.35">
      <c r="A934" s="23">
        <v>44684</v>
      </c>
      <c r="B934">
        <v>2515.139893</v>
      </c>
      <c r="C934">
        <v>2551.3100589999999</v>
      </c>
      <c r="D934">
        <v>2512.459961</v>
      </c>
      <c r="E934">
        <v>2539.209961</v>
      </c>
      <c r="F934">
        <v>2539.209961</v>
      </c>
      <c r="G934">
        <v>0</v>
      </c>
      <c r="H934" s="27">
        <f t="shared" si="14"/>
        <v>9.5700712580602341E-3</v>
      </c>
    </row>
    <row r="935" spans="1:8" x14ac:dyDescent="0.35">
      <c r="A935" s="23">
        <v>44685</v>
      </c>
      <c r="B935">
        <v>2539.209961</v>
      </c>
      <c r="C935">
        <v>2612.5900879999999</v>
      </c>
      <c r="D935">
        <v>2518.0200199999999</v>
      </c>
      <c r="E935">
        <v>2610.0600589999999</v>
      </c>
      <c r="F935">
        <v>2610.0600589999999</v>
      </c>
      <c r="G935">
        <v>0</v>
      </c>
      <c r="H935" s="27">
        <f t="shared" si="14"/>
        <v>2.7902418109645988E-2</v>
      </c>
    </row>
    <row r="936" spans="1:8" x14ac:dyDescent="0.35">
      <c r="A936" s="23">
        <v>44686</v>
      </c>
      <c r="B936">
        <v>2610.0600589999999</v>
      </c>
      <c r="C936">
        <v>2610.0600589999999</v>
      </c>
      <c r="D936">
        <v>2490</v>
      </c>
      <c r="E936">
        <v>2514.75</v>
      </c>
      <c r="F936">
        <v>2514.75</v>
      </c>
      <c r="G936">
        <v>0</v>
      </c>
      <c r="H936" s="27">
        <f t="shared" si="14"/>
        <v>-3.6516423701191125E-2</v>
      </c>
    </row>
    <row r="937" spans="1:8" x14ac:dyDescent="0.35">
      <c r="A937" s="23">
        <v>44687</v>
      </c>
      <c r="B937">
        <v>2514.75</v>
      </c>
      <c r="C937">
        <v>2514.75</v>
      </c>
      <c r="D937">
        <v>2450.4399410000001</v>
      </c>
      <c r="E937">
        <v>2480.9499510000001</v>
      </c>
      <c r="F937">
        <v>2480.9499510000001</v>
      </c>
      <c r="G937">
        <v>0</v>
      </c>
      <c r="H937" s="27">
        <f t="shared" si="14"/>
        <v>-1.3440719355800754E-2</v>
      </c>
    </row>
    <row r="938" spans="1:8" x14ac:dyDescent="0.35">
      <c r="A938" s="23">
        <v>44690</v>
      </c>
      <c r="B938">
        <v>2480.9499510000001</v>
      </c>
      <c r="C938">
        <v>2480.9499510000001</v>
      </c>
      <c r="D938">
        <v>2386.8400879999999</v>
      </c>
      <c r="E938">
        <v>2396.9399410000001</v>
      </c>
      <c r="F938">
        <v>2396.9399410000001</v>
      </c>
      <c r="G938">
        <v>0</v>
      </c>
      <c r="H938" s="27">
        <f t="shared" si="14"/>
        <v>-3.3862033357882911E-2</v>
      </c>
    </row>
    <row r="939" spans="1:8" x14ac:dyDescent="0.35">
      <c r="A939" s="23">
        <v>44691</v>
      </c>
      <c r="B939">
        <v>2396.9399410000001</v>
      </c>
      <c r="C939">
        <v>2435.6899410000001</v>
      </c>
      <c r="D939">
        <v>2347.719971</v>
      </c>
      <c r="E939">
        <v>2389.580078</v>
      </c>
      <c r="F939">
        <v>2389.580078</v>
      </c>
      <c r="G939">
        <v>0</v>
      </c>
      <c r="H939" s="27">
        <f t="shared" si="14"/>
        <v>-3.0705245776536257E-3</v>
      </c>
    </row>
    <row r="940" spans="1:8" x14ac:dyDescent="0.35">
      <c r="A940" s="23">
        <v>44692</v>
      </c>
      <c r="B940">
        <v>2389.580078</v>
      </c>
      <c r="C940">
        <v>2436.0200199999999</v>
      </c>
      <c r="D940">
        <v>2344.9499510000001</v>
      </c>
      <c r="E940">
        <v>2348.01001</v>
      </c>
      <c r="F940">
        <v>2348.01001</v>
      </c>
      <c r="G940">
        <v>0</v>
      </c>
      <c r="H940" s="27">
        <f t="shared" si="14"/>
        <v>-1.7396390429733066E-2</v>
      </c>
    </row>
    <row r="941" spans="1:8" x14ac:dyDescent="0.35">
      <c r="A941" s="23">
        <v>44693</v>
      </c>
      <c r="B941">
        <v>2348.01001</v>
      </c>
      <c r="C941">
        <v>2385.4099120000001</v>
      </c>
      <c r="D941">
        <v>2326.169922</v>
      </c>
      <c r="E941">
        <v>2369.8100589999999</v>
      </c>
      <c r="F941">
        <v>2369.8100589999999</v>
      </c>
      <c r="G941">
        <v>0</v>
      </c>
      <c r="H941" s="27">
        <f t="shared" si="14"/>
        <v>9.2844787318432029E-3</v>
      </c>
    </row>
    <row r="942" spans="1:8" x14ac:dyDescent="0.35">
      <c r="A942" s="23">
        <v>44694</v>
      </c>
      <c r="B942">
        <v>2369.8100589999999</v>
      </c>
      <c r="C942">
        <v>2446.639893</v>
      </c>
      <c r="D942">
        <v>2369.8100589999999</v>
      </c>
      <c r="E942">
        <v>2430.830078</v>
      </c>
      <c r="F942">
        <v>2430.830078</v>
      </c>
      <c r="G942">
        <v>0</v>
      </c>
      <c r="H942" s="27">
        <f t="shared" si="14"/>
        <v>2.5748907077282369E-2</v>
      </c>
    </row>
    <row r="943" spans="1:8" x14ac:dyDescent="0.35">
      <c r="A943" s="23">
        <v>44697</v>
      </c>
      <c r="B943">
        <v>2430.830078</v>
      </c>
      <c r="C943">
        <v>2436.280029</v>
      </c>
      <c r="D943">
        <v>2401.820068</v>
      </c>
      <c r="E943">
        <v>2417.76001</v>
      </c>
      <c r="F943">
        <v>2417.76001</v>
      </c>
      <c r="G943">
        <v>0</v>
      </c>
      <c r="H943" s="27">
        <f t="shared" si="14"/>
        <v>-5.3767921165240708E-3</v>
      </c>
    </row>
    <row r="944" spans="1:8" x14ac:dyDescent="0.35">
      <c r="A944" s="23">
        <v>44698</v>
      </c>
      <c r="B944">
        <v>2417.76001</v>
      </c>
      <c r="C944">
        <v>2489.8500979999999</v>
      </c>
      <c r="D944">
        <v>2417.76001</v>
      </c>
      <c r="E944">
        <v>2489.4399410000001</v>
      </c>
      <c r="F944">
        <v>2489.4399410000001</v>
      </c>
      <c r="G944">
        <v>0</v>
      </c>
      <c r="H944" s="27">
        <f t="shared" si="14"/>
        <v>2.9647248156776374E-2</v>
      </c>
    </row>
    <row r="945" spans="1:8" x14ac:dyDescent="0.35">
      <c r="A945" s="23">
        <v>44699</v>
      </c>
      <c r="B945">
        <v>2489.4399410000001</v>
      </c>
      <c r="C945">
        <v>2489.4399410000001</v>
      </c>
      <c r="D945">
        <v>2387.3701169999999</v>
      </c>
      <c r="E945">
        <v>2395.679932</v>
      </c>
      <c r="F945">
        <v>2395.679932</v>
      </c>
      <c r="G945">
        <v>0</v>
      </c>
      <c r="H945" s="27">
        <f t="shared" si="14"/>
        <v>-3.7663093395350997E-2</v>
      </c>
    </row>
    <row r="946" spans="1:8" x14ac:dyDescent="0.35">
      <c r="A946" s="23">
        <v>44700</v>
      </c>
      <c r="B946">
        <v>2395.679932</v>
      </c>
      <c r="C946">
        <v>2419.8000489999999</v>
      </c>
      <c r="D946">
        <v>2373.26001</v>
      </c>
      <c r="E946">
        <v>2391.3400879999999</v>
      </c>
      <c r="F946">
        <v>2391.3400879999999</v>
      </c>
      <c r="G946">
        <v>0</v>
      </c>
      <c r="H946" s="27">
        <f t="shared" si="14"/>
        <v>-1.8115291371068197E-3</v>
      </c>
    </row>
    <row r="947" spans="1:8" x14ac:dyDescent="0.35">
      <c r="A947" s="23">
        <v>44701</v>
      </c>
      <c r="B947">
        <v>2391.3400879999999</v>
      </c>
      <c r="C947">
        <v>2417.26001</v>
      </c>
      <c r="D947">
        <v>2330.26001</v>
      </c>
      <c r="E947">
        <v>2384.8100589999999</v>
      </c>
      <c r="F947">
        <v>2384.8100589999999</v>
      </c>
      <c r="G947">
        <v>0</v>
      </c>
      <c r="H947" s="27">
        <f t="shared" si="14"/>
        <v>-2.7306985872768146E-3</v>
      </c>
    </row>
    <row r="948" spans="1:8" x14ac:dyDescent="0.35">
      <c r="A948" s="23">
        <v>44704</v>
      </c>
      <c r="B948">
        <v>2384.8100589999999</v>
      </c>
      <c r="C948">
        <v>2420.709961</v>
      </c>
      <c r="D948">
        <v>2377.8000489999999</v>
      </c>
      <c r="E948">
        <v>2409.820068</v>
      </c>
      <c r="F948">
        <v>2409.820068</v>
      </c>
      <c r="G948">
        <v>0</v>
      </c>
      <c r="H948" s="27">
        <f t="shared" si="14"/>
        <v>1.048721213901928E-2</v>
      </c>
    </row>
    <row r="949" spans="1:8" x14ac:dyDescent="0.35">
      <c r="A949" s="23">
        <v>44705</v>
      </c>
      <c r="B949">
        <v>2409.820068</v>
      </c>
      <c r="C949">
        <v>2409.820068</v>
      </c>
      <c r="D949">
        <v>2338.639893</v>
      </c>
      <c r="E949">
        <v>2380.3999020000001</v>
      </c>
      <c r="F949">
        <v>2380.3999020000001</v>
      </c>
      <c r="G949">
        <v>0</v>
      </c>
      <c r="H949" s="27">
        <f t="shared" si="14"/>
        <v>-1.2208449249249045E-2</v>
      </c>
    </row>
    <row r="950" spans="1:8" x14ac:dyDescent="0.35">
      <c r="A950" s="23">
        <v>44706</v>
      </c>
      <c r="B950">
        <v>2380.3999020000001</v>
      </c>
      <c r="C950">
        <v>2436.9499510000001</v>
      </c>
      <c r="D950">
        <v>2369.8000489999999</v>
      </c>
      <c r="E950">
        <v>2426.5600589999999</v>
      </c>
      <c r="F950">
        <v>2426.5600589999999</v>
      </c>
      <c r="G950">
        <v>0</v>
      </c>
      <c r="H950" s="27">
        <f t="shared" si="14"/>
        <v>1.9391765627790634E-2</v>
      </c>
    </row>
    <row r="951" spans="1:8" x14ac:dyDescent="0.35">
      <c r="A951" s="23">
        <v>44707</v>
      </c>
      <c r="B951">
        <v>2426.5600589999999</v>
      </c>
      <c r="C951">
        <v>2492.8500979999999</v>
      </c>
      <c r="D951">
        <v>2426.5600589999999</v>
      </c>
      <c r="E951">
        <v>2483.0200199999999</v>
      </c>
      <c r="F951">
        <v>2483.0200199999999</v>
      </c>
      <c r="G951">
        <v>0</v>
      </c>
      <c r="H951" s="27">
        <f t="shared" si="14"/>
        <v>2.3267489626144885E-2</v>
      </c>
    </row>
    <row r="952" spans="1:8" x14ac:dyDescent="0.35">
      <c r="A952" s="23">
        <v>44708</v>
      </c>
      <c r="B952">
        <v>2483.0200199999999</v>
      </c>
      <c r="C952">
        <v>2540.030029</v>
      </c>
      <c r="D952">
        <v>2483.0200199999999</v>
      </c>
      <c r="E952">
        <v>2539.8400879999999</v>
      </c>
      <c r="F952">
        <v>2539.8400879999999</v>
      </c>
      <c r="G952">
        <v>0</v>
      </c>
      <c r="H952" s="27">
        <f t="shared" si="14"/>
        <v>2.2883451418970031E-2</v>
      </c>
    </row>
    <row r="953" spans="1:8" x14ac:dyDescent="0.35">
      <c r="A953" s="23">
        <v>44712</v>
      </c>
      <c r="B953">
        <v>2539.8400879999999</v>
      </c>
      <c r="C953">
        <v>2539.8400879999999</v>
      </c>
      <c r="D953">
        <v>2498.3100589999999</v>
      </c>
      <c r="E953">
        <v>2514.8000489999999</v>
      </c>
      <c r="F953">
        <v>2514.8000489999999</v>
      </c>
      <c r="G953">
        <v>0</v>
      </c>
      <c r="H953" s="27">
        <f t="shared" si="14"/>
        <v>-9.8589037626056943E-3</v>
      </c>
    </row>
    <row r="954" spans="1:8" x14ac:dyDescent="0.35">
      <c r="A954" s="23">
        <v>44713</v>
      </c>
      <c r="B954">
        <v>2514.8000489999999</v>
      </c>
      <c r="C954">
        <v>2530.419922</v>
      </c>
      <c r="D954">
        <v>2463.1899410000001</v>
      </c>
      <c r="E954">
        <v>2494.669922</v>
      </c>
      <c r="F954">
        <v>2494.669922</v>
      </c>
      <c r="G954">
        <v>0</v>
      </c>
      <c r="H954" s="27">
        <f t="shared" si="14"/>
        <v>-8.0046630379240549E-3</v>
      </c>
    </row>
    <row r="955" spans="1:8" x14ac:dyDescent="0.35">
      <c r="A955" s="23">
        <v>44714</v>
      </c>
      <c r="B955">
        <v>2494.669922</v>
      </c>
      <c r="C955">
        <v>2549.8400879999999</v>
      </c>
      <c r="D955">
        <v>2492.530029</v>
      </c>
      <c r="E955">
        <v>2549.8400879999999</v>
      </c>
      <c r="F955">
        <v>2549.8400879999999</v>
      </c>
      <c r="G955">
        <v>0</v>
      </c>
      <c r="H955" s="27">
        <f t="shared" si="14"/>
        <v>2.2115216732067483E-2</v>
      </c>
    </row>
    <row r="956" spans="1:8" x14ac:dyDescent="0.35">
      <c r="A956" s="23">
        <v>44715</v>
      </c>
      <c r="B956">
        <v>2549.8400879999999</v>
      </c>
      <c r="C956">
        <v>2549.8400879999999</v>
      </c>
      <c r="D956">
        <v>2513.040039</v>
      </c>
      <c r="E956">
        <v>2521.1298830000001</v>
      </c>
      <c r="F956">
        <v>2521.1298830000001</v>
      </c>
      <c r="G956">
        <v>0</v>
      </c>
      <c r="H956" s="27">
        <f t="shared" si="14"/>
        <v>-1.1259610018336122E-2</v>
      </c>
    </row>
    <row r="957" spans="1:8" x14ac:dyDescent="0.35">
      <c r="A957" s="23">
        <v>44718</v>
      </c>
      <c r="B957">
        <v>2521.1298830000001</v>
      </c>
      <c r="C957">
        <v>2549.26001</v>
      </c>
      <c r="D957">
        <v>2521.1298830000001</v>
      </c>
      <c r="E957">
        <v>2535.7700199999999</v>
      </c>
      <c r="F957">
        <v>2535.7700199999999</v>
      </c>
      <c r="G957">
        <v>0</v>
      </c>
      <c r="H957" s="27">
        <f t="shared" si="14"/>
        <v>5.806974523097138E-3</v>
      </c>
    </row>
    <row r="958" spans="1:8" x14ac:dyDescent="0.35">
      <c r="A958" s="23">
        <v>44719</v>
      </c>
      <c r="B958">
        <v>2535.7700199999999</v>
      </c>
      <c r="C958">
        <v>2567.75</v>
      </c>
      <c r="D958">
        <v>2510.0600589999999</v>
      </c>
      <c r="E958">
        <v>2567.719971</v>
      </c>
      <c r="F958">
        <v>2567.719971</v>
      </c>
      <c r="G958">
        <v>0</v>
      </c>
      <c r="H958" s="27">
        <f t="shared" si="14"/>
        <v>1.2599703738117409E-2</v>
      </c>
    </row>
    <row r="959" spans="1:8" x14ac:dyDescent="0.35">
      <c r="A959" s="23">
        <v>44720</v>
      </c>
      <c r="B959">
        <v>2567.719971</v>
      </c>
      <c r="C959">
        <v>2567.719971</v>
      </c>
      <c r="D959">
        <v>2513.75</v>
      </c>
      <c r="E959">
        <v>2520.610107</v>
      </c>
      <c r="F959">
        <v>2520.610107</v>
      </c>
      <c r="G959">
        <v>0</v>
      </c>
      <c r="H959" s="27">
        <f t="shared" si="14"/>
        <v>-1.8346963271720418E-2</v>
      </c>
    </row>
    <row r="960" spans="1:8" x14ac:dyDescent="0.35">
      <c r="A960" s="23">
        <v>44721</v>
      </c>
      <c r="B960">
        <v>2520.610107</v>
      </c>
      <c r="C960">
        <v>2520.610107</v>
      </c>
      <c r="D960">
        <v>2468.51001</v>
      </c>
      <c r="E960">
        <v>2468.570068</v>
      </c>
      <c r="F960">
        <v>2468.570068</v>
      </c>
      <c r="G960">
        <v>0</v>
      </c>
      <c r="H960" s="27">
        <f t="shared" si="14"/>
        <v>-2.0645810653333218E-2</v>
      </c>
    </row>
    <row r="961" spans="1:8" x14ac:dyDescent="0.35">
      <c r="A961" s="23">
        <v>44722</v>
      </c>
      <c r="B961">
        <v>2468.570068</v>
      </c>
      <c r="C961">
        <v>2468.570068</v>
      </c>
      <c r="D961">
        <v>2399.419922</v>
      </c>
      <c r="E961">
        <v>2403.070068</v>
      </c>
      <c r="F961">
        <v>2403.070068</v>
      </c>
      <c r="G961">
        <v>0</v>
      </c>
      <c r="H961" s="27">
        <f t="shared" si="14"/>
        <v>-2.6533579438993669E-2</v>
      </c>
    </row>
    <row r="962" spans="1:8" x14ac:dyDescent="0.35">
      <c r="A962" s="23">
        <v>44725</v>
      </c>
      <c r="B962">
        <v>2403.070068</v>
      </c>
      <c r="C962">
        <v>2403.070068</v>
      </c>
      <c r="D962">
        <v>2284.76001</v>
      </c>
      <c r="E962">
        <v>2294.080078</v>
      </c>
      <c r="F962">
        <v>2294.080078</v>
      </c>
      <c r="G962">
        <v>0</v>
      </c>
      <c r="H962" s="27">
        <f t="shared" si="14"/>
        <v>-4.5354478611066465E-2</v>
      </c>
    </row>
    <row r="963" spans="1:8" x14ac:dyDescent="0.35">
      <c r="A963" s="23">
        <v>44726</v>
      </c>
      <c r="B963">
        <v>2294.080078</v>
      </c>
      <c r="C963">
        <v>2309.0200199999999</v>
      </c>
      <c r="D963">
        <v>2262.820068</v>
      </c>
      <c r="E963">
        <v>2284</v>
      </c>
      <c r="F963">
        <v>2284</v>
      </c>
      <c r="G963">
        <v>0</v>
      </c>
      <c r="H963" s="27">
        <f t="shared" si="14"/>
        <v>-4.3939521103325491E-3</v>
      </c>
    </row>
    <row r="964" spans="1:8" x14ac:dyDescent="0.35">
      <c r="A964" s="23">
        <v>44727</v>
      </c>
      <c r="B964">
        <v>2284</v>
      </c>
      <c r="C964">
        <v>2338.4399410000001</v>
      </c>
      <c r="D964">
        <v>2274.830078</v>
      </c>
      <c r="E964">
        <v>2310.040039</v>
      </c>
      <c r="F964">
        <v>2310.040039</v>
      </c>
      <c r="G964">
        <v>0</v>
      </c>
      <c r="H964" s="27">
        <f t="shared" si="14"/>
        <v>1.1401067863397538E-2</v>
      </c>
    </row>
    <row r="965" spans="1:8" x14ac:dyDescent="0.35">
      <c r="A965" s="23">
        <v>44728</v>
      </c>
      <c r="B965">
        <v>2310.040039</v>
      </c>
      <c r="C965">
        <v>2310.040039</v>
      </c>
      <c r="D965">
        <v>2187.4099120000001</v>
      </c>
      <c r="E965">
        <v>2200.75</v>
      </c>
      <c r="F965">
        <v>2200.75</v>
      </c>
      <c r="G965">
        <v>0</v>
      </c>
      <c r="H965" s="27">
        <f t="shared" si="14"/>
        <v>-4.7310885159943319E-2</v>
      </c>
    </row>
    <row r="966" spans="1:8" x14ac:dyDescent="0.35">
      <c r="A966" s="23">
        <v>44729</v>
      </c>
      <c r="B966">
        <v>2200.75</v>
      </c>
      <c r="C966">
        <v>2239.6999510000001</v>
      </c>
      <c r="D966">
        <v>2196.0600589999999</v>
      </c>
      <c r="E966">
        <v>2220.48999</v>
      </c>
      <c r="F966">
        <v>2220.48999</v>
      </c>
      <c r="G966">
        <v>0</v>
      </c>
      <c r="H966" s="27">
        <f t="shared" ref="H966:H1029" si="15">(F966-F965)/F965</f>
        <v>8.9696648869703674E-3</v>
      </c>
    </row>
    <row r="967" spans="1:8" x14ac:dyDescent="0.35">
      <c r="A967" s="23">
        <v>44733</v>
      </c>
      <c r="B967">
        <v>2220.48999</v>
      </c>
      <c r="C967">
        <v>2268.139893</v>
      </c>
      <c r="D967">
        <v>2220.48999</v>
      </c>
      <c r="E967">
        <v>2248.3000489999999</v>
      </c>
      <c r="F967">
        <v>2248.3000489999999</v>
      </c>
      <c r="G967">
        <v>0</v>
      </c>
      <c r="H967" s="27">
        <f t="shared" si="15"/>
        <v>1.2524289289860708E-2</v>
      </c>
    </row>
    <row r="968" spans="1:8" x14ac:dyDescent="0.35">
      <c r="A968" s="23">
        <v>44734</v>
      </c>
      <c r="B968">
        <v>2248.3000489999999</v>
      </c>
      <c r="C968">
        <v>2255.25</v>
      </c>
      <c r="D968">
        <v>2213.51001</v>
      </c>
      <c r="E968">
        <v>2240.929932</v>
      </c>
      <c r="F968">
        <v>2240.929932</v>
      </c>
      <c r="G968">
        <v>0</v>
      </c>
      <c r="H968" s="27">
        <f t="shared" si="15"/>
        <v>-3.2780842589395578E-3</v>
      </c>
    </row>
    <row r="969" spans="1:8" x14ac:dyDescent="0.35">
      <c r="A969" s="23">
        <v>44735</v>
      </c>
      <c r="B969">
        <v>2240.929932</v>
      </c>
      <c r="C969">
        <v>2258.3100589999999</v>
      </c>
      <c r="D969">
        <v>2222.3701169999999</v>
      </c>
      <c r="E969">
        <v>2254.360107</v>
      </c>
      <c r="F969">
        <v>2254.360107</v>
      </c>
      <c r="G969">
        <v>0</v>
      </c>
      <c r="H969" s="27">
        <f t="shared" si="15"/>
        <v>5.9931258038102564E-3</v>
      </c>
    </row>
    <row r="970" spans="1:8" x14ac:dyDescent="0.35">
      <c r="A970" s="23">
        <v>44736</v>
      </c>
      <c r="B970">
        <v>2254.360107</v>
      </c>
      <c r="C970">
        <v>2335.3000489999999</v>
      </c>
      <c r="D970">
        <v>2254.360107</v>
      </c>
      <c r="E970">
        <v>2334.3999020000001</v>
      </c>
      <c r="F970">
        <v>2334.3999020000001</v>
      </c>
      <c r="G970">
        <v>0</v>
      </c>
      <c r="H970" s="27">
        <f t="shared" si="15"/>
        <v>3.5504440817360566E-2</v>
      </c>
    </row>
    <row r="971" spans="1:8" x14ac:dyDescent="0.35">
      <c r="A971" s="23">
        <v>44739</v>
      </c>
      <c r="B971">
        <v>2334.3999020000001</v>
      </c>
      <c r="C971">
        <v>2356.040039</v>
      </c>
      <c r="D971">
        <v>2322.6599120000001</v>
      </c>
      <c r="E971">
        <v>2342</v>
      </c>
      <c r="F971">
        <v>2342</v>
      </c>
      <c r="G971">
        <v>0</v>
      </c>
      <c r="H971" s="27">
        <f t="shared" si="15"/>
        <v>3.2556966754018861E-3</v>
      </c>
    </row>
    <row r="972" spans="1:8" x14ac:dyDescent="0.35">
      <c r="A972" s="23">
        <v>44740</v>
      </c>
      <c r="B972">
        <v>2342</v>
      </c>
      <c r="C972">
        <v>2373.8400879999999</v>
      </c>
      <c r="D972">
        <v>2308.929932</v>
      </c>
      <c r="E972">
        <v>2309.219971</v>
      </c>
      <c r="F972">
        <v>2309.219971</v>
      </c>
      <c r="G972">
        <v>0</v>
      </c>
      <c r="H972" s="27">
        <f t="shared" si="15"/>
        <v>-1.3996596498719049E-2</v>
      </c>
    </row>
    <row r="973" spans="1:8" x14ac:dyDescent="0.35">
      <c r="A973" s="23">
        <v>44741</v>
      </c>
      <c r="B973">
        <v>2309.219971</v>
      </c>
      <c r="C973">
        <v>2309.219971</v>
      </c>
      <c r="D973">
        <v>2273.070068</v>
      </c>
      <c r="E973">
        <v>2290.669922</v>
      </c>
      <c r="F973">
        <v>2290.669922</v>
      </c>
      <c r="G973">
        <v>0</v>
      </c>
      <c r="H973" s="27">
        <f t="shared" si="15"/>
        <v>-8.0330367972553558E-3</v>
      </c>
    </row>
    <row r="974" spans="1:8" x14ac:dyDescent="0.35">
      <c r="A974" s="23">
        <v>44742</v>
      </c>
      <c r="B974">
        <v>2290.669922</v>
      </c>
      <c r="C974">
        <v>2293.540039</v>
      </c>
      <c r="D974">
        <v>2238.280029</v>
      </c>
      <c r="E974">
        <v>2268.919922</v>
      </c>
      <c r="F974">
        <v>2268.919922</v>
      </c>
      <c r="G974">
        <v>0</v>
      </c>
      <c r="H974" s="27">
        <f t="shared" si="15"/>
        <v>-9.4950388928187086E-3</v>
      </c>
    </row>
    <row r="975" spans="1:8" x14ac:dyDescent="0.35">
      <c r="A975" s="23">
        <v>44743</v>
      </c>
      <c r="B975">
        <v>2268.919922</v>
      </c>
      <c r="C975">
        <v>2298.8701169999999</v>
      </c>
      <c r="D975">
        <v>2246.959961</v>
      </c>
      <c r="E975">
        <v>2295.889893</v>
      </c>
      <c r="F975">
        <v>2295.889893</v>
      </c>
      <c r="G975">
        <v>0</v>
      </c>
      <c r="H975" s="27">
        <f t="shared" si="15"/>
        <v>1.1886700248207344E-2</v>
      </c>
    </row>
    <row r="976" spans="1:8" x14ac:dyDescent="0.35">
      <c r="A976" s="23">
        <v>44747</v>
      </c>
      <c r="B976">
        <v>2295.889893</v>
      </c>
      <c r="C976">
        <v>2295.889893</v>
      </c>
      <c r="D976">
        <v>2228.3100589999999</v>
      </c>
      <c r="E976">
        <v>2292.969971</v>
      </c>
      <c r="F976">
        <v>2292.969971</v>
      </c>
      <c r="G976">
        <v>0</v>
      </c>
      <c r="H976" s="27">
        <f t="shared" si="15"/>
        <v>-1.2718040220058768E-3</v>
      </c>
    </row>
    <row r="977" spans="1:8" x14ac:dyDescent="0.35">
      <c r="A977" s="23">
        <v>44748</v>
      </c>
      <c r="B977">
        <v>2292.969971</v>
      </c>
      <c r="C977">
        <v>2304.139893</v>
      </c>
      <c r="D977">
        <v>2254.8798830000001</v>
      </c>
      <c r="E977">
        <v>2279.1201169999999</v>
      </c>
      <c r="F977">
        <v>2279.1201169999999</v>
      </c>
      <c r="G977">
        <v>0</v>
      </c>
      <c r="H977" s="27">
        <f t="shared" si="15"/>
        <v>-6.0401375400306323E-3</v>
      </c>
    </row>
    <row r="978" spans="1:8" x14ac:dyDescent="0.35">
      <c r="A978" s="23">
        <v>44749</v>
      </c>
      <c r="B978">
        <v>2279.1201169999999</v>
      </c>
      <c r="C978">
        <v>2332.7700199999999</v>
      </c>
      <c r="D978">
        <v>2279.1201169999999</v>
      </c>
      <c r="E978">
        <v>2328</v>
      </c>
      <c r="F978">
        <v>2328</v>
      </c>
      <c r="G978">
        <v>0</v>
      </c>
      <c r="H978" s="27">
        <f t="shared" si="15"/>
        <v>2.1446821795571062E-2</v>
      </c>
    </row>
    <row r="979" spans="1:8" x14ac:dyDescent="0.35">
      <c r="A979" s="23">
        <v>44750</v>
      </c>
      <c r="B979">
        <v>2328</v>
      </c>
      <c r="C979">
        <v>2337.51001</v>
      </c>
      <c r="D979">
        <v>2303.719971</v>
      </c>
      <c r="E979">
        <v>2320.389893</v>
      </c>
      <c r="F979">
        <v>2320.389893</v>
      </c>
      <c r="G979">
        <v>0</v>
      </c>
      <c r="H979" s="27">
        <f t="shared" si="15"/>
        <v>-3.2689463058419117E-3</v>
      </c>
    </row>
    <row r="980" spans="1:8" x14ac:dyDescent="0.35">
      <c r="A980" s="23">
        <v>44753</v>
      </c>
      <c r="B980">
        <v>2320.389893</v>
      </c>
      <c r="C980">
        <v>2320.389893</v>
      </c>
      <c r="D980">
        <v>2290.3000489999999</v>
      </c>
      <c r="E980">
        <v>2293.709961</v>
      </c>
      <c r="F980">
        <v>2293.709961</v>
      </c>
      <c r="G980">
        <v>0</v>
      </c>
      <c r="H980" s="27">
        <f t="shared" si="15"/>
        <v>-1.14980383600559E-2</v>
      </c>
    </row>
    <row r="981" spans="1:8" x14ac:dyDescent="0.35">
      <c r="A981" s="23">
        <v>44754</v>
      </c>
      <c r="B981">
        <v>2293.709961</v>
      </c>
      <c r="C981">
        <v>2316.290039</v>
      </c>
      <c r="D981">
        <v>2278.580078</v>
      </c>
      <c r="E981">
        <v>2289.530029</v>
      </c>
      <c r="F981">
        <v>2289.530029</v>
      </c>
      <c r="G981">
        <v>0</v>
      </c>
      <c r="H981" s="27">
        <f t="shared" si="15"/>
        <v>-1.822345488780832E-3</v>
      </c>
    </row>
    <row r="982" spans="1:8" x14ac:dyDescent="0.35">
      <c r="A982" s="23">
        <v>44755</v>
      </c>
      <c r="B982">
        <v>2289.530029</v>
      </c>
      <c r="C982">
        <v>2294.01001</v>
      </c>
      <c r="D982">
        <v>2252.179932</v>
      </c>
      <c r="E982">
        <v>2283.919922</v>
      </c>
      <c r="F982">
        <v>2283.919922</v>
      </c>
      <c r="G982">
        <v>0</v>
      </c>
      <c r="H982" s="27">
        <f t="shared" si="15"/>
        <v>-2.4503312596648066E-3</v>
      </c>
    </row>
    <row r="983" spans="1:8" x14ac:dyDescent="0.35">
      <c r="A983" s="23">
        <v>44756</v>
      </c>
      <c r="B983">
        <v>2283.919922</v>
      </c>
      <c r="C983">
        <v>2283.919922</v>
      </c>
      <c r="D983">
        <v>2229.5200199999999</v>
      </c>
      <c r="E983">
        <v>2260.030029</v>
      </c>
      <c r="F983">
        <v>2260.030029</v>
      </c>
      <c r="G983">
        <v>0</v>
      </c>
      <c r="H983" s="27">
        <f t="shared" si="15"/>
        <v>-1.0460039675594208E-2</v>
      </c>
    </row>
    <row r="984" spans="1:8" x14ac:dyDescent="0.35">
      <c r="A984" s="23">
        <v>44757</v>
      </c>
      <c r="B984">
        <v>2260.030029</v>
      </c>
      <c r="C984">
        <v>2304.1000979999999</v>
      </c>
      <c r="D984">
        <v>2260.030029</v>
      </c>
      <c r="E984">
        <v>2303.679932</v>
      </c>
      <c r="F984">
        <v>2303.679932</v>
      </c>
      <c r="G984">
        <v>0</v>
      </c>
      <c r="H984" s="27">
        <f t="shared" si="15"/>
        <v>1.9313859745179515E-2</v>
      </c>
    </row>
    <row r="985" spans="1:8" x14ac:dyDescent="0.35">
      <c r="A985" s="23">
        <v>44760</v>
      </c>
      <c r="B985">
        <v>2303.679932</v>
      </c>
      <c r="C985">
        <v>2337.030029</v>
      </c>
      <c r="D985">
        <v>2294.0500489999999</v>
      </c>
      <c r="E985">
        <v>2298.9399410000001</v>
      </c>
      <c r="F985">
        <v>2298.9399410000001</v>
      </c>
      <c r="G985">
        <v>0</v>
      </c>
      <c r="H985" s="27">
        <f t="shared" si="15"/>
        <v>-2.0575735952540817E-3</v>
      </c>
    </row>
    <row r="986" spans="1:8" x14ac:dyDescent="0.35">
      <c r="A986" s="23">
        <v>44761</v>
      </c>
      <c r="B986">
        <v>2298.9399410000001</v>
      </c>
      <c r="C986">
        <v>2376</v>
      </c>
      <c r="D986">
        <v>2298.9399410000001</v>
      </c>
      <c r="E986">
        <v>2374.959961</v>
      </c>
      <c r="F986">
        <v>2374.959961</v>
      </c>
      <c r="G986">
        <v>0</v>
      </c>
      <c r="H986" s="27">
        <f t="shared" si="15"/>
        <v>3.3067423225911899E-2</v>
      </c>
    </row>
    <row r="987" spans="1:8" x14ac:dyDescent="0.35">
      <c r="A987" s="23">
        <v>44762</v>
      </c>
      <c r="B987">
        <v>2374.959961</v>
      </c>
      <c r="C987">
        <v>2403.98999</v>
      </c>
      <c r="D987">
        <v>2364.330078</v>
      </c>
      <c r="E987">
        <v>2399.48999</v>
      </c>
      <c r="F987">
        <v>2399.48999</v>
      </c>
      <c r="G987">
        <v>0</v>
      </c>
      <c r="H987" s="27">
        <f t="shared" si="15"/>
        <v>1.032860738825736E-2</v>
      </c>
    </row>
    <row r="988" spans="1:8" x14ac:dyDescent="0.35">
      <c r="A988" s="23">
        <v>44763</v>
      </c>
      <c r="B988">
        <v>2399.48999</v>
      </c>
      <c r="C988">
        <v>2417.889893</v>
      </c>
      <c r="D988">
        <v>2376.9799800000001</v>
      </c>
      <c r="E988">
        <v>2417.830078</v>
      </c>
      <c r="F988">
        <v>2417.830078</v>
      </c>
      <c r="G988">
        <v>0</v>
      </c>
      <c r="H988" s="27">
        <f t="shared" si="15"/>
        <v>7.6433275722896108E-3</v>
      </c>
    </row>
    <row r="989" spans="1:8" x14ac:dyDescent="0.35">
      <c r="A989" s="23">
        <v>44764</v>
      </c>
      <c r="B989">
        <v>2417.830078</v>
      </c>
      <c r="C989">
        <v>2432.1298830000001</v>
      </c>
      <c r="D989">
        <v>2381.5</v>
      </c>
      <c r="E989">
        <v>2396.7299800000001</v>
      </c>
      <c r="F989">
        <v>2396.7299800000001</v>
      </c>
      <c r="G989">
        <v>0</v>
      </c>
      <c r="H989" s="27">
        <f t="shared" si="15"/>
        <v>-8.7268738163161722E-3</v>
      </c>
    </row>
    <row r="990" spans="1:8" x14ac:dyDescent="0.35">
      <c r="A990" s="23">
        <v>44767</v>
      </c>
      <c r="B990">
        <v>2396.7299800000001</v>
      </c>
      <c r="C990">
        <v>2413.6599120000001</v>
      </c>
      <c r="D990">
        <v>2386.389893</v>
      </c>
      <c r="E990">
        <v>2412.419922</v>
      </c>
      <c r="F990">
        <v>2412.419922</v>
      </c>
      <c r="G990">
        <v>0</v>
      </c>
      <c r="H990" s="27">
        <f t="shared" si="15"/>
        <v>6.5463953515531078E-3</v>
      </c>
    </row>
    <row r="991" spans="1:8" x14ac:dyDescent="0.35">
      <c r="A991" s="23">
        <v>44768</v>
      </c>
      <c r="B991">
        <v>2412.419922</v>
      </c>
      <c r="C991">
        <v>2412.419922</v>
      </c>
      <c r="D991">
        <v>2388.6499020000001</v>
      </c>
      <c r="E991">
        <v>2397.080078</v>
      </c>
      <c r="F991">
        <v>2397.080078</v>
      </c>
      <c r="G991">
        <v>0</v>
      </c>
      <c r="H991" s="27">
        <f t="shared" si="15"/>
        <v>-6.3586956234728377E-3</v>
      </c>
    </row>
    <row r="992" spans="1:8" x14ac:dyDescent="0.35">
      <c r="A992" s="23">
        <v>44769</v>
      </c>
      <c r="B992">
        <v>2397.080078</v>
      </c>
      <c r="C992">
        <v>2451.4499510000001</v>
      </c>
      <c r="D992">
        <v>2397.080078</v>
      </c>
      <c r="E992">
        <v>2442.9099120000001</v>
      </c>
      <c r="F992">
        <v>2442.9099120000001</v>
      </c>
      <c r="G992">
        <v>0</v>
      </c>
      <c r="H992" s="27">
        <f t="shared" si="15"/>
        <v>1.9119025025746396E-2</v>
      </c>
    </row>
    <row r="993" spans="1:8" x14ac:dyDescent="0.35">
      <c r="A993" s="23">
        <v>44770</v>
      </c>
      <c r="B993">
        <v>2442.9099120000001</v>
      </c>
      <c r="C993">
        <v>2481.9799800000001</v>
      </c>
      <c r="D993">
        <v>2428.3500979999999</v>
      </c>
      <c r="E993">
        <v>2480.860107</v>
      </c>
      <c r="F993">
        <v>2480.860107</v>
      </c>
      <c r="G993">
        <v>0</v>
      </c>
      <c r="H993" s="27">
        <f t="shared" si="15"/>
        <v>1.5534831969685787E-2</v>
      </c>
    </row>
    <row r="994" spans="1:8" x14ac:dyDescent="0.35">
      <c r="A994" s="23">
        <v>44771</v>
      </c>
      <c r="B994">
        <v>2480.860107</v>
      </c>
      <c r="C994">
        <v>2520</v>
      </c>
      <c r="D994">
        <v>2479.23999</v>
      </c>
      <c r="E994">
        <v>2512.7299800000001</v>
      </c>
      <c r="F994">
        <v>2512.7299800000001</v>
      </c>
      <c r="G994">
        <v>0</v>
      </c>
      <c r="H994" s="27">
        <f t="shared" si="15"/>
        <v>1.2846299922384176E-2</v>
      </c>
    </row>
    <row r="995" spans="1:8" x14ac:dyDescent="0.35">
      <c r="A995" s="23">
        <v>44774</v>
      </c>
      <c r="B995">
        <v>2512.7299800000001</v>
      </c>
      <c r="C995">
        <v>2522.76001</v>
      </c>
      <c r="D995">
        <v>2484.459961</v>
      </c>
      <c r="E995">
        <v>2511.73999</v>
      </c>
      <c r="F995">
        <v>2511.73999</v>
      </c>
      <c r="G995">
        <v>0</v>
      </c>
      <c r="H995" s="27">
        <f t="shared" si="15"/>
        <v>-3.9398980705441112E-4</v>
      </c>
    </row>
    <row r="996" spans="1:8" x14ac:dyDescent="0.35">
      <c r="A996" s="23">
        <v>44775</v>
      </c>
      <c r="B996">
        <v>2511.73999</v>
      </c>
      <c r="C996">
        <v>2514.6899410000001</v>
      </c>
      <c r="D996">
        <v>2481.6499020000001</v>
      </c>
      <c r="E996">
        <v>2487.6000979999999</v>
      </c>
      <c r="F996">
        <v>2487.6000979999999</v>
      </c>
      <c r="G996">
        <v>0</v>
      </c>
      <c r="H996" s="27">
        <f t="shared" si="15"/>
        <v>-9.6108244070279517E-3</v>
      </c>
    </row>
    <row r="997" spans="1:8" x14ac:dyDescent="0.35">
      <c r="A997" s="23">
        <v>44776</v>
      </c>
      <c r="B997">
        <v>2487.6000979999999</v>
      </c>
      <c r="C997">
        <v>2516.3400879999999</v>
      </c>
      <c r="D997">
        <v>2487.6000979999999</v>
      </c>
      <c r="E997">
        <v>2508.8500979999999</v>
      </c>
      <c r="F997">
        <v>2508.8500979999999</v>
      </c>
      <c r="G997">
        <v>0</v>
      </c>
      <c r="H997" s="27">
        <f t="shared" si="15"/>
        <v>8.5423698194435436E-3</v>
      </c>
    </row>
    <row r="998" spans="1:8" x14ac:dyDescent="0.35">
      <c r="A998" s="23">
        <v>44777</v>
      </c>
      <c r="B998">
        <v>2508.8500979999999</v>
      </c>
      <c r="C998">
        <v>2508.8500979999999</v>
      </c>
      <c r="D998">
        <v>2489.280029</v>
      </c>
      <c r="E998">
        <v>2490.51001</v>
      </c>
      <c r="F998">
        <v>2490.51001</v>
      </c>
      <c r="G998">
        <v>0</v>
      </c>
      <c r="H998" s="27">
        <f t="shared" si="15"/>
        <v>-7.3101569578111654E-3</v>
      </c>
    </row>
    <row r="999" spans="1:8" x14ac:dyDescent="0.35">
      <c r="A999" s="23">
        <v>44778</v>
      </c>
      <c r="B999">
        <v>2490.51001</v>
      </c>
      <c r="C999">
        <v>2508.48999</v>
      </c>
      <c r="D999">
        <v>2468.209961</v>
      </c>
      <c r="E999">
        <v>2504.280029</v>
      </c>
      <c r="F999">
        <v>2504.280029</v>
      </c>
      <c r="G999">
        <v>0</v>
      </c>
      <c r="H999" s="27">
        <f t="shared" si="15"/>
        <v>5.5289956453537991E-3</v>
      </c>
    </row>
    <row r="1000" spans="1:8" x14ac:dyDescent="0.35">
      <c r="A1000" s="23">
        <v>44781</v>
      </c>
      <c r="B1000">
        <v>2504.280029</v>
      </c>
      <c r="C1000">
        <v>2544.429932</v>
      </c>
      <c r="D1000">
        <v>2504.280029</v>
      </c>
      <c r="E1000">
        <v>2520.110107</v>
      </c>
      <c r="F1000">
        <v>2520.110107</v>
      </c>
      <c r="G1000">
        <v>0</v>
      </c>
      <c r="H1000" s="27">
        <f t="shared" si="15"/>
        <v>6.321209216495316E-3</v>
      </c>
    </row>
    <row r="1001" spans="1:8" x14ac:dyDescent="0.35">
      <c r="A1001" s="23">
        <v>44782</v>
      </c>
      <c r="B1001">
        <v>2520.110107</v>
      </c>
      <c r="C1001">
        <v>2520.110107</v>
      </c>
      <c r="D1001">
        <v>2490.719971</v>
      </c>
      <c r="E1001">
        <v>2498.1201169999999</v>
      </c>
      <c r="F1001">
        <v>2498.1201169999999</v>
      </c>
      <c r="G1001">
        <v>0</v>
      </c>
      <c r="H1001" s="27">
        <f t="shared" si="15"/>
        <v>-8.7258052491116945E-3</v>
      </c>
    </row>
    <row r="1002" spans="1:8" x14ac:dyDescent="0.35">
      <c r="A1002" s="23">
        <v>44783</v>
      </c>
      <c r="B1002">
        <v>2498.1201169999999</v>
      </c>
      <c r="C1002">
        <v>2563.540039</v>
      </c>
      <c r="D1002">
        <v>2498.1201169999999</v>
      </c>
      <c r="E1002">
        <v>2560.469971</v>
      </c>
      <c r="F1002">
        <v>2560.469971</v>
      </c>
      <c r="G1002">
        <v>0</v>
      </c>
      <c r="H1002" s="27">
        <f t="shared" si="15"/>
        <v>2.4958709381387226E-2</v>
      </c>
    </row>
    <row r="1003" spans="1:8" x14ac:dyDescent="0.35">
      <c r="A1003" s="23">
        <v>44784</v>
      </c>
      <c r="B1003">
        <v>2560.469971</v>
      </c>
      <c r="C1003">
        <v>2608.0900879999999</v>
      </c>
      <c r="D1003">
        <v>2560.469971</v>
      </c>
      <c r="E1003">
        <v>2575.679932</v>
      </c>
      <c r="F1003">
        <v>2575.679932</v>
      </c>
      <c r="G1003">
        <v>0</v>
      </c>
      <c r="H1003" s="27">
        <f t="shared" si="15"/>
        <v>5.9403004808760637E-3</v>
      </c>
    </row>
    <row r="1004" spans="1:8" x14ac:dyDescent="0.35">
      <c r="A1004" s="23">
        <v>44785</v>
      </c>
      <c r="B1004">
        <v>2575.679932</v>
      </c>
      <c r="C1004">
        <v>2615.01001</v>
      </c>
      <c r="D1004">
        <v>2575.679932</v>
      </c>
      <c r="E1004">
        <v>2615.01001</v>
      </c>
      <c r="F1004">
        <v>2615.01001</v>
      </c>
      <c r="G1004">
        <v>0</v>
      </c>
      <c r="H1004" s="27">
        <f t="shared" si="15"/>
        <v>1.526978469310835E-2</v>
      </c>
    </row>
    <row r="1005" spans="1:8" x14ac:dyDescent="0.35">
      <c r="A1005" s="23">
        <v>44788</v>
      </c>
      <c r="B1005">
        <v>2615.01001</v>
      </c>
      <c r="C1005">
        <v>2622</v>
      </c>
      <c r="D1005">
        <v>2592.0200199999999</v>
      </c>
      <c r="E1005">
        <v>2618.889893</v>
      </c>
      <c r="F1005">
        <v>2618.889893</v>
      </c>
      <c r="G1005">
        <v>0</v>
      </c>
      <c r="H1005" s="27">
        <f t="shared" si="15"/>
        <v>1.4836971886008435E-3</v>
      </c>
    </row>
    <row r="1006" spans="1:8" x14ac:dyDescent="0.35">
      <c r="A1006" s="23">
        <v>44789</v>
      </c>
      <c r="B1006">
        <v>2618.889893</v>
      </c>
      <c r="C1006">
        <v>2646.0200199999999</v>
      </c>
      <c r="D1006">
        <v>2613.4399410000001</v>
      </c>
      <c r="E1006">
        <v>2635.179932</v>
      </c>
      <c r="F1006">
        <v>2635.179932</v>
      </c>
      <c r="G1006">
        <v>0</v>
      </c>
      <c r="H1006" s="27">
        <f t="shared" si="15"/>
        <v>6.2202076702580862E-3</v>
      </c>
    </row>
    <row r="1007" spans="1:8" x14ac:dyDescent="0.35">
      <c r="A1007" s="23">
        <v>44790</v>
      </c>
      <c r="B1007">
        <v>2635.179932</v>
      </c>
      <c r="C1007">
        <v>2635.179932</v>
      </c>
      <c r="D1007">
        <v>2583.8701169999999</v>
      </c>
      <c r="E1007">
        <v>2599.75</v>
      </c>
      <c r="F1007">
        <v>2599.75</v>
      </c>
      <c r="G1007">
        <v>0</v>
      </c>
      <c r="H1007" s="27">
        <f t="shared" si="15"/>
        <v>-1.3444976401710093E-2</v>
      </c>
    </row>
    <row r="1008" spans="1:8" x14ac:dyDescent="0.35">
      <c r="A1008" s="23">
        <v>44791</v>
      </c>
      <c r="B1008">
        <v>2599.75</v>
      </c>
      <c r="C1008">
        <v>2623.320068</v>
      </c>
      <c r="D1008">
        <v>2599.75</v>
      </c>
      <c r="E1008">
        <v>2619.929932</v>
      </c>
      <c r="F1008">
        <v>2619.929932</v>
      </c>
      <c r="G1008">
        <v>0</v>
      </c>
      <c r="H1008" s="27">
        <f t="shared" si="15"/>
        <v>7.7622586787191106E-3</v>
      </c>
    </row>
    <row r="1009" spans="1:8" x14ac:dyDescent="0.35">
      <c r="A1009" s="23">
        <v>44792</v>
      </c>
      <c r="B1009">
        <v>2619.929932</v>
      </c>
      <c r="C1009">
        <v>2619.929932</v>
      </c>
      <c r="D1009">
        <v>2570.3500979999999</v>
      </c>
      <c r="E1009">
        <v>2578.0600589999999</v>
      </c>
      <c r="F1009">
        <v>2578.0600589999999</v>
      </c>
      <c r="G1009">
        <v>0</v>
      </c>
      <c r="H1009" s="27">
        <f t="shared" si="15"/>
        <v>-1.5981294953196518E-2</v>
      </c>
    </row>
    <row r="1010" spans="1:8" x14ac:dyDescent="0.35">
      <c r="A1010" s="23">
        <v>44795</v>
      </c>
      <c r="B1010">
        <v>2578.0600589999999</v>
      </c>
      <c r="C1010">
        <v>2578.0600589999999</v>
      </c>
      <c r="D1010">
        <v>2517.709961</v>
      </c>
      <c r="E1010">
        <v>2522.1298830000001</v>
      </c>
      <c r="F1010">
        <v>2522.1298830000001</v>
      </c>
      <c r="G1010">
        <v>0</v>
      </c>
      <c r="H1010" s="27">
        <f t="shared" si="15"/>
        <v>-2.1694675345032312E-2</v>
      </c>
    </row>
    <row r="1011" spans="1:8" x14ac:dyDescent="0.35">
      <c r="A1011" s="23">
        <v>44796</v>
      </c>
      <c r="B1011">
        <v>2522.1298830000001</v>
      </c>
      <c r="C1011">
        <v>2548.8100589999999</v>
      </c>
      <c r="D1011">
        <v>2518.51001</v>
      </c>
      <c r="E1011">
        <v>2521.7700199999999</v>
      </c>
      <c r="F1011">
        <v>2521.7700199999999</v>
      </c>
      <c r="G1011">
        <v>0</v>
      </c>
      <c r="H1011" s="27">
        <f t="shared" si="15"/>
        <v>-1.4268218398494435E-4</v>
      </c>
    </row>
    <row r="1012" spans="1:8" x14ac:dyDescent="0.35">
      <c r="A1012" s="23">
        <v>44797</v>
      </c>
      <c r="B1012">
        <v>2521.7700199999999</v>
      </c>
      <c r="C1012">
        <v>2542.0500489999999</v>
      </c>
      <c r="D1012">
        <v>2516.1000979999999</v>
      </c>
      <c r="E1012">
        <v>2534.469971</v>
      </c>
      <c r="F1012">
        <v>2534.469971</v>
      </c>
      <c r="G1012">
        <v>0</v>
      </c>
      <c r="H1012" s="27">
        <f t="shared" si="15"/>
        <v>5.0361257764496925E-3</v>
      </c>
    </row>
    <row r="1013" spans="1:8" x14ac:dyDescent="0.35">
      <c r="A1013" s="23">
        <v>44798</v>
      </c>
      <c r="B1013">
        <v>2534.469971</v>
      </c>
      <c r="C1013">
        <v>2576.5900879999999</v>
      </c>
      <c r="D1013">
        <v>2534.469971</v>
      </c>
      <c r="E1013">
        <v>2576.459961</v>
      </c>
      <c r="F1013">
        <v>2576.459961</v>
      </c>
      <c r="G1013">
        <v>0</v>
      </c>
      <c r="H1013" s="27">
        <f t="shared" si="15"/>
        <v>1.6567562638523773E-2</v>
      </c>
    </row>
    <row r="1014" spans="1:8" x14ac:dyDescent="0.35">
      <c r="A1014" s="23">
        <v>44799</v>
      </c>
      <c r="B1014">
        <v>2576.459961</v>
      </c>
      <c r="C1014">
        <v>2578.48999</v>
      </c>
      <c r="D1014">
        <v>2500.1298830000001</v>
      </c>
      <c r="E1014">
        <v>2500.25</v>
      </c>
      <c r="F1014">
        <v>2500.25</v>
      </c>
      <c r="G1014">
        <v>0</v>
      </c>
      <c r="H1014" s="27">
        <f t="shared" si="15"/>
        <v>-2.9579330613940802E-2</v>
      </c>
    </row>
    <row r="1015" spans="1:8" x14ac:dyDescent="0.35">
      <c r="A1015" s="23">
        <v>44802</v>
      </c>
      <c r="B1015">
        <v>2500.25</v>
      </c>
      <c r="C1015">
        <v>2503.6298830000001</v>
      </c>
      <c r="D1015">
        <v>2474.179932</v>
      </c>
      <c r="E1015">
        <v>2482.959961</v>
      </c>
      <c r="F1015">
        <v>2482.959961</v>
      </c>
      <c r="G1015">
        <v>0</v>
      </c>
      <c r="H1015" s="27">
        <f t="shared" si="15"/>
        <v>-6.9153240675932318E-3</v>
      </c>
    </row>
    <row r="1016" spans="1:8" x14ac:dyDescent="0.35">
      <c r="A1016" s="23">
        <v>44803</v>
      </c>
      <c r="B1016">
        <v>2482.959961</v>
      </c>
      <c r="C1016">
        <v>2491.7299800000001</v>
      </c>
      <c r="D1016">
        <v>2439.820068</v>
      </c>
      <c r="E1016">
        <v>2448.360107</v>
      </c>
      <c r="F1016">
        <v>2448.360107</v>
      </c>
      <c r="G1016">
        <v>0</v>
      </c>
      <c r="H1016" s="27">
        <f t="shared" si="15"/>
        <v>-1.3934922247423244E-2</v>
      </c>
    </row>
    <row r="1017" spans="1:8" x14ac:dyDescent="0.35">
      <c r="A1017" s="23">
        <v>44804</v>
      </c>
      <c r="B1017">
        <v>2448.360107</v>
      </c>
      <c r="C1017">
        <v>2458.530029</v>
      </c>
      <c r="D1017">
        <v>2427.610107</v>
      </c>
      <c r="E1017">
        <v>2431.0500489999999</v>
      </c>
      <c r="F1017">
        <v>2431.0500489999999</v>
      </c>
      <c r="G1017">
        <v>0</v>
      </c>
      <c r="H1017" s="27">
        <f t="shared" si="15"/>
        <v>-7.0700621001418837E-3</v>
      </c>
    </row>
    <row r="1018" spans="1:8" x14ac:dyDescent="0.35">
      <c r="A1018" s="23">
        <v>44805</v>
      </c>
      <c r="B1018">
        <v>2431.0500489999999</v>
      </c>
      <c r="C1018">
        <v>2431.0500489999999</v>
      </c>
      <c r="D1018">
        <v>2380.1298830000001</v>
      </c>
      <c r="E1018">
        <v>2411.1999510000001</v>
      </c>
      <c r="F1018">
        <v>2411.1999510000001</v>
      </c>
      <c r="G1018">
        <v>0</v>
      </c>
      <c r="H1018" s="27">
        <f t="shared" si="15"/>
        <v>-8.1652362558990201E-3</v>
      </c>
    </row>
    <row r="1019" spans="1:8" x14ac:dyDescent="0.35">
      <c r="A1019" s="23">
        <v>44806</v>
      </c>
      <c r="B1019">
        <v>2411.1999510000001</v>
      </c>
      <c r="C1019">
        <v>2446.4099120000001</v>
      </c>
      <c r="D1019">
        <v>2383.669922</v>
      </c>
      <c r="E1019">
        <v>2393.1000979999999</v>
      </c>
      <c r="F1019">
        <v>2393.1000979999999</v>
      </c>
      <c r="G1019">
        <v>0</v>
      </c>
      <c r="H1019" s="27">
        <f t="shared" si="15"/>
        <v>-7.5065748871194155E-3</v>
      </c>
    </row>
    <row r="1020" spans="1:8" x14ac:dyDescent="0.35">
      <c r="A1020" s="23">
        <v>44810</v>
      </c>
      <c r="B1020">
        <v>2393.1000979999999</v>
      </c>
      <c r="C1020">
        <v>2401.5600589999999</v>
      </c>
      <c r="D1020">
        <v>2362.1999510000001</v>
      </c>
      <c r="E1020">
        <v>2378.080078</v>
      </c>
      <c r="F1020">
        <v>2378.080078</v>
      </c>
      <c r="G1020">
        <v>0</v>
      </c>
      <c r="H1020" s="27">
        <f t="shared" si="15"/>
        <v>-6.2763860201889192E-3</v>
      </c>
    </row>
    <row r="1021" spans="1:8" x14ac:dyDescent="0.35">
      <c r="A1021" s="23">
        <v>44811</v>
      </c>
      <c r="B1021">
        <v>2378.080078</v>
      </c>
      <c r="C1021">
        <v>2435.9499510000001</v>
      </c>
      <c r="D1021">
        <v>2371.8000489999999</v>
      </c>
      <c r="E1021">
        <v>2432.0200199999999</v>
      </c>
      <c r="F1021">
        <v>2432.0200199999999</v>
      </c>
      <c r="G1021">
        <v>0</v>
      </c>
      <c r="H1021" s="27">
        <f t="shared" si="15"/>
        <v>2.2682138628975123E-2</v>
      </c>
    </row>
    <row r="1022" spans="1:8" x14ac:dyDescent="0.35">
      <c r="A1022" s="23">
        <v>44812</v>
      </c>
      <c r="B1022">
        <v>2432.0200199999999</v>
      </c>
      <c r="C1022">
        <v>2454.540039</v>
      </c>
      <c r="D1022">
        <v>2403.540039</v>
      </c>
      <c r="E1022">
        <v>2454.429932</v>
      </c>
      <c r="F1022">
        <v>2454.429932</v>
      </c>
      <c r="G1022">
        <v>0</v>
      </c>
      <c r="H1022" s="27">
        <f t="shared" si="15"/>
        <v>9.2145261205539234E-3</v>
      </c>
    </row>
    <row r="1023" spans="1:8" x14ac:dyDescent="0.35">
      <c r="A1023" s="23">
        <v>44813</v>
      </c>
      <c r="B1023">
        <v>2454.429932</v>
      </c>
      <c r="C1023">
        <v>2502.570068</v>
      </c>
      <c r="D1023">
        <v>2454.429932</v>
      </c>
      <c r="E1023">
        <v>2498.0500489999999</v>
      </c>
      <c r="F1023">
        <v>2498.0500489999999</v>
      </c>
      <c r="G1023">
        <v>0</v>
      </c>
      <c r="H1023" s="27">
        <f t="shared" si="15"/>
        <v>1.7771995212124855E-2</v>
      </c>
    </row>
    <row r="1024" spans="1:8" x14ac:dyDescent="0.35">
      <c r="A1024" s="23">
        <v>44816</v>
      </c>
      <c r="B1024">
        <v>2498.0500489999999</v>
      </c>
      <c r="C1024">
        <v>2534.429932</v>
      </c>
      <c r="D1024">
        <v>2498.0500489999999</v>
      </c>
      <c r="E1024">
        <v>2522.6599120000001</v>
      </c>
      <c r="F1024">
        <v>2522.6599120000001</v>
      </c>
      <c r="G1024">
        <v>0</v>
      </c>
      <c r="H1024" s="27">
        <f t="shared" si="15"/>
        <v>9.8516292777447601E-3</v>
      </c>
    </row>
    <row r="1025" spans="1:8" x14ac:dyDescent="0.35">
      <c r="A1025" s="23">
        <v>44817</v>
      </c>
      <c r="B1025">
        <v>2522.6599120000001</v>
      </c>
      <c r="C1025">
        <v>2522.6599120000001</v>
      </c>
      <c r="D1025">
        <v>2422.169922</v>
      </c>
      <c r="E1025">
        <v>2429.26001</v>
      </c>
      <c r="F1025">
        <v>2429.26001</v>
      </c>
      <c r="G1025">
        <v>0</v>
      </c>
      <c r="H1025" s="27">
        <f t="shared" si="15"/>
        <v>-3.7024373184711752E-2</v>
      </c>
    </row>
    <row r="1026" spans="1:8" x14ac:dyDescent="0.35">
      <c r="A1026" s="23">
        <v>44818</v>
      </c>
      <c r="B1026">
        <v>2429.26001</v>
      </c>
      <c r="C1026">
        <v>2433.790039</v>
      </c>
      <c r="D1026">
        <v>2402.179932</v>
      </c>
      <c r="E1026">
        <v>2427.540039</v>
      </c>
      <c r="F1026">
        <v>2427.540039</v>
      </c>
      <c r="G1026">
        <v>0</v>
      </c>
      <c r="H1026" s="27">
        <f t="shared" si="15"/>
        <v>-7.0802260479313072E-4</v>
      </c>
    </row>
    <row r="1027" spans="1:8" x14ac:dyDescent="0.35">
      <c r="A1027" s="23">
        <v>44819</v>
      </c>
      <c r="B1027">
        <v>2427.540039</v>
      </c>
      <c r="C1027">
        <v>2450.3000489999999</v>
      </c>
      <c r="D1027">
        <v>2403.98999</v>
      </c>
      <c r="E1027">
        <v>2412.830078</v>
      </c>
      <c r="F1027">
        <v>2412.830078</v>
      </c>
      <c r="G1027">
        <v>0</v>
      </c>
      <c r="H1027" s="27">
        <f t="shared" si="15"/>
        <v>-6.0596162220498892E-3</v>
      </c>
    </row>
    <row r="1028" spans="1:8" x14ac:dyDescent="0.35">
      <c r="A1028" s="23">
        <v>44820</v>
      </c>
      <c r="B1028">
        <v>2412.830078</v>
      </c>
      <c r="C1028">
        <v>2412.830078</v>
      </c>
      <c r="D1028">
        <v>2358.48999</v>
      </c>
      <c r="E1028">
        <v>2380.280029</v>
      </c>
      <c r="F1028">
        <v>2380.280029</v>
      </c>
      <c r="G1028">
        <v>0</v>
      </c>
      <c r="H1028" s="27">
        <f t="shared" si="15"/>
        <v>-1.3490402534678592E-2</v>
      </c>
    </row>
    <row r="1029" spans="1:8" x14ac:dyDescent="0.35">
      <c r="A1029" s="23">
        <v>44823</v>
      </c>
      <c r="B1029">
        <v>2380.280029</v>
      </c>
      <c r="C1029">
        <v>2411.570068</v>
      </c>
      <c r="D1029">
        <v>2356.360107</v>
      </c>
      <c r="E1029">
        <v>2409.51001</v>
      </c>
      <c r="F1029">
        <v>2409.51001</v>
      </c>
      <c r="G1029">
        <v>0</v>
      </c>
      <c r="H1029" s="27">
        <f t="shared" si="15"/>
        <v>1.2280059759304881E-2</v>
      </c>
    </row>
    <row r="1030" spans="1:8" x14ac:dyDescent="0.35">
      <c r="A1030" s="23">
        <v>44824</v>
      </c>
      <c r="B1030">
        <v>2409.51001</v>
      </c>
      <c r="C1030">
        <v>2409.51001</v>
      </c>
      <c r="D1030">
        <v>2354.780029</v>
      </c>
      <c r="E1030">
        <v>2369.6499020000001</v>
      </c>
      <c r="F1030">
        <v>2369.6499020000001</v>
      </c>
      <c r="G1030">
        <v>0</v>
      </c>
      <c r="H1030" s="27">
        <f t="shared" ref="H1030:H1093" si="16">(F1030-F1029)/F1029</f>
        <v>-1.6542827311184258E-2</v>
      </c>
    </row>
    <row r="1031" spans="1:8" x14ac:dyDescent="0.35">
      <c r="A1031" s="23">
        <v>44825</v>
      </c>
      <c r="B1031">
        <v>2369.6499020000001</v>
      </c>
      <c r="C1031">
        <v>2406.860107</v>
      </c>
      <c r="D1031">
        <v>2337.7299800000001</v>
      </c>
      <c r="E1031">
        <v>2337.8500979999999</v>
      </c>
      <c r="F1031">
        <v>2337.8500979999999</v>
      </c>
      <c r="G1031">
        <v>0</v>
      </c>
      <c r="H1031" s="27">
        <f t="shared" si="16"/>
        <v>-1.3419621174064986E-2</v>
      </c>
    </row>
    <row r="1032" spans="1:8" x14ac:dyDescent="0.35">
      <c r="A1032" s="23">
        <v>44826</v>
      </c>
      <c r="B1032">
        <v>2337.8500979999999</v>
      </c>
      <c r="C1032">
        <v>2338.25</v>
      </c>
      <c r="D1032">
        <v>2282.459961</v>
      </c>
      <c r="E1032">
        <v>2288.0200199999999</v>
      </c>
      <c r="F1032">
        <v>2288.0200199999999</v>
      </c>
      <c r="G1032">
        <v>0</v>
      </c>
      <c r="H1032" s="27">
        <f t="shared" si="16"/>
        <v>-2.1314488060046679E-2</v>
      </c>
    </row>
    <row r="1033" spans="1:8" x14ac:dyDescent="0.35">
      <c r="A1033" s="23">
        <v>44827</v>
      </c>
      <c r="B1033">
        <v>2288.0200199999999</v>
      </c>
      <c r="C1033">
        <v>2288.0200199999999</v>
      </c>
      <c r="D1033">
        <v>2210.2700199999999</v>
      </c>
      <c r="E1033">
        <v>2239.290039</v>
      </c>
      <c r="F1033">
        <v>2239.290039</v>
      </c>
      <c r="G1033">
        <v>0</v>
      </c>
      <c r="H1033" s="27">
        <f t="shared" si="16"/>
        <v>-2.1297882262411302E-2</v>
      </c>
    </row>
    <row r="1034" spans="1:8" x14ac:dyDescent="0.35">
      <c r="A1034" s="23">
        <v>44830</v>
      </c>
      <c r="B1034">
        <v>2239.290039</v>
      </c>
      <c r="C1034">
        <v>2253.8000489999999</v>
      </c>
      <c r="D1034">
        <v>2197.639893</v>
      </c>
      <c r="E1034">
        <v>2204.320068</v>
      </c>
      <c r="F1034">
        <v>2204.320068</v>
      </c>
      <c r="G1034">
        <v>0</v>
      </c>
      <c r="H1034" s="27">
        <f t="shared" si="16"/>
        <v>-1.5616543811187822E-2</v>
      </c>
    </row>
    <row r="1035" spans="1:8" x14ac:dyDescent="0.35">
      <c r="A1035" s="23">
        <v>44831</v>
      </c>
      <c r="B1035">
        <v>2204.320068</v>
      </c>
      <c r="C1035">
        <v>2243.26001</v>
      </c>
      <c r="D1035">
        <v>2185.929932</v>
      </c>
      <c r="E1035">
        <v>2206.139893</v>
      </c>
      <c r="F1035">
        <v>2206.139893</v>
      </c>
      <c r="G1035">
        <v>0</v>
      </c>
      <c r="H1035" s="27">
        <f t="shared" si="16"/>
        <v>8.2557203303564768E-4</v>
      </c>
    </row>
    <row r="1036" spans="1:8" x14ac:dyDescent="0.35">
      <c r="A1036" s="23">
        <v>44832</v>
      </c>
      <c r="B1036">
        <v>2206.139893</v>
      </c>
      <c r="C1036">
        <v>2277.330078</v>
      </c>
      <c r="D1036">
        <v>2206.139893</v>
      </c>
      <c r="E1036">
        <v>2265.959961</v>
      </c>
      <c r="F1036">
        <v>2265.959961</v>
      </c>
      <c r="G1036">
        <v>0</v>
      </c>
      <c r="H1036" s="27">
        <f t="shared" si="16"/>
        <v>2.7115265078976564E-2</v>
      </c>
    </row>
    <row r="1037" spans="1:8" x14ac:dyDescent="0.35">
      <c r="A1037" s="23">
        <v>44833</v>
      </c>
      <c r="B1037">
        <v>2265.959961</v>
      </c>
      <c r="C1037">
        <v>2265.959961</v>
      </c>
      <c r="D1037">
        <v>2196.48999</v>
      </c>
      <c r="E1037">
        <v>2218.669922</v>
      </c>
      <c r="F1037">
        <v>2218.669922</v>
      </c>
      <c r="G1037">
        <v>0</v>
      </c>
      <c r="H1037" s="27">
        <f t="shared" si="16"/>
        <v>-2.0869759313456811E-2</v>
      </c>
    </row>
    <row r="1038" spans="1:8" x14ac:dyDescent="0.35">
      <c r="A1038" s="23">
        <v>44834</v>
      </c>
      <c r="B1038">
        <v>2218.669922</v>
      </c>
      <c r="C1038">
        <v>2253</v>
      </c>
      <c r="D1038">
        <v>2200.8100589999999</v>
      </c>
      <c r="E1038">
        <v>2203.530029</v>
      </c>
      <c r="F1038">
        <v>2203.530029</v>
      </c>
      <c r="G1038">
        <v>0</v>
      </c>
      <c r="H1038" s="27">
        <f t="shared" si="16"/>
        <v>-6.8238600297750958E-3</v>
      </c>
    </row>
    <row r="1039" spans="1:8" x14ac:dyDescent="0.35">
      <c r="A1039" s="23">
        <v>44837</v>
      </c>
      <c r="B1039">
        <v>2203.530029</v>
      </c>
      <c r="C1039">
        <v>2280.6599120000001</v>
      </c>
      <c r="D1039">
        <v>2203.530029</v>
      </c>
      <c r="E1039">
        <v>2267.8500979999999</v>
      </c>
      <c r="F1039">
        <v>2267.8500979999999</v>
      </c>
      <c r="G1039">
        <v>0</v>
      </c>
      <c r="H1039" s="27">
        <f t="shared" si="16"/>
        <v>2.9189558641589938E-2</v>
      </c>
    </row>
    <row r="1040" spans="1:8" x14ac:dyDescent="0.35">
      <c r="A1040" s="23">
        <v>44838</v>
      </c>
      <c r="B1040">
        <v>2267.8500979999999</v>
      </c>
      <c r="C1040">
        <v>2356.3400879999999</v>
      </c>
      <c r="D1040">
        <v>2267.8500979999999</v>
      </c>
      <c r="E1040">
        <v>2355.959961</v>
      </c>
      <c r="F1040">
        <v>2355.959961</v>
      </c>
      <c r="G1040">
        <v>0</v>
      </c>
      <c r="H1040" s="27">
        <f t="shared" si="16"/>
        <v>3.8851713822577412E-2</v>
      </c>
    </row>
    <row r="1041" spans="1:8" x14ac:dyDescent="0.35">
      <c r="A1041" s="23">
        <v>44839</v>
      </c>
      <c r="B1041">
        <v>2355.959961</v>
      </c>
      <c r="C1041">
        <v>2355.959961</v>
      </c>
      <c r="D1041">
        <v>2305.469971</v>
      </c>
      <c r="E1041">
        <v>2343.98999</v>
      </c>
      <c r="F1041">
        <v>2343.98999</v>
      </c>
      <c r="G1041">
        <v>0</v>
      </c>
      <c r="H1041" s="27">
        <f t="shared" si="16"/>
        <v>-5.0807191964838266E-3</v>
      </c>
    </row>
    <row r="1042" spans="1:8" x14ac:dyDescent="0.35">
      <c r="A1042" s="23">
        <v>44840</v>
      </c>
      <c r="B1042">
        <v>2343.98999</v>
      </c>
      <c r="C1042">
        <v>2354.040039</v>
      </c>
      <c r="D1042">
        <v>2318.4799800000001</v>
      </c>
      <c r="E1042">
        <v>2325.4499510000001</v>
      </c>
      <c r="F1042">
        <v>2325.4499510000001</v>
      </c>
      <c r="G1042">
        <v>0</v>
      </c>
      <c r="H1042" s="27">
        <f t="shared" si="16"/>
        <v>-7.9096067300184932E-3</v>
      </c>
    </row>
    <row r="1043" spans="1:8" x14ac:dyDescent="0.35">
      <c r="A1043" s="23">
        <v>44841</v>
      </c>
      <c r="B1043">
        <v>2325.4499510000001</v>
      </c>
      <c r="C1043">
        <v>2325.4499510000001</v>
      </c>
      <c r="D1043">
        <v>2255.8100589999999</v>
      </c>
      <c r="E1043">
        <v>2266.889893</v>
      </c>
      <c r="F1043">
        <v>2266.889893</v>
      </c>
      <c r="G1043">
        <v>0</v>
      </c>
      <c r="H1043" s="27">
        <f t="shared" si="16"/>
        <v>-2.5182248267617103E-2</v>
      </c>
    </row>
    <row r="1044" spans="1:8" x14ac:dyDescent="0.35">
      <c r="A1044" s="23">
        <v>44844</v>
      </c>
      <c r="B1044">
        <v>2266.889893</v>
      </c>
      <c r="C1044">
        <v>2279.01001</v>
      </c>
      <c r="D1044">
        <v>2246.2299800000001</v>
      </c>
      <c r="E1044">
        <v>2261.6499020000001</v>
      </c>
      <c r="F1044">
        <v>2261.6499020000001</v>
      </c>
      <c r="G1044">
        <v>0</v>
      </c>
      <c r="H1044" s="27">
        <f t="shared" si="16"/>
        <v>-2.3115330904163673E-3</v>
      </c>
    </row>
    <row r="1045" spans="1:8" x14ac:dyDescent="0.35">
      <c r="A1045" s="23">
        <v>44845</v>
      </c>
      <c r="B1045">
        <v>2261.6499020000001</v>
      </c>
      <c r="C1045">
        <v>2293.709961</v>
      </c>
      <c r="D1045">
        <v>2234.429932</v>
      </c>
      <c r="E1045">
        <v>2265.610107</v>
      </c>
      <c r="F1045">
        <v>2265.610107</v>
      </c>
      <c r="G1045">
        <v>0</v>
      </c>
      <c r="H1045" s="27">
        <f t="shared" si="16"/>
        <v>1.751024770234248E-3</v>
      </c>
    </row>
    <row r="1046" spans="1:8" x14ac:dyDescent="0.35">
      <c r="A1046" s="23">
        <v>44846</v>
      </c>
      <c r="B1046">
        <v>2265.610107</v>
      </c>
      <c r="C1046">
        <v>2268.0500489999999</v>
      </c>
      <c r="D1046">
        <v>2244.429932</v>
      </c>
      <c r="E1046">
        <v>2252.8500979999999</v>
      </c>
      <c r="F1046">
        <v>2252.8500979999999</v>
      </c>
      <c r="G1046">
        <v>0</v>
      </c>
      <c r="H1046" s="27">
        <f t="shared" si="16"/>
        <v>-5.6320409944216774E-3</v>
      </c>
    </row>
    <row r="1047" spans="1:8" x14ac:dyDescent="0.35">
      <c r="A1047" s="23">
        <v>44847</v>
      </c>
      <c r="B1047">
        <v>2252.8500979999999</v>
      </c>
      <c r="C1047">
        <v>2313.540039</v>
      </c>
      <c r="D1047">
        <v>2191.719971</v>
      </c>
      <c r="E1047">
        <v>2301.8400879999999</v>
      </c>
      <c r="F1047">
        <v>2301.8400879999999</v>
      </c>
      <c r="G1047">
        <v>0</v>
      </c>
      <c r="H1047" s="27">
        <f t="shared" si="16"/>
        <v>2.1745783282914207E-2</v>
      </c>
    </row>
    <row r="1048" spans="1:8" x14ac:dyDescent="0.35">
      <c r="A1048" s="23">
        <v>44848</v>
      </c>
      <c r="B1048">
        <v>2301.8400879999999</v>
      </c>
      <c r="C1048">
        <v>2327.860107</v>
      </c>
      <c r="D1048">
        <v>2243.209961</v>
      </c>
      <c r="E1048">
        <v>2245.209961</v>
      </c>
      <c r="F1048">
        <v>2245.209961</v>
      </c>
      <c r="G1048">
        <v>0</v>
      </c>
      <c r="H1048" s="27">
        <f t="shared" si="16"/>
        <v>-2.4602111717154134E-2</v>
      </c>
    </row>
    <row r="1049" spans="1:8" x14ac:dyDescent="0.35">
      <c r="A1049" s="23">
        <v>44851</v>
      </c>
      <c r="B1049">
        <v>2245.209961</v>
      </c>
      <c r="C1049">
        <v>2315.080078</v>
      </c>
      <c r="D1049">
        <v>2245.209961</v>
      </c>
      <c r="E1049">
        <v>2307.51001</v>
      </c>
      <c r="F1049">
        <v>2307.51001</v>
      </c>
      <c r="G1049">
        <v>0</v>
      </c>
      <c r="H1049" s="27">
        <f t="shared" si="16"/>
        <v>2.7747983521439555E-2</v>
      </c>
    </row>
    <row r="1050" spans="1:8" x14ac:dyDescent="0.35">
      <c r="A1050" s="23">
        <v>44852</v>
      </c>
      <c r="B1050">
        <v>2307.51001</v>
      </c>
      <c r="C1050">
        <v>2369.51001</v>
      </c>
      <c r="D1050">
        <v>2307.51001</v>
      </c>
      <c r="E1050">
        <v>2341.070068</v>
      </c>
      <c r="F1050">
        <v>2341.070068</v>
      </c>
      <c r="G1050">
        <v>0</v>
      </c>
      <c r="H1050" s="27">
        <f t="shared" si="16"/>
        <v>1.4543840700392033E-2</v>
      </c>
    </row>
    <row r="1051" spans="1:8" x14ac:dyDescent="0.35">
      <c r="A1051" s="23">
        <v>44853</v>
      </c>
      <c r="B1051">
        <v>2341.070068</v>
      </c>
      <c r="C1051">
        <v>2341.070068</v>
      </c>
      <c r="D1051">
        <v>2278.4499510000001</v>
      </c>
      <c r="E1051">
        <v>2299.2700199999999</v>
      </c>
      <c r="F1051">
        <v>2299.2700199999999</v>
      </c>
      <c r="G1051">
        <v>0</v>
      </c>
      <c r="H1051" s="27">
        <f t="shared" si="16"/>
        <v>-1.7855103344134534E-2</v>
      </c>
    </row>
    <row r="1052" spans="1:8" x14ac:dyDescent="0.35">
      <c r="A1052" s="23">
        <v>44854</v>
      </c>
      <c r="B1052">
        <v>2299.2700199999999</v>
      </c>
      <c r="C1052">
        <v>2322.540039</v>
      </c>
      <c r="D1052">
        <v>2259.219971</v>
      </c>
      <c r="E1052">
        <v>2265.3798830000001</v>
      </c>
      <c r="F1052">
        <v>2265.3798830000001</v>
      </c>
      <c r="G1052">
        <v>0</v>
      </c>
      <c r="H1052" s="27">
        <f t="shared" si="16"/>
        <v>-1.4739520241298092E-2</v>
      </c>
    </row>
    <row r="1053" spans="1:8" x14ac:dyDescent="0.35">
      <c r="A1053" s="23">
        <v>44855</v>
      </c>
      <c r="B1053">
        <v>2265.3798830000001</v>
      </c>
      <c r="C1053">
        <v>2315.8500979999999</v>
      </c>
      <c r="D1053">
        <v>2248.9399410000001</v>
      </c>
      <c r="E1053">
        <v>2312.209961</v>
      </c>
      <c r="F1053">
        <v>2312.209961</v>
      </c>
      <c r="G1053">
        <v>0</v>
      </c>
      <c r="H1053" s="27">
        <f t="shared" si="16"/>
        <v>2.0672064032803084E-2</v>
      </c>
    </row>
    <row r="1054" spans="1:8" x14ac:dyDescent="0.35">
      <c r="A1054" s="23">
        <v>44858</v>
      </c>
      <c r="B1054">
        <v>2312.209961</v>
      </c>
      <c r="C1054">
        <v>2332.9399410000001</v>
      </c>
      <c r="D1054">
        <v>2303.01001</v>
      </c>
      <c r="E1054">
        <v>2327.1201169999999</v>
      </c>
      <c r="F1054">
        <v>2327.1201169999999</v>
      </c>
      <c r="G1054">
        <v>0</v>
      </c>
      <c r="H1054" s="27">
        <f t="shared" si="16"/>
        <v>6.4484438054887849E-3</v>
      </c>
    </row>
    <row r="1055" spans="1:8" x14ac:dyDescent="0.35">
      <c r="A1055" s="23">
        <v>44859</v>
      </c>
      <c r="B1055">
        <v>2327.1201169999999</v>
      </c>
      <c r="C1055">
        <v>2388.01001</v>
      </c>
      <c r="D1055">
        <v>2326.2700199999999</v>
      </c>
      <c r="E1055">
        <v>2385.709961</v>
      </c>
      <c r="F1055">
        <v>2385.709961</v>
      </c>
      <c r="G1055">
        <v>0</v>
      </c>
      <c r="H1055" s="27">
        <f t="shared" si="16"/>
        <v>2.5176974566972939E-2</v>
      </c>
    </row>
    <row r="1056" spans="1:8" x14ac:dyDescent="0.35">
      <c r="A1056" s="23">
        <v>44860</v>
      </c>
      <c r="B1056">
        <v>2385.709961</v>
      </c>
      <c r="C1056">
        <v>2426.73999</v>
      </c>
      <c r="D1056">
        <v>2379.570068</v>
      </c>
      <c r="E1056">
        <v>2390.570068</v>
      </c>
      <c r="F1056">
        <v>2390.570068</v>
      </c>
      <c r="G1056">
        <v>0</v>
      </c>
      <c r="H1056" s="27">
        <f t="shared" si="16"/>
        <v>2.0371742916992291E-3</v>
      </c>
    </row>
    <row r="1057" spans="1:8" x14ac:dyDescent="0.35">
      <c r="A1057" s="23">
        <v>44861</v>
      </c>
      <c r="B1057">
        <v>2390.570068</v>
      </c>
      <c r="C1057">
        <v>2421.98999</v>
      </c>
      <c r="D1057">
        <v>2388.4799800000001</v>
      </c>
      <c r="E1057">
        <v>2391.290039</v>
      </c>
      <c r="F1057">
        <v>2391.290039</v>
      </c>
      <c r="G1057">
        <v>0</v>
      </c>
      <c r="H1057" s="27">
        <f t="shared" si="16"/>
        <v>3.0117126021005081E-4</v>
      </c>
    </row>
    <row r="1058" spans="1:8" x14ac:dyDescent="0.35">
      <c r="A1058" s="23">
        <v>44862</v>
      </c>
      <c r="B1058">
        <v>2391.290039</v>
      </c>
      <c r="C1058">
        <v>2436.280029</v>
      </c>
      <c r="D1058">
        <v>2382.4399410000001</v>
      </c>
      <c r="E1058">
        <v>2434.929932</v>
      </c>
      <c r="F1058">
        <v>2434.929932</v>
      </c>
      <c r="G1058">
        <v>0</v>
      </c>
      <c r="H1058" s="27">
        <f t="shared" si="16"/>
        <v>1.8249518999480945E-2</v>
      </c>
    </row>
    <row r="1059" spans="1:8" x14ac:dyDescent="0.35">
      <c r="A1059" s="23">
        <v>44865</v>
      </c>
      <c r="B1059">
        <v>2434.929932</v>
      </c>
      <c r="C1059">
        <v>2445.780029</v>
      </c>
      <c r="D1059">
        <v>2417.1899410000001</v>
      </c>
      <c r="E1059">
        <v>2433.0500489999999</v>
      </c>
      <c r="F1059">
        <v>2433.0500489999999</v>
      </c>
      <c r="G1059">
        <v>0</v>
      </c>
      <c r="H1059" s="27">
        <f t="shared" si="16"/>
        <v>-7.7204808865114546E-4</v>
      </c>
    </row>
    <row r="1060" spans="1:8" x14ac:dyDescent="0.35">
      <c r="A1060" s="23">
        <v>44866</v>
      </c>
      <c r="B1060">
        <v>2433.0500489999999</v>
      </c>
      <c r="C1060">
        <v>2458.73999</v>
      </c>
      <c r="D1060">
        <v>2429.919922</v>
      </c>
      <c r="E1060">
        <v>2442.530029</v>
      </c>
      <c r="F1060">
        <v>2442.530029</v>
      </c>
      <c r="G1060">
        <v>0</v>
      </c>
      <c r="H1060" s="27">
        <f t="shared" si="16"/>
        <v>3.8963357962555701E-3</v>
      </c>
    </row>
    <row r="1061" spans="1:8" x14ac:dyDescent="0.35">
      <c r="A1061" s="23">
        <v>44867</v>
      </c>
      <c r="B1061">
        <v>2442.530029</v>
      </c>
      <c r="C1061">
        <v>2455.580078</v>
      </c>
      <c r="D1061">
        <v>2371.679932</v>
      </c>
      <c r="E1061">
        <v>2372.4399410000001</v>
      </c>
      <c r="F1061">
        <v>2372.4399410000001</v>
      </c>
      <c r="G1061">
        <v>0</v>
      </c>
      <c r="H1061" s="27">
        <f t="shared" si="16"/>
        <v>-2.8695691421528034E-2</v>
      </c>
    </row>
    <row r="1062" spans="1:8" x14ac:dyDescent="0.35">
      <c r="A1062" s="23">
        <v>44868</v>
      </c>
      <c r="B1062">
        <v>2372.4399410000001</v>
      </c>
      <c r="C1062">
        <v>2382.25</v>
      </c>
      <c r="D1062">
        <v>2326.4399410000001</v>
      </c>
      <c r="E1062">
        <v>2366.9499510000001</v>
      </c>
      <c r="F1062">
        <v>2366.9499510000001</v>
      </c>
      <c r="G1062">
        <v>0</v>
      </c>
      <c r="H1062" s="27">
        <f t="shared" si="16"/>
        <v>-2.3140691172506417E-3</v>
      </c>
    </row>
    <row r="1063" spans="1:8" x14ac:dyDescent="0.35">
      <c r="A1063" s="23">
        <v>44869</v>
      </c>
      <c r="B1063">
        <v>2366.9499510000001</v>
      </c>
      <c r="C1063">
        <v>2422.790039</v>
      </c>
      <c r="D1063">
        <v>2366.9499510000001</v>
      </c>
      <c r="E1063">
        <v>2405.73999</v>
      </c>
      <c r="F1063">
        <v>2405.73999</v>
      </c>
      <c r="G1063">
        <v>0</v>
      </c>
      <c r="H1063" s="27">
        <f t="shared" si="16"/>
        <v>1.6388195696158164E-2</v>
      </c>
    </row>
    <row r="1064" spans="1:8" x14ac:dyDescent="0.35">
      <c r="A1064" s="23">
        <v>44872</v>
      </c>
      <c r="B1064">
        <v>2405.73999</v>
      </c>
      <c r="C1064">
        <v>2428.75</v>
      </c>
      <c r="D1064">
        <v>2398.7299800000001</v>
      </c>
      <c r="E1064">
        <v>2426.469971</v>
      </c>
      <c r="F1064">
        <v>2426.469971</v>
      </c>
      <c r="G1064">
        <v>0</v>
      </c>
      <c r="H1064" s="27">
        <f t="shared" si="16"/>
        <v>8.6168834064232983E-3</v>
      </c>
    </row>
    <row r="1065" spans="1:8" x14ac:dyDescent="0.35">
      <c r="A1065" s="23">
        <v>44873</v>
      </c>
      <c r="B1065">
        <v>2426.469971</v>
      </c>
      <c r="C1065">
        <v>2456.3999020000001</v>
      </c>
      <c r="D1065">
        <v>2405.139893</v>
      </c>
      <c r="E1065">
        <v>2431.1599120000001</v>
      </c>
      <c r="F1065">
        <v>2431.1599120000001</v>
      </c>
      <c r="G1065">
        <v>0</v>
      </c>
      <c r="H1065" s="27">
        <f t="shared" si="16"/>
        <v>1.9328246613607443E-3</v>
      </c>
    </row>
    <row r="1066" spans="1:8" x14ac:dyDescent="0.35">
      <c r="A1066" s="23">
        <v>44874</v>
      </c>
      <c r="B1066">
        <v>2431.1599120000001</v>
      </c>
      <c r="C1066">
        <v>2431.1599120000001</v>
      </c>
      <c r="D1066">
        <v>2375.6499020000001</v>
      </c>
      <c r="E1066">
        <v>2379.959961</v>
      </c>
      <c r="F1066">
        <v>2379.959961</v>
      </c>
      <c r="G1066">
        <v>0</v>
      </c>
      <c r="H1066" s="27">
        <f t="shared" si="16"/>
        <v>-2.1059886166796934E-2</v>
      </c>
    </row>
    <row r="1067" spans="1:8" x14ac:dyDescent="0.35">
      <c r="A1067" s="23">
        <v>44875</v>
      </c>
      <c r="B1067">
        <v>2379.959961</v>
      </c>
      <c r="C1067">
        <v>2518.6000979999999</v>
      </c>
      <c r="D1067">
        <v>2379.959961</v>
      </c>
      <c r="E1067">
        <v>2518.040039</v>
      </c>
      <c r="F1067">
        <v>2518.040039</v>
      </c>
      <c r="G1067">
        <v>0</v>
      </c>
      <c r="H1067" s="27">
        <f t="shared" si="16"/>
        <v>5.8017815535847138E-2</v>
      </c>
    </row>
    <row r="1068" spans="1:8" x14ac:dyDescent="0.35">
      <c r="A1068" s="23">
        <v>44876</v>
      </c>
      <c r="B1068">
        <v>2518.040039</v>
      </c>
      <c r="C1068">
        <v>2552.8100589999999</v>
      </c>
      <c r="D1068">
        <v>2518.040039</v>
      </c>
      <c r="E1068">
        <v>2532.1201169999999</v>
      </c>
      <c r="F1068">
        <v>2532.1201169999999</v>
      </c>
      <c r="G1068">
        <v>0</v>
      </c>
      <c r="H1068" s="27">
        <f t="shared" si="16"/>
        <v>5.5916815387858721E-3</v>
      </c>
    </row>
    <row r="1069" spans="1:8" x14ac:dyDescent="0.35">
      <c r="A1069" s="23">
        <v>44879</v>
      </c>
      <c r="B1069">
        <v>2532.1201169999999</v>
      </c>
      <c r="C1069">
        <v>2543.1999510000001</v>
      </c>
      <c r="D1069">
        <v>2506.139893</v>
      </c>
      <c r="E1069">
        <v>2506.1499020000001</v>
      </c>
      <c r="F1069">
        <v>2506.1499020000001</v>
      </c>
      <c r="G1069">
        <v>0</v>
      </c>
      <c r="H1069" s="27">
        <f t="shared" si="16"/>
        <v>-1.0256312418057309E-2</v>
      </c>
    </row>
    <row r="1070" spans="1:8" x14ac:dyDescent="0.35">
      <c r="A1070" s="23">
        <v>44880</v>
      </c>
      <c r="B1070">
        <v>2506.1499020000001</v>
      </c>
      <c r="C1070">
        <v>2565.6298830000001</v>
      </c>
      <c r="D1070">
        <v>2506.1499020000001</v>
      </c>
      <c r="E1070">
        <v>2545.580078</v>
      </c>
      <c r="F1070">
        <v>2545.580078</v>
      </c>
      <c r="G1070">
        <v>0</v>
      </c>
      <c r="H1070" s="27">
        <f t="shared" si="16"/>
        <v>1.5733366934090061E-2</v>
      </c>
    </row>
    <row r="1071" spans="1:8" x14ac:dyDescent="0.35">
      <c r="A1071" s="23">
        <v>44881</v>
      </c>
      <c r="B1071">
        <v>2545.580078</v>
      </c>
      <c r="C1071">
        <v>2545.580078</v>
      </c>
      <c r="D1071">
        <v>2503.8100589999999</v>
      </c>
      <c r="E1071">
        <v>2508.280029</v>
      </c>
      <c r="F1071">
        <v>2508.280029</v>
      </c>
      <c r="G1071">
        <v>0</v>
      </c>
      <c r="H1071" s="27">
        <f t="shared" si="16"/>
        <v>-1.4652868052497364E-2</v>
      </c>
    </row>
    <row r="1072" spans="1:8" x14ac:dyDescent="0.35">
      <c r="A1072" s="23">
        <v>44882</v>
      </c>
      <c r="B1072">
        <v>2508.280029</v>
      </c>
      <c r="C1072">
        <v>2508.280029</v>
      </c>
      <c r="D1072">
        <v>2464.209961</v>
      </c>
      <c r="E1072">
        <v>2494.610107</v>
      </c>
      <c r="F1072">
        <v>2494.610107</v>
      </c>
      <c r="G1072">
        <v>0</v>
      </c>
      <c r="H1072" s="27">
        <f t="shared" si="16"/>
        <v>-5.4499186063567077E-3</v>
      </c>
    </row>
    <row r="1073" spans="1:8" x14ac:dyDescent="0.35">
      <c r="A1073" s="23">
        <v>44883</v>
      </c>
      <c r="B1073">
        <v>2494.610107</v>
      </c>
      <c r="C1073">
        <v>2524.780029</v>
      </c>
      <c r="D1073">
        <v>2487.6298830000001</v>
      </c>
      <c r="E1073">
        <v>2510.6298830000001</v>
      </c>
      <c r="F1073">
        <v>2510.6298830000001</v>
      </c>
      <c r="G1073">
        <v>0</v>
      </c>
      <c r="H1073" s="27">
        <f t="shared" si="16"/>
        <v>6.421755429855674E-3</v>
      </c>
    </row>
    <row r="1074" spans="1:8" x14ac:dyDescent="0.35">
      <c r="A1074" s="23">
        <v>44886</v>
      </c>
      <c r="B1074">
        <v>2510.6298830000001</v>
      </c>
      <c r="C1074">
        <v>2510.6298830000001</v>
      </c>
      <c r="D1074">
        <v>2492.709961</v>
      </c>
      <c r="E1074">
        <v>2504.4799800000001</v>
      </c>
      <c r="F1074">
        <v>2504.4799800000001</v>
      </c>
      <c r="G1074">
        <v>0</v>
      </c>
      <c r="H1074" s="27">
        <f t="shared" si="16"/>
        <v>-2.4495458457028151E-3</v>
      </c>
    </row>
    <row r="1075" spans="1:8" x14ac:dyDescent="0.35">
      <c r="A1075" s="23">
        <v>44887</v>
      </c>
      <c r="B1075">
        <v>2504.4799800000001</v>
      </c>
      <c r="C1075">
        <v>2546.570068</v>
      </c>
      <c r="D1075">
        <v>2504.4799800000001</v>
      </c>
      <c r="E1075">
        <v>2545.919922</v>
      </c>
      <c r="F1075">
        <v>2545.919922</v>
      </c>
      <c r="G1075">
        <v>0</v>
      </c>
      <c r="H1075" s="27">
        <f t="shared" si="16"/>
        <v>1.6546325916328534E-2</v>
      </c>
    </row>
    <row r="1076" spans="1:8" x14ac:dyDescent="0.35">
      <c r="A1076" s="23">
        <v>44888</v>
      </c>
      <c r="B1076">
        <v>2545.919922</v>
      </c>
      <c r="C1076">
        <v>2560.25</v>
      </c>
      <c r="D1076">
        <v>2536.3500979999999</v>
      </c>
      <c r="E1076">
        <v>2548.1599120000001</v>
      </c>
      <c r="F1076">
        <v>2548.1599120000001</v>
      </c>
      <c r="G1076">
        <v>0</v>
      </c>
      <c r="H1076" s="27">
        <f t="shared" si="16"/>
        <v>8.7983521423578941E-4</v>
      </c>
    </row>
    <row r="1077" spans="1:8" x14ac:dyDescent="0.35">
      <c r="A1077" s="23">
        <v>44890</v>
      </c>
      <c r="B1077">
        <v>2548.1599120000001</v>
      </c>
      <c r="C1077">
        <v>2563.0900879999999</v>
      </c>
      <c r="D1077">
        <v>2546.429932</v>
      </c>
      <c r="E1077">
        <v>2559.5600589999999</v>
      </c>
      <c r="F1077">
        <v>2559.5600589999999</v>
      </c>
      <c r="G1077">
        <v>0</v>
      </c>
      <c r="H1077" s="27">
        <f t="shared" si="16"/>
        <v>4.473874244043061E-3</v>
      </c>
    </row>
    <row r="1078" spans="1:8" x14ac:dyDescent="0.35">
      <c r="A1078" s="23">
        <v>44893</v>
      </c>
      <c r="B1078">
        <v>2559.5600589999999</v>
      </c>
      <c r="C1078">
        <v>2559.5600589999999</v>
      </c>
      <c r="D1078">
        <v>2505.8000489999999</v>
      </c>
      <c r="E1078">
        <v>2511.4799800000001</v>
      </c>
      <c r="F1078">
        <v>2511.4799800000001</v>
      </c>
      <c r="G1078">
        <v>0</v>
      </c>
      <c r="H1078" s="27">
        <f t="shared" si="16"/>
        <v>-1.8784509013937477E-2</v>
      </c>
    </row>
    <row r="1079" spans="1:8" x14ac:dyDescent="0.35">
      <c r="A1079" s="23">
        <v>44894</v>
      </c>
      <c r="B1079">
        <v>2511.4799800000001</v>
      </c>
      <c r="C1079">
        <v>2529.9099120000001</v>
      </c>
      <c r="D1079">
        <v>2511.4799800000001</v>
      </c>
      <c r="E1079">
        <v>2518.4499510000001</v>
      </c>
      <c r="F1079">
        <v>2518.4499510000001</v>
      </c>
      <c r="G1079">
        <v>0</v>
      </c>
      <c r="H1079" s="27">
        <f t="shared" si="16"/>
        <v>2.7752444994604284E-3</v>
      </c>
    </row>
    <row r="1080" spans="1:8" x14ac:dyDescent="0.35">
      <c r="A1080" s="23">
        <v>44895</v>
      </c>
      <c r="B1080">
        <v>2518.4499510000001</v>
      </c>
      <c r="C1080">
        <v>2577.780029</v>
      </c>
      <c r="D1080">
        <v>2496.9399410000001</v>
      </c>
      <c r="E1080">
        <v>2577.780029</v>
      </c>
      <c r="F1080">
        <v>2577.780029</v>
      </c>
      <c r="G1080">
        <v>0</v>
      </c>
      <c r="H1080" s="27">
        <f t="shared" si="16"/>
        <v>2.3558172349798647E-2</v>
      </c>
    </row>
    <row r="1081" spans="1:8" x14ac:dyDescent="0.35">
      <c r="A1081" s="23">
        <v>44896</v>
      </c>
      <c r="B1081">
        <v>2577.780029</v>
      </c>
      <c r="C1081">
        <v>2598.860107</v>
      </c>
      <c r="D1081">
        <v>2565.290039</v>
      </c>
      <c r="E1081">
        <v>2571.530029</v>
      </c>
      <c r="F1081">
        <v>2571.530029</v>
      </c>
      <c r="G1081">
        <v>0</v>
      </c>
      <c r="H1081" s="27">
        <f t="shared" si="16"/>
        <v>-2.4245668480970296E-3</v>
      </c>
    </row>
    <row r="1082" spans="1:8" x14ac:dyDescent="0.35">
      <c r="A1082" s="23">
        <v>44897</v>
      </c>
      <c r="B1082">
        <v>2571.530029</v>
      </c>
      <c r="C1082">
        <v>2585.4799800000001</v>
      </c>
      <c r="D1082">
        <v>2543.709961</v>
      </c>
      <c r="E1082">
        <v>2574</v>
      </c>
      <c r="F1082">
        <v>2574</v>
      </c>
      <c r="G1082">
        <v>0</v>
      </c>
      <c r="H1082" s="27">
        <f t="shared" si="16"/>
        <v>9.605063803048387E-4</v>
      </c>
    </row>
    <row r="1083" spans="1:8" x14ac:dyDescent="0.35">
      <c r="A1083" s="23">
        <v>44900</v>
      </c>
      <c r="B1083">
        <v>2574</v>
      </c>
      <c r="C1083">
        <v>2574</v>
      </c>
      <c r="D1083">
        <v>2500.040039</v>
      </c>
      <c r="E1083">
        <v>2509.1298830000001</v>
      </c>
      <c r="F1083">
        <v>2509.1298830000001</v>
      </c>
      <c r="G1083">
        <v>0</v>
      </c>
      <c r="H1083" s="27">
        <f t="shared" si="16"/>
        <v>-2.5202065656565631E-2</v>
      </c>
    </row>
    <row r="1084" spans="1:8" x14ac:dyDescent="0.35">
      <c r="A1084" s="23">
        <v>44901</v>
      </c>
      <c r="B1084">
        <v>2509.1298830000001</v>
      </c>
      <c r="C1084">
        <v>2511.5900879999999</v>
      </c>
      <c r="D1084">
        <v>2459.139893</v>
      </c>
      <c r="E1084">
        <v>2481.530029</v>
      </c>
      <c r="F1084">
        <v>2481.530029</v>
      </c>
      <c r="G1084">
        <v>0</v>
      </c>
      <c r="H1084" s="27">
        <f t="shared" si="16"/>
        <v>-1.0999770951275243E-2</v>
      </c>
    </row>
    <row r="1085" spans="1:8" x14ac:dyDescent="0.35">
      <c r="A1085" s="23">
        <v>44902</v>
      </c>
      <c r="B1085">
        <v>2481.530029</v>
      </c>
      <c r="C1085">
        <v>2498.179932</v>
      </c>
      <c r="D1085">
        <v>2471.110107</v>
      </c>
      <c r="E1085">
        <v>2477.3000489999999</v>
      </c>
      <c r="F1085">
        <v>2477.3000489999999</v>
      </c>
      <c r="G1085">
        <v>0</v>
      </c>
      <c r="H1085" s="27">
        <f t="shared" si="16"/>
        <v>-1.7045854575874926E-3</v>
      </c>
    </row>
    <row r="1086" spans="1:8" x14ac:dyDescent="0.35">
      <c r="A1086" s="23">
        <v>44903</v>
      </c>
      <c r="B1086">
        <v>2477.3000489999999</v>
      </c>
      <c r="C1086">
        <v>2512.209961</v>
      </c>
      <c r="D1086">
        <v>2477.3000489999999</v>
      </c>
      <c r="E1086">
        <v>2495.9499510000001</v>
      </c>
      <c r="F1086">
        <v>2495.9499510000001</v>
      </c>
      <c r="G1086">
        <v>0</v>
      </c>
      <c r="H1086" s="27">
        <f t="shared" si="16"/>
        <v>7.5283177778680578E-3</v>
      </c>
    </row>
    <row r="1087" spans="1:8" x14ac:dyDescent="0.35">
      <c r="A1087" s="23">
        <v>44904</v>
      </c>
      <c r="B1087">
        <v>2495.9499510000001</v>
      </c>
      <c r="C1087">
        <v>2495.9499510000001</v>
      </c>
      <c r="D1087">
        <v>2469.2700199999999</v>
      </c>
      <c r="E1087">
        <v>2469.580078</v>
      </c>
      <c r="F1087">
        <v>2469.580078</v>
      </c>
      <c r="G1087">
        <v>0</v>
      </c>
      <c r="H1087" s="27">
        <f t="shared" si="16"/>
        <v>-1.0565064812070864E-2</v>
      </c>
    </row>
    <row r="1088" spans="1:8" x14ac:dyDescent="0.35">
      <c r="A1088" s="23">
        <v>44907</v>
      </c>
      <c r="B1088">
        <v>2469.580078</v>
      </c>
      <c r="C1088">
        <v>2497.9799800000001</v>
      </c>
      <c r="D1088">
        <v>2461.280029</v>
      </c>
      <c r="E1088">
        <v>2495.3100589999999</v>
      </c>
      <c r="F1088">
        <v>2495.3100589999999</v>
      </c>
      <c r="G1088">
        <v>0</v>
      </c>
      <c r="H1088" s="27">
        <f t="shared" si="16"/>
        <v>1.0418767639572751E-2</v>
      </c>
    </row>
    <row r="1089" spans="1:8" x14ac:dyDescent="0.35">
      <c r="A1089" s="23">
        <v>44908</v>
      </c>
      <c r="B1089">
        <v>2495.3100589999999</v>
      </c>
      <c r="C1089">
        <v>2564.9799800000001</v>
      </c>
      <c r="D1089">
        <v>2494.4399410000001</v>
      </c>
      <c r="E1089">
        <v>2509.780029</v>
      </c>
      <c r="F1089">
        <v>2509.780029</v>
      </c>
      <c r="G1089">
        <v>0</v>
      </c>
      <c r="H1089" s="27">
        <f t="shared" si="16"/>
        <v>5.7988665367697716E-3</v>
      </c>
    </row>
    <row r="1090" spans="1:8" x14ac:dyDescent="0.35">
      <c r="A1090" s="23">
        <v>44909</v>
      </c>
      <c r="B1090">
        <v>2509.780029</v>
      </c>
      <c r="C1090">
        <v>2529.080078</v>
      </c>
      <c r="D1090">
        <v>2482.709961</v>
      </c>
      <c r="E1090">
        <v>2497.8999020000001</v>
      </c>
      <c r="F1090">
        <v>2497.8999020000001</v>
      </c>
      <c r="G1090">
        <v>0</v>
      </c>
      <c r="H1090" s="27">
        <f t="shared" si="16"/>
        <v>-4.7335331633559276E-3</v>
      </c>
    </row>
    <row r="1091" spans="1:8" x14ac:dyDescent="0.35">
      <c r="A1091" s="23">
        <v>44910</v>
      </c>
      <c r="B1091">
        <v>2497.8999020000001</v>
      </c>
      <c r="C1091">
        <v>2497.8999020000001</v>
      </c>
      <c r="D1091">
        <v>2434.2700199999999</v>
      </c>
      <c r="E1091">
        <v>2441.2700199999999</v>
      </c>
      <c r="F1091">
        <v>2441.2700199999999</v>
      </c>
      <c r="G1091">
        <v>0</v>
      </c>
      <c r="H1091" s="27">
        <f t="shared" si="16"/>
        <v>-2.2670997326457391E-2</v>
      </c>
    </row>
    <row r="1092" spans="1:8" x14ac:dyDescent="0.35">
      <c r="A1092" s="23">
        <v>44911</v>
      </c>
      <c r="B1092">
        <v>2441.2700199999999</v>
      </c>
      <c r="C1092">
        <v>2441.2700199999999</v>
      </c>
      <c r="D1092">
        <v>2397.8400879999999</v>
      </c>
      <c r="E1092">
        <v>2416.51001</v>
      </c>
      <c r="F1092">
        <v>2416.51001</v>
      </c>
      <c r="G1092">
        <v>0</v>
      </c>
      <c r="H1092" s="27">
        <f t="shared" si="16"/>
        <v>-1.0142266032497285E-2</v>
      </c>
    </row>
    <row r="1093" spans="1:8" x14ac:dyDescent="0.35">
      <c r="A1093" s="23">
        <v>44914</v>
      </c>
      <c r="B1093">
        <v>2416.51001</v>
      </c>
      <c r="C1093">
        <v>2420.580078</v>
      </c>
      <c r="D1093">
        <v>2378.01001</v>
      </c>
      <c r="E1093">
        <v>2388.4799800000001</v>
      </c>
      <c r="F1093">
        <v>2388.4799800000001</v>
      </c>
      <c r="G1093">
        <v>0</v>
      </c>
      <c r="H1093" s="27">
        <f t="shared" si="16"/>
        <v>-1.1599385015582823E-2</v>
      </c>
    </row>
    <row r="1094" spans="1:8" x14ac:dyDescent="0.35">
      <c r="A1094" s="23">
        <v>44915</v>
      </c>
      <c r="B1094">
        <v>2388.4799800000001</v>
      </c>
      <c r="C1094">
        <v>2412.4099120000001</v>
      </c>
      <c r="D1094">
        <v>2383.030029</v>
      </c>
      <c r="E1094">
        <v>2400.790039</v>
      </c>
      <c r="F1094">
        <v>2400.790039</v>
      </c>
      <c r="G1094">
        <v>0</v>
      </c>
      <c r="H1094" s="27">
        <f t="shared" ref="H1094:H1157" si="17">(F1094-F1093)/F1093</f>
        <v>5.1539301577063707E-3</v>
      </c>
    </row>
    <row r="1095" spans="1:8" x14ac:dyDescent="0.35">
      <c r="A1095" s="23">
        <v>44916</v>
      </c>
      <c r="B1095">
        <v>2400.790039</v>
      </c>
      <c r="C1095">
        <v>2450.8701169999999</v>
      </c>
      <c r="D1095">
        <v>2400.790039</v>
      </c>
      <c r="E1095">
        <v>2444.860107</v>
      </c>
      <c r="F1095">
        <v>2444.860107</v>
      </c>
      <c r="G1095">
        <v>0</v>
      </c>
      <c r="H1095" s="27">
        <f t="shared" si="17"/>
        <v>1.8356485691833544E-2</v>
      </c>
    </row>
    <row r="1096" spans="1:8" x14ac:dyDescent="0.35">
      <c r="A1096" s="23">
        <v>44917</v>
      </c>
      <c r="B1096">
        <v>2444.860107</v>
      </c>
      <c r="C1096">
        <v>2444.860107</v>
      </c>
      <c r="D1096">
        <v>2378.290039</v>
      </c>
      <c r="E1096">
        <v>2417.4399410000001</v>
      </c>
      <c r="F1096">
        <v>2417.4399410000001</v>
      </c>
      <c r="G1096">
        <v>0</v>
      </c>
      <c r="H1096" s="27">
        <f t="shared" si="17"/>
        <v>-1.1215433521734781E-2</v>
      </c>
    </row>
    <row r="1097" spans="1:8" x14ac:dyDescent="0.35">
      <c r="A1097" s="23">
        <v>44918</v>
      </c>
      <c r="B1097">
        <v>2417.4399410000001</v>
      </c>
      <c r="C1097">
        <v>2435.9399410000001</v>
      </c>
      <c r="D1097">
        <v>2405.830078</v>
      </c>
      <c r="E1097">
        <v>2435.1499020000001</v>
      </c>
      <c r="F1097">
        <v>2435.1499020000001</v>
      </c>
      <c r="G1097">
        <v>0</v>
      </c>
      <c r="H1097" s="27">
        <f t="shared" si="17"/>
        <v>7.3259156099961288E-3</v>
      </c>
    </row>
    <row r="1098" spans="1:8" x14ac:dyDescent="0.35">
      <c r="A1098" s="23">
        <v>44922</v>
      </c>
      <c r="B1098">
        <v>2435.1499020000001</v>
      </c>
      <c r="C1098">
        <v>2445.719971</v>
      </c>
      <c r="D1098">
        <v>2424.1201169999999</v>
      </c>
      <c r="E1098">
        <v>2435.780029</v>
      </c>
      <c r="F1098">
        <v>2435.780029</v>
      </c>
      <c r="G1098">
        <v>0</v>
      </c>
      <c r="H1098" s="27">
        <f t="shared" si="17"/>
        <v>2.5876312562211299E-4</v>
      </c>
    </row>
    <row r="1099" spans="1:8" x14ac:dyDescent="0.35">
      <c r="A1099" s="23">
        <v>44923</v>
      </c>
      <c r="B1099">
        <v>2435.780029</v>
      </c>
      <c r="C1099">
        <v>2442.179932</v>
      </c>
      <c r="D1099">
        <v>2394.5600589999999</v>
      </c>
      <c r="E1099">
        <v>2394.709961</v>
      </c>
      <c r="F1099">
        <v>2394.709961</v>
      </c>
      <c r="G1099">
        <v>0</v>
      </c>
      <c r="H1099" s="27">
        <f t="shared" si="17"/>
        <v>-1.6861156389750494E-2</v>
      </c>
    </row>
    <row r="1100" spans="1:8" x14ac:dyDescent="0.35">
      <c r="A1100" s="23">
        <v>44924</v>
      </c>
      <c r="B1100">
        <v>2394.709961</v>
      </c>
      <c r="C1100">
        <v>2448.75</v>
      </c>
      <c r="D1100">
        <v>2394.709961</v>
      </c>
      <c r="E1100">
        <v>2441.169922</v>
      </c>
      <c r="F1100">
        <v>2441.169922</v>
      </c>
      <c r="G1100">
        <v>0</v>
      </c>
      <c r="H1100" s="27">
        <f t="shared" si="17"/>
        <v>1.9401080613787123E-2</v>
      </c>
    </row>
    <row r="1101" spans="1:8" x14ac:dyDescent="0.35">
      <c r="A1101" s="23">
        <v>44925</v>
      </c>
      <c r="B1101">
        <v>2441.169922</v>
      </c>
      <c r="C1101">
        <v>2441.169922</v>
      </c>
      <c r="D1101">
        <v>2410.2700199999999</v>
      </c>
      <c r="E1101">
        <v>2430.3798830000001</v>
      </c>
      <c r="F1101">
        <v>2430.3798830000001</v>
      </c>
      <c r="G1101">
        <v>0</v>
      </c>
      <c r="H1101" s="27">
        <f t="shared" si="17"/>
        <v>-4.4200278328679074E-3</v>
      </c>
    </row>
    <row r="1102" spans="1:8" x14ac:dyDescent="0.35">
      <c r="A1102" s="23">
        <v>44929</v>
      </c>
      <c r="B1102">
        <v>2430.3798830000001</v>
      </c>
      <c r="C1102">
        <v>2460.1499020000001</v>
      </c>
      <c r="D1102">
        <v>2401.3999020000001</v>
      </c>
      <c r="E1102">
        <v>2418.7700199999999</v>
      </c>
      <c r="F1102">
        <v>2418.7700199999999</v>
      </c>
      <c r="G1102">
        <v>0</v>
      </c>
      <c r="H1102" s="27">
        <f t="shared" si="17"/>
        <v>-4.7769746125734093E-3</v>
      </c>
    </row>
    <row r="1103" spans="1:8" x14ac:dyDescent="0.35">
      <c r="A1103" s="23">
        <v>44930</v>
      </c>
      <c r="B1103">
        <v>2418.7700199999999</v>
      </c>
      <c r="C1103">
        <v>2466.169922</v>
      </c>
      <c r="D1103">
        <v>2418.7700199999999</v>
      </c>
      <c r="E1103">
        <v>2455.719971</v>
      </c>
      <c r="F1103">
        <v>2455.719971</v>
      </c>
      <c r="G1103">
        <v>0</v>
      </c>
      <c r="H1103" s="27">
        <f t="shared" si="17"/>
        <v>1.5276339087417686E-2</v>
      </c>
    </row>
    <row r="1104" spans="1:8" x14ac:dyDescent="0.35">
      <c r="A1104" s="23">
        <v>44931</v>
      </c>
      <c r="B1104">
        <v>2455.719971</v>
      </c>
      <c r="C1104">
        <v>2455.719971</v>
      </c>
      <c r="D1104">
        <v>2416.3100589999999</v>
      </c>
      <c r="E1104">
        <v>2430.23999</v>
      </c>
      <c r="F1104">
        <v>2430.23999</v>
      </c>
      <c r="G1104">
        <v>0</v>
      </c>
      <c r="H1104" s="27">
        <f t="shared" si="17"/>
        <v>-1.0375768125395904E-2</v>
      </c>
    </row>
    <row r="1105" spans="1:8" x14ac:dyDescent="0.35">
      <c r="A1105" s="23">
        <v>44932</v>
      </c>
      <c r="B1105">
        <v>2430.23999</v>
      </c>
      <c r="C1105">
        <v>2494.1499020000001</v>
      </c>
      <c r="D1105">
        <v>2430.23999</v>
      </c>
      <c r="E1105">
        <v>2489.9499510000001</v>
      </c>
      <c r="F1105">
        <v>2489.9499510000001</v>
      </c>
      <c r="G1105">
        <v>0</v>
      </c>
      <c r="H1105" s="27">
        <f t="shared" si="17"/>
        <v>2.4569573888050464E-2</v>
      </c>
    </row>
    <row r="1106" spans="1:8" x14ac:dyDescent="0.35">
      <c r="A1106" s="23">
        <v>44935</v>
      </c>
      <c r="B1106">
        <v>2489.9499510000001</v>
      </c>
      <c r="C1106">
        <v>2518.76001</v>
      </c>
      <c r="D1106">
        <v>2488.9399410000001</v>
      </c>
      <c r="E1106">
        <v>2490.5</v>
      </c>
      <c r="F1106">
        <v>2490.5</v>
      </c>
      <c r="G1106">
        <v>0</v>
      </c>
      <c r="H1106" s="27">
        <f t="shared" si="17"/>
        <v>2.2090765309521054E-4</v>
      </c>
    </row>
    <row r="1107" spans="1:8" x14ac:dyDescent="0.35">
      <c r="A1107" s="23">
        <v>44936</v>
      </c>
      <c r="B1107">
        <v>2490.5</v>
      </c>
      <c r="C1107">
        <v>2514.610107</v>
      </c>
      <c r="D1107">
        <v>2478.4099120000001</v>
      </c>
      <c r="E1107">
        <v>2514.5200199999999</v>
      </c>
      <c r="F1107">
        <v>2514.5200199999999</v>
      </c>
      <c r="G1107">
        <v>0</v>
      </c>
      <c r="H1107" s="27">
        <f t="shared" si="17"/>
        <v>9.6446576992571496E-3</v>
      </c>
    </row>
    <row r="1108" spans="1:8" x14ac:dyDescent="0.35">
      <c r="A1108" s="23">
        <v>44937</v>
      </c>
      <c r="B1108">
        <v>2514.5200199999999</v>
      </c>
      <c r="C1108">
        <v>2546.3000489999999</v>
      </c>
      <c r="D1108">
        <v>2514.5200199999999</v>
      </c>
      <c r="E1108">
        <v>2545.360107</v>
      </c>
      <c r="F1108">
        <v>2545.360107</v>
      </c>
      <c r="G1108">
        <v>0</v>
      </c>
      <c r="H1108" s="27">
        <f t="shared" si="17"/>
        <v>1.2264800739188404E-2</v>
      </c>
    </row>
    <row r="1109" spans="1:8" x14ac:dyDescent="0.35">
      <c r="A1109" s="23">
        <v>44938</v>
      </c>
      <c r="B1109">
        <v>2545.360107</v>
      </c>
      <c r="C1109">
        <v>2573.0600589999999</v>
      </c>
      <c r="D1109">
        <v>2535.8400879999999</v>
      </c>
      <c r="E1109">
        <v>2568.3701169999999</v>
      </c>
      <c r="F1109">
        <v>2568.3701169999999</v>
      </c>
      <c r="G1109">
        <v>0</v>
      </c>
      <c r="H1109" s="27">
        <f t="shared" si="17"/>
        <v>9.039982176478719E-3</v>
      </c>
    </row>
    <row r="1110" spans="1:8" x14ac:dyDescent="0.35">
      <c r="A1110" s="23">
        <v>44939</v>
      </c>
      <c r="B1110">
        <v>2568.3701169999999</v>
      </c>
      <c r="C1110">
        <v>2583.6000979999999</v>
      </c>
      <c r="D1110">
        <v>2548.2700199999999</v>
      </c>
      <c r="E1110">
        <v>2580.9099120000001</v>
      </c>
      <c r="F1110">
        <v>2580.9099120000001</v>
      </c>
      <c r="G1110">
        <v>0</v>
      </c>
      <c r="H1110" s="27">
        <f t="shared" si="17"/>
        <v>4.8823940587843792E-3</v>
      </c>
    </row>
    <row r="1111" spans="1:8" x14ac:dyDescent="0.35">
      <c r="A1111" s="23">
        <v>44943</v>
      </c>
      <c r="B1111">
        <v>2580.9099120000001</v>
      </c>
      <c r="C1111">
        <v>2591.75</v>
      </c>
      <c r="D1111">
        <v>2572.75</v>
      </c>
      <c r="E1111">
        <v>2575.610107</v>
      </c>
      <c r="F1111">
        <v>2575.610107</v>
      </c>
      <c r="G1111">
        <v>0</v>
      </c>
      <c r="H1111" s="27">
        <f t="shared" si="17"/>
        <v>-2.0534637708036767E-3</v>
      </c>
    </row>
    <row r="1112" spans="1:8" x14ac:dyDescent="0.35">
      <c r="A1112" s="23">
        <v>44944</v>
      </c>
      <c r="B1112">
        <v>2575.610107</v>
      </c>
      <c r="C1112">
        <v>2600.73999</v>
      </c>
      <c r="D1112">
        <v>2542.8000489999999</v>
      </c>
      <c r="E1112">
        <v>2543.360107</v>
      </c>
      <c r="F1112">
        <v>2543.360107</v>
      </c>
      <c r="G1112">
        <v>0</v>
      </c>
      <c r="H1112" s="27">
        <f t="shared" si="17"/>
        <v>-1.252130511227257E-2</v>
      </c>
    </row>
    <row r="1113" spans="1:8" x14ac:dyDescent="0.35">
      <c r="A1113" s="23">
        <v>44945</v>
      </c>
      <c r="B1113">
        <v>2543.360107</v>
      </c>
      <c r="C1113">
        <v>2543.360107</v>
      </c>
      <c r="D1113">
        <v>2504.780029</v>
      </c>
      <c r="E1113">
        <v>2516.889893</v>
      </c>
      <c r="F1113">
        <v>2516.889893</v>
      </c>
      <c r="G1113">
        <v>0</v>
      </c>
      <c r="H1113" s="27">
        <f t="shared" si="17"/>
        <v>-1.0407576153745161E-2</v>
      </c>
    </row>
    <row r="1114" spans="1:8" x14ac:dyDescent="0.35">
      <c r="A1114" s="23">
        <v>44946</v>
      </c>
      <c r="B1114">
        <v>2516.889893</v>
      </c>
      <c r="C1114">
        <v>2558.5900879999999</v>
      </c>
      <c r="D1114">
        <v>2511.3500979999999</v>
      </c>
      <c r="E1114">
        <v>2558.459961</v>
      </c>
      <c r="F1114">
        <v>2558.459961</v>
      </c>
      <c r="G1114">
        <v>0</v>
      </c>
      <c r="H1114" s="27">
        <f t="shared" si="17"/>
        <v>1.6516442819217117E-2</v>
      </c>
    </row>
    <row r="1115" spans="1:8" x14ac:dyDescent="0.35">
      <c r="A1115" s="23">
        <v>44949</v>
      </c>
      <c r="B1115">
        <v>2558.459961</v>
      </c>
      <c r="C1115">
        <v>2598.25</v>
      </c>
      <c r="D1115">
        <v>2558.459961</v>
      </c>
      <c r="E1115">
        <v>2590.530029</v>
      </c>
      <c r="F1115">
        <v>2590.530029</v>
      </c>
      <c r="G1115">
        <v>0</v>
      </c>
      <c r="H1115" s="27">
        <f t="shared" si="17"/>
        <v>1.2534911035881554E-2</v>
      </c>
    </row>
    <row r="1116" spans="1:8" x14ac:dyDescent="0.35">
      <c r="A1116" s="23">
        <v>44950</v>
      </c>
      <c r="B1116">
        <v>2590.530029</v>
      </c>
      <c r="C1116">
        <v>2592.919922</v>
      </c>
      <c r="D1116">
        <v>2569.139893</v>
      </c>
      <c r="E1116">
        <v>2581.1298830000001</v>
      </c>
      <c r="F1116">
        <v>2581.1298830000001</v>
      </c>
      <c r="G1116">
        <v>0</v>
      </c>
      <c r="H1116" s="27">
        <f t="shared" si="17"/>
        <v>-3.6286574155747608E-3</v>
      </c>
    </row>
    <row r="1117" spans="1:8" x14ac:dyDescent="0.35">
      <c r="A1117" s="23">
        <v>44951</v>
      </c>
      <c r="B1117">
        <v>2581.1298830000001</v>
      </c>
      <c r="C1117">
        <v>2588.929932</v>
      </c>
      <c r="D1117">
        <v>2550.8500979999999</v>
      </c>
      <c r="E1117">
        <v>2587.6000979999999</v>
      </c>
      <c r="F1117">
        <v>2587.6000979999999</v>
      </c>
      <c r="G1117">
        <v>0</v>
      </c>
      <c r="H1117" s="27">
        <f t="shared" si="17"/>
        <v>2.5067374728464315E-3</v>
      </c>
    </row>
    <row r="1118" spans="1:8" x14ac:dyDescent="0.35">
      <c r="A1118" s="23">
        <v>44952</v>
      </c>
      <c r="B1118">
        <v>2587.6000979999999</v>
      </c>
      <c r="C1118">
        <v>2610.76001</v>
      </c>
      <c r="D1118">
        <v>2582.280029</v>
      </c>
      <c r="E1118">
        <v>2609.9399410000001</v>
      </c>
      <c r="F1118">
        <v>2609.9399410000001</v>
      </c>
      <c r="G1118">
        <v>0</v>
      </c>
      <c r="H1118" s="27">
        <f t="shared" si="17"/>
        <v>8.6334217629946159E-3</v>
      </c>
    </row>
    <row r="1119" spans="1:8" x14ac:dyDescent="0.35">
      <c r="A1119" s="23">
        <v>44953</v>
      </c>
      <c r="B1119">
        <v>2609.9399410000001</v>
      </c>
      <c r="C1119">
        <v>2628.179932</v>
      </c>
      <c r="D1119">
        <v>2601.9399410000001</v>
      </c>
      <c r="E1119">
        <v>2619.469971</v>
      </c>
      <c r="F1119">
        <v>2619.469971</v>
      </c>
      <c r="G1119">
        <v>0</v>
      </c>
      <c r="H1119" s="27">
        <f t="shared" si="17"/>
        <v>3.6514365140327561E-3</v>
      </c>
    </row>
    <row r="1120" spans="1:8" x14ac:dyDescent="0.35">
      <c r="A1120" s="23">
        <v>44956</v>
      </c>
      <c r="B1120">
        <v>2619.469971</v>
      </c>
      <c r="C1120">
        <v>2625</v>
      </c>
      <c r="D1120">
        <v>2589.7700199999999</v>
      </c>
      <c r="E1120">
        <v>2590.669922</v>
      </c>
      <c r="F1120">
        <v>2590.669922</v>
      </c>
      <c r="G1120">
        <v>0</v>
      </c>
      <c r="H1120" s="27">
        <f t="shared" si="17"/>
        <v>-1.0994609336561829E-2</v>
      </c>
    </row>
    <row r="1121" spans="1:8" x14ac:dyDescent="0.35">
      <c r="A1121" s="23">
        <v>44957</v>
      </c>
      <c r="B1121">
        <v>2590.669922</v>
      </c>
      <c r="C1121">
        <v>2652.9399410000001</v>
      </c>
      <c r="D1121">
        <v>2590.669922</v>
      </c>
      <c r="E1121">
        <v>2652.6201169999999</v>
      </c>
      <c r="F1121">
        <v>2652.6201169999999</v>
      </c>
      <c r="G1121">
        <v>0</v>
      </c>
      <c r="H1121" s="27">
        <f t="shared" si="17"/>
        <v>2.3912808989643219E-2</v>
      </c>
    </row>
    <row r="1122" spans="1:8" x14ac:dyDescent="0.35">
      <c r="A1122" s="23">
        <v>44958</v>
      </c>
      <c r="B1122">
        <v>2652.6201169999999</v>
      </c>
      <c r="C1122">
        <v>2712.4099120000001</v>
      </c>
      <c r="D1122">
        <v>2640.959961</v>
      </c>
      <c r="E1122">
        <v>2695.4399410000001</v>
      </c>
      <c r="F1122">
        <v>2695.4399410000001</v>
      </c>
      <c r="G1122">
        <v>0</v>
      </c>
      <c r="H1122" s="27">
        <f t="shared" si="17"/>
        <v>1.6142463719391355E-2</v>
      </c>
    </row>
    <row r="1123" spans="1:8" x14ac:dyDescent="0.35">
      <c r="A1123" s="23">
        <v>44959</v>
      </c>
      <c r="B1123">
        <v>2695.4399410000001</v>
      </c>
      <c r="C1123">
        <v>2738.8798830000001</v>
      </c>
      <c r="D1123">
        <v>2695.4399410000001</v>
      </c>
      <c r="E1123">
        <v>2726.610107</v>
      </c>
      <c r="F1123">
        <v>2726.610107</v>
      </c>
      <c r="G1123">
        <v>0</v>
      </c>
      <c r="H1123" s="27">
        <f t="shared" si="17"/>
        <v>1.1564036551463968E-2</v>
      </c>
    </row>
    <row r="1124" spans="1:8" x14ac:dyDescent="0.35">
      <c r="A1124" s="23">
        <v>44960</v>
      </c>
      <c r="B1124">
        <v>2726.610107</v>
      </c>
      <c r="C1124">
        <v>2729.3999020000001</v>
      </c>
      <c r="D1124">
        <v>2698</v>
      </c>
      <c r="E1124">
        <v>2707.469971</v>
      </c>
      <c r="F1124">
        <v>2707.469971</v>
      </c>
      <c r="G1124">
        <v>0</v>
      </c>
      <c r="H1124" s="27">
        <f t="shared" si="17"/>
        <v>-7.0197553918184699E-3</v>
      </c>
    </row>
    <row r="1125" spans="1:8" x14ac:dyDescent="0.35">
      <c r="A1125" s="23">
        <v>44963</v>
      </c>
      <c r="B1125">
        <v>2707.469971</v>
      </c>
      <c r="C1125">
        <v>2707.469971</v>
      </c>
      <c r="D1125">
        <v>2667.5500489999999</v>
      </c>
      <c r="E1125">
        <v>2678.419922</v>
      </c>
      <c r="F1125">
        <v>2678.419922</v>
      </c>
      <c r="G1125">
        <v>0</v>
      </c>
      <c r="H1125" s="27">
        <f t="shared" si="17"/>
        <v>-1.0729592317240124E-2</v>
      </c>
    </row>
    <row r="1126" spans="1:8" x14ac:dyDescent="0.35">
      <c r="A1126" s="23">
        <v>44964</v>
      </c>
      <c r="B1126">
        <v>2678.419922</v>
      </c>
      <c r="C1126">
        <v>2703.0500489999999</v>
      </c>
      <c r="D1126">
        <v>2650.9799800000001</v>
      </c>
      <c r="E1126">
        <v>2697.959961</v>
      </c>
      <c r="F1126">
        <v>2697.959961</v>
      </c>
      <c r="G1126">
        <v>0</v>
      </c>
      <c r="H1126" s="27">
        <f t="shared" si="17"/>
        <v>7.2953605368232394E-3</v>
      </c>
    </row>
    <row r="1127" spans="1:8" x14ac:dyDescent="0.35">
      <c r="A1127" s="23">
        <v>44965</v>
      </c>
      <c r="B1127">
        <v>2697.959961</v>
      </c>
      <c r="C1127">
        <v>2697.959961</v>
      </c>
      <c r="D1127">
        <v>2660.4399410000001</v>
      </c>
      <c r="E1127">
        <v>2665.419922</v>
      </c>
      <c r="F1127">
        <v>2665.419922</v>
      </c>
      <c r="G1127">
        <v>0</v>
      </c>
      <c r="H1127" s="27">
        <f t="shared" si="17"/>
        <v>-1.2060979210358258E-2</v>
      </c>
    </row>
    <row r="1128" spans="1:8" x14ac:dyDescent="0.35">
      <c r="A1128" s="23">
        <v>44966</v>
      </c>
      <c r="B1128">
        <v>2665.419922</v>
      </c>
      <c r="C1128">
        <v>2692.1899410000001</v>
      </c>
      <c r="D1128">
        <v>2627.0200199999999</v>
      </c>
      <c r="E1128">
        <v>2632.639893</v>
      </c>
      <c r="F1128">
        <v>2632.639893</v>
      </c>
      <c r="G1128">
        <v>0</v>
      </c>
      <c r="H1128" s="27">
        <f t="shared" si="17"/>
        <v>-1.2298260671588096E-2</v>
      </c>
    </row>
    <row r="1129" spans="1:8" x14ac:dyDescent="0.35">
      <c r="A1129" s="23">
        <v>44967</v>
      </c>
      <c r="B1129">
        <v>2632.639893</v>
      </c>
      <c r="C1129">
        <v>2641.169922</v>
      </c>
      <c r="D1129">
        <v>2619.5200199999999</v>
      </c>
      <c r="E1129">
        <v>2639.3000489999999</v>
      </c>
      <c r="F1129">
        <v>2639.3000489999999</v>
      </c>
      <c r="G1129">
        <v>0</v>
      </c>
      <c r="H1129" s="27">
        <f t="shared" si="17"/>
        <v>2.5298393516366559E-3</v>
      </c>
    </row>
    <row r="1130" spans="1:8" x14ac:dyDescent="0.35">
      <c r="A1130" s="23">
        <v>44970</v>
      </c>
      <c r="B1130">
        <v>2639.3000489999999</v>
      </c>
      <c r="C1130">
        <v>2670.1899410000001</v>
      </c>
      <c r="D1130">
        <v>2633.780029</v>
      </c>
      <c r="E1130">
        <v>2669.8798830000001</v>
      </c>
      <c r="F1130">
        <v>2669.8798830000001</v>
      </c>
      <c r="G1130">
        <v>0</v>
      </c>
      <c r="H1130" s="27">
        <f t="shared" si="17"/>
        <v>1.1586342375731954E-2</v>
      </c>
    </row>
    <row r="1131" spans="1:8" x14ac:dyDescent="0.35">
      <c r="A1131" s="23">
        <v>44971</v>
      </c>
      <c r="B1131">
        <v>2669.8798830000001</v>
      </c>
      <c r="C1131">
        <v>2686.030029</v>
      </c>
      <c r="D1131">
        <v>2644.5</v>
      </c>
      <c r="E1131">
        <v>2671.0200199999999</v>
      </c>
      <c r="F1131">
        <v>2671.0200199999999</v>
      </c>
      <c r="G1131">
        <v>0</v>
      </c>
      <c r="H1131" s="27">
        <f t="shared" si="17"/>
        <v>4.2703681437486897E-4</v>
      </c>
    </row>
    <row r="1132" spans="1:8" x14ac:dyDescent="0.35">
      <c r="A1132" s="23">
        <v>44972</v>
      </c>
      <c r="B1132">
        <v>2671.0200199999999</v>
      </c>
      <c r="C1132">
        <v>2688.9099120000001</v>
      </c>
      <c r="D1132">
        <v>2649.9499510000001</v>
      </c>
      <c r="E1132">
        <v>2688.530029</v>
      </c>
      <c r="F1132">
        <v>2688.530029</v>
      </c>
      <c r="G1132">
        <v>0</v>
      </c>
      <c r="H1132" s="27">
        <f t="shared" si="17"/>
        <v>6.5555513881921717E-3</v>
      </c>
    </row>
    <row r="1133" spans="1:8" x14ac:dyDescent="0.35">
      <c r="A1133" s="23">
        <v>44973</v>
      </c>
      <c r="B1133">
        <v>2688.530029</v>
      </c>
      <c r="C1133">
        <v>2697.6599120000001</v>
      </c>
      <c r="D1133">
        <v>2655.389893</v>
      </c>
      <c r="E1133">
        <v>2670.209961</v>
      </c>
      <c r="F1133">
        <v>2670.209961</v>
      </c>
      <c r="G1133">
        <v>0</v>
      </c>
      <c r="H1133" s="27">
        <f t="shared" si="17"/>
        <v>-6.8141578492296583E-3</v>
      </c>
    </row>
    <row r="1134" spans="1:8" x14ac:dyDescent="0.35">
      <c r="A1134" s="23">
        <v>44974</v>
      </c>
      <c r="B1134">
        <v>2670.209961</v>
      </c>
      <c r="C1134">
        <v>2670.209961</v>
      </c>
      <c r="D1134">
        <v>2645.830078</v>
      </c>
      <c r="E1134">
        <v>2666.1201169999999</v>
      </c>
      <c r="F1134">
        <v>2666.1201169999999</v>
      </c>
      <c r="G1134">
        <v>0</v>
      </c>
      <c r="H1134" s="27">
        <f t="shared" si="17"/>
        <v>-1.5316563340466412E-3</v>
      </c>
    </row>
    <row r="1135" spans="1:8" x14ac:dyDescent="0.35">
      <c r="A1135" s="23">
        <v>44978</v>
      </c>
      <c r="B1135">
        <v>2666.1201169999999</v>
      </c>
      <c r="C1135">
        <v>2666.1201169999999</v>
      </c>
      <c r="D1135">
        <v>2598.570068</v>
      </c>
      <c r="E1135">
        <v>2601.3400879999999</v>
      </c>
      <c r="F1135">
        <v>2601.3400879999999</v>
      </c>
      <c r="G1135">
        <v>0</v>
      </c>
      <c r="H1135" s="27">
        <f t="shared" si="17"/>
        <v>-2.4297490794560481E-2</v>
      </c>
    </row>
    <row r="1136" spans="1:8" x14ac:dyDescent="0.35">
      <c r="A1136" s="23">
        <v>44979</v>
      </c>
      <c r="B1136">
        <v>2601.3400879999999</v>
      </c>
      <c r="C1136">
        <v>2621.8100589999999</v>
      </c>
      <c r="D1136">
        <v>2597.1499020000001</v>
      </c>
      <c r="E1136">
        <v>2604.610107</v>
      </c>
      <c r="F1136">
        <v>2604.610107</v>
      </c>
      <c r="G1136">
        <v>0</v>
      </c>
      <c r="H1136" s="27">
        <f t="shared" si="17"/>
        <v>1.2570517077273625E-3</v>
      </c>
    </row>
    <row r="1137" spans="1:8" x14ac:dyDescent="0.35">
      <c r="A1137" s="23">
        <v>44980</v>
      </c>
      <c r="B1137">
        <v>2604.610107</v>
      </c>
      <c r="C1137">
        <v>2630.8000489999999</v>
      </c>
      <c r="D1137">
        <v>2587.5900879999999</v>
      </c>
      <c r="E1137">
        <v>2616.469971</v>
      </c>
      <c r="F1137">
        <v>2616.469971</v>
      </c>
      <c r="G1137">
        <v>0</v>
      </c>
      <c r="H1137" s="27">
        <f t="shared" si="17"/>
        <v>4.5534124159797001E-3</v>
      </c>
    </row>
    <row r="1138" spans="1:8" x14ac:dyDescent="0.35">
      <c r="A1138" s="23">
        <v>44981</v>
      </c>
      <c r="B1138">
        <v>2616.469971</v>
      </c>
      <c r="C1138">
        <v>2616.469971</v>
      </c>
      <c r="D1138">
        <v>2575.9799800000001</v>
      </c>
      <c r="E1138">
        <v>2600.679932</v>
      </c>
      <c r="F1138">
        <v>2600.679932</v>
      </c>
      <c r="G1138">
        <v>0</v>
      </c>
      <c r="H1138" s="27">
        <f t="shared" si="17"/>
        <v>-6.0348634515247713E-3</v>
      </c>
    </row>
    <row r="1139" spans="1:8" x14ac:dyDescent="0.35">
      <c r="A1139" s="23">
        <v>44984</v>
      </c>
      <c r="B1139">
        <v>2600.679932</v>
      </c>
      <c r="C1139">
        <v>2633.3999020000001</v>
      </c>
      <c r="D1139">
        <v>2599.360107</v>
      </c>
      <c r="E1139">
        <v>2605.169922</v>
      </c>
      <c r="F1139">
        <v>2605.169922</v>
      </c>
      <c r="G1139">
        <v>0</v>
      </c>
      <c r="H1139" s="27">
        <f t="shared" si="17"/>
        <v>1.7264677382068691E-3</v>
      </c>
    </row>
    <row r="1140" spans="1:8" x14ac:dyDescent="0.35">
      <c r="A1140" s="23">
        <v>44985</v>
      </c>
      <c r="B1140">
        <v>2605.169922</v>
      </c>
      <c r="C1140">
        <v>2623.719971</v>
      </c>
      <c r="D1140">
        <v>2600.570068</v>
      </c>
      <c r="E1140">
        <v>2600.8400879999999</v>
      </c>
      <c r="F1140">
        <v>2600.8400879999999</v>
      </c>
      <c r="G1140">
        <v>0</v>
      </c>
      <c r="H1140" s="27">
        <f t="shared" si="17"/>
        <v>-1.6620159642700338E-3</v>
      </c>
    </row>
    <row r="1141" spans="1:8" x14ac:dyDescent="0.35">
      <c r="A1141" s="23">
        <v>44986</v>
      </c>
      <c r="B1141">
        <v>2600.8400879999999</v>
      </c>
      <c r="C1141">
        <v>2613.669922</v>
      </c>
      <c r="D1141">
        <v>2593.2299800000001</v>
      </c>
      <c r="E1141">
        <v>2607.26001</v>
      </c>
      <c r="F1141">
        <v>2607.26001</v>
      </c>
      <c r="G1141">
        <v>0</v>
      </c>
      <c r="H1141" s="27">
        <f t="shared" si="17"/>
        <v>2.4684032015735535E-3</v>
      </c>
    </row>
    <row r="1142" spans="1:8" x14ac:dyDescent="0.35">
      <c r="A1142" s="23">
        <v>44987</v>
      </c>
      <c r="B1142">
        <v>2607.26001</v>
      </c>
      <c r="C1142">
        <v>2622.330078</v>
      </c>
      <c r="D1142">
        <v>2582.540039</v>
      </c>
      <c r="E1142">
        <v>2619.5200199999999</v>
      </c>
      <c r="F1142">
        <v>2619.5200199999999</v>
      </c>
      <c r="G1142">
        <v>0</v>
      </c>
      <c r="H1142" s="27">
        <f t="shared" si="17"/>
        <v>4.7022582914543936E-3</v>
      </c>
    </row>
    <row r="1143" spans="1:8" x14ac:dyDescent="0.35">
      <c r="A1143" s="23">
        <v>44988</v>
      </c>
      <c r="B1143">
        <v>2619.5200199999999</v>
      </c>
      <c r="C1143">
        <v>2651.6999510000001</v>
      </c>
      <c r="D1143">
        <v>2616.98999</v>
      </c>
      <c r="E1143">
        <v>2648.2700199999999</v>
      </c>
      <c r="F1143">
        <v>2648.2700199999999</v>
      </c>
      <c r="G1143">
        <v>0</v>
      </c>
      <c r="H1143" s="27">
        <f t="shared" si="17"/>
        <v>1.0975293099687783E-2</v>
      </c>
    </row>
    <row r="1144" spans="1:8" x14ac:dyDescent="0.35">
      <c r="A1144" s="23">
        <v>44991</v>
      </c>
      <c r="B1144">
        <v>2648.2700199999999</v>
      </c>
      <c r="C1144">
        <v>2650.1201169999999</v>
      </c>
      <c r="D1144">
        <v>2609.969971</v>
      </c>
      <c r="E1144">
        <v>2615.6499020000001</v>
      </c>
      <c r="F1144">
        <v>2615.6499020000001</v>
      </c>
      <c r="G1144">
        <v>0</v>
      </c>
      <c r="H1144" s="27">
        <f t="shared" si="17"/>
        <v>-1.2317519646278297E-2</v>
      </c>
    </row>
    <row r="1145" spans="1:8" x14ac:dyDescent="0.35">
      <c r="A1145" s="23">
        <v>44992</v>
      </c>
      <c r="B1145">
        <v>2615.6499020000001</v>
      </c>
      <c r="C1145">
        <v>2622.8500979999999</v>
      </c>
      <c r="D1145">
        <v>2580.969971</v>
      </c>
      <c r="E1145">
        <v>2584.8000489999999</v>
      </c>
      <c r="F1145">
        <v>2584.8000489999999</v>
      </c>
      <c r="G1145">
        <v>0</v>
      </c>
      <c r="H1145" s="27">
        <f t="shared" si="17"/>
        <v>-1.1794335693171893E-2</v>
      </c>
    </row>
    <row r="1146" spans="1:8" x14ac:dyDescent="0.35">
      <c r="A1146" s="23">
        <v>44993</v>
      </c>
      <c r="B1146">
        <v>2584.8000489999999</v>
      </c>
      <c r="C1146">
        <v>2597</v>
      </c>
      <c r="D1146">
        <v>2571.3500979999999</v>
      </c>
      <c r="E1146">
        <v>2586.429932</v>
      </c>
      <c r="F1146">
        <v>2586.429932</v>
      </c>
      <c r="G1146">
        <v>0</v>
      </c>
      <c r="H1146" s="27">
        <f t="shared" si="17"/>
        <v>6.3056444177592304E-4</v>
      </c>
    </row>
    <row r="1147" spans="1:8" x14ac:dyDescent="0.35">
      <c r="A1147" s="23">
        <v>44994</v>
      </c>
      <c r="B1147">
        <v>2586.429932</v>
      </c>
      <c r="C1147">
        <v>2593.1999510000001</v>
      </c>
      <c r="D1147">
        <v>2523.1899410000001</v>
      </c>
      <c r="E1147">
        <v>2524.030029</v>
      </c>
      <c r="F1147">
        <v>2524.030029</v>
      </c>
      <c r="G1147">
        <v>0</v>
      </c>
      <c r="H1147" s="27">
        <f t="shared" si="17"/>
        <v>-2.4125881868274017E-2</v>
      </c>
    </row>
    <row r="1148" spans="1:8" x14ac:dyDescent="0.35">
      <c r="A1148" s="23">
        <v>44995</v>
      </c>
      <c r="B1148">
        <v>2524.030029</v>
      </c>
      <c r="C1148">
        <v>2524.030029</v>
      </c>
      <c r="D1148">
        <v>2434.5200199999999</v>
      </c>
      <c r="E1148">
        <v>2452.5900879999999</v>
      </c>
      <c r="F1148">
        <v>2452.5900879999999</v>
      </c>
      <c r="G1148">
        <v>0</v>
      </c>
      <c r="H1148" s="27">
        <f t="shared" si="17"/>
        <v>-2.8303918804129288E-2</v>
      </c>
    </row>
    <row r="1149" spans="1:8" x14ac:dyDescent="0.35">
      <c r="A1149" s="23">
        <v>44998</v>
      </c>
      <c r="B1149">
        <v>2452.5900879999999</v>
      </c>
      <c r="C1149">
        <v>2452.5900879999999</v>
      </c>
      <c r="D1149">
        <v>2380.23999</v>
      </c>
      <c r="E1149">
        <v>2406.6000979999999</v>
      </c>
      <c r="F1149">
        <v>2406.6000979999999</v>
      </c>
      <c r="G1149">
        <v>0</v>
      </c>
      <c r="H1149" s="27">
        <f t="shared" si="17"/>
        <v>-1.8751600695533773E-2</v>
      </c>
    </row>
    <row r="1150" spans="1:8" x14ac:dyDescent="0.35">
      <c r="A1150" s="23">
        <v>44999</v>
      </c>
      <c r="B1150">
        <v>2406.6000979999999</v>
      </c>
      <c r="C1150">
        <v>2480.3400879999999</v>
      </c>
      <c r="D1150">
        <v>2406.6000979999999</v>
      </c>
      <c r="E1150">
        <v>2451.6000979999999</v>
      </c>
      <c r="F1150">
        <v>2451.6000979999999</v>
      </c>
      <c r="G1150">
        <v>0</v>
      </c>
      <c r="H1150" s="27">
        <f t="shared" si="17"/>
        <v>1.8698578146571655E-2</v>
      </c>
    </row>
    <row r="1151" spans="1:8" x14ac:dyDescent="0.35">
      <c r="A1151" s="23">
        <v>45000</v>
      </c>
      <c r="B1151">
        <v>2451.6000979999999</v>
      </c>
      <c r="C1151">
        <v>2451.6000979999999</v>
      </c>
      <c r="D1151">
        <v>2360.6000979999999</v>
      </c>
      <c r="E1151">
        <v>2397.209961</v>
      </c>
      <c r="F1151">
        <v>2397.209961</v>
      </c>
      <c r="G1151">
        <v>0</v>
      </c>
      <c r="H1151" s="27">
        <f t="shared" si="17"/>
        <v>-2.2185566497721632E-2</v>
      </c>
    </row>
    <row r="1152" spans="1:8" x14ac:dyDescent="0.35">
      <c r="A1152" s="23">
        <v>45001</v>
      </c>
      <c r="B1152">
        <v>2397.209961</v>
      </c>
      <c r="C1152">
        <v>2441.01001</v>
      </c>
      <c r="D1152">
        <v>2363.9499510000001</v>
      </c>
      <c r="E1152">
        <v>2430.26001</v>
      </c>
      <c r="F1152">
        <v>2430.26001</v>
      </c>
      <c r="G1152">
        <v>0</v>
      </c>
      <c r="H1152" s="27">
        <f t="shared" si="17"/>
        <v>1.3786881223459068E-2</v>
      </c>
    </row>
    <row r="1153" spans="1:8" x14ac:dyDescent="0.35">
      <c r="A1153" s="23">
        <v>45002</v>
      </c>
      <c r="B1153">
        <v>2430.26001</v>
      </c>
      <c r="C1153">
        <v>2430.26001</v>
      </c>
      <c r="D1153">
        <v>2366.5600589999999</v>
      </c>
      <c r="E1153">
        <v>2374.469971</v>
      </c>
      <c r="F1153">
        <v>2374.469971</v>
      </c>
      <c r="G1153">
        <v>0</v>
      </c>
      <c r="H1153" s="27">
        <f t="shared" si="17"/>
        <v>-2.295640745041103E-2</v>
      </c>
    </row>
    <row r="1154" spans="1:8" x14ac:dyDescent="0.35">
      <c r="A1154" s="23">
        <v>45005</v>
      </c>
      <c r="B1154">
        <v>2374.469971</v>
      </c>
      <c r="C1154">
        <v>2432.1201169999999</v>
      </c>
      <c r="D1154">
        <v>2374.469971</v>
      </c>
      <c r="E1154">
        <v>2414.040039</v>
      </c>
      <c r="F1154">
        <v>2414.040039</v>
      </c>
      <c r="G1154">
        <v>0</v>
      </c>
      <c r="H1154" s="27">
        <f t="shared" si="17"/>
        <v>1.6664800348405836E-2</v>
      </c>
    </row>
    <row r="1155" spans="1:8" x14ac:dyDescent="0.35">
      <c r="A1155" s="23">
        <v>45006</v>
      </c>
      <c r="B1155">
        <v>2414.040039</v>
      </c>
      <c r="C1155">
        <v>2468.5900879999999</v>
      </c>
      <c r="D1155">
        <v>2414.040039</v>
      </c>
      <c r="E1155">
        <v>2458.1201169999999</v>
      </c>
      <c r="F1155">
        <v>2458.1201169999999</v>
      </c>
      <c r="G1155">
        <v>0</v>
      </c>
      <c r="H1155" s="27">
        <f t="shared" si="17"/>
        <v>1.8259878580249165E-2</v>
      </c>
    </row>
    <row r="1156" spans="1:8" x14ac:dyDescent="0.35">
      <c r="A1156" s="23">
        <v>45007</v>
      </c>
      <c r="B1156">
        <v>2458.1201169999999</v>
      </c>
      <c r="C1156">
        <v>2465.5500489999999</v>
      </c>
      <c r="D1156">
        <v>2396.389893</v>
      </c>
      <c r="E1156">
        <v>2397.1999510000001</v>
      </c>
      <c r="F1156">
        <v>2397.1999510000001</v>
      </c>
      <c r="G1156">
        <v>0</v>
      </c>
      <c r="H1156" s="27">
        <f t="shared" si="17"/>
        <v>-2.4783233975705622E-2</v>
      </c>
    </row>
    <row r="1157" spans="1:8" x14ac:dyDescent="0.35">
      <c r="A1157" s="23">
        <v>45008</v>
      </c>
      <c r="B1157">
        <v>2397.1999510000001</v>
      </c>
      <c r="C1157">
        <v>2439.48999</v>
      </c>
      <c r="D1157">
        <v>2368.419922</v>
      </c>
      <c r="E1157">
        <v>2386.4799800000001</v>
      </c>
      <c r="F1157">
        <v>2386.4799800000001</v>
      </c>
      <c r="G1157">
        <v>0</v>
      </c>
      <c r="H1157" s="27">
        <f t="shared" si="17"/>
        <v>-4.4718718584689249E-3</v>
      </c>
    </row>
    <row r="1158" spans="1:8" x14ac:dyDescent="0.35">
      <c r="A1158" s="23">
        <v>45009</v>
      </c>
      <c r="B1158">
        <v>2386.4799800000001</v>
      </c>
      <c r="C1158">
        <v>2405.830078</v>
      </c>
      <c r="D1158">
        <v>2350.01001</v>
      </c>
      <c r="E1158">
        <v>2404.1599120000001</v>
      </c>
      <c r="F1158">
        <v>2404.1599120000001</v>
      </c>
      <c r="G1158">
        <v>0</v>
      </c>
      <c r="H1158" s="27">
        <f t="shared" ref="H1158:H1221" si="18">(F1158-F1157)/F1157</f>
        <v>7.4083722252721376E-3</v>
      </c>
    </row>
    <row r="1159" spans="1:8" x14ac:dyDescent="0.35">
      <c r="A1159" s="23">
        <v>45012</v>
      </c>
      <c r="B1159">
        <v>2404.1599120000001</v>
      </c>
      <c r="C1159">
        <v>2439.959961</v>
      </c>
      <c r="D1159">
        <v>2404.1599120000001</v>
      </c>
      <c r="E1159">
        <v>2426.8400879999999</v>
      </c>
      <c r="F1159">
        <v>2426.8400879999999</v>
      </c>
      <c r="G1159">
        <v>0</v>
      </c>
      <c r="H1159" s="27">
        <f t="shared" si="18"/>
        <v>9.4337218946190654E-3</v>
      </c>
    </row>
    <row r="1160" spans="1:8" x14ac:dyDescent="0.35">
      <c r="A1160" s="23">
        <v>45013</v>
      </c>
      <c r="B1160">
        <v>2426.8400879999999</v>
      </c>
      <c r="C1160">
        <v>2442.3999020000001</v>
      </c>
      <c r="D1160">
        <v>2420.889893</v>
      </c>
      <c r="E1160">
        <v>2433.7700199999999</v>
      </c>
      <c r="F1160">
        <v>2433.7700199999999</v>
      </c>
      <c r="G1160">
        <v>0</v>
      </c>
      <c r="H1160" s="27">
        <f t="shared" si="18"/>
        <v>2.8555371383003165E-3</v>
      </c>
    </row>
    <row r="1161" spans="1:8" x14ac:dyDescent="0.35">
      <c r="A1161" s="23">
        <v>45014</v>
      </c>
      <c r="B1161">
        <v>2433.7700199999999</v>
      </c>
      <c r="C1161">
        <v>2464.0200199999999</v>
      </c>
      <c r="D1161">
        <v>2433.7700199999999</v>
      </c>
      <c r="E1161">
        <v>2462.419922</v>
      </c>
      <c r="F1161">
        <v>2462.419922</v>
      </c>
      <c r="G1161">
        <v>0</v>
      </c>
      <c r="H1161" s="27">
        <f t="shared" si="18"/>
        <v>1.1771819754768823E-2</v>
      </c>
    </row>
    <row r="1162" spans="1:8" x14ac:dyDescent="0.35">
      <c r="A1162" s="23">
        <v>45015</v>
      </c>
      <c r="B1162">
        <v>2462.419922</v>
      </c>
      <c r="C1162">
        <v>2488.9399410000001</v>
      </c>
      <c r="D1162">
        <v>2461.6499020000001</v>
      </c>
      <c r="E1162">
        <v>2468.8000489999999</v>
      </c>
      <c r="F1162">
        <v>2468.8000489999999</v>
      </c>
      <c r="G1162">
        <v>0</v>
      </c>
      <c r="H1162" s="27">
        <f t="shared" si="18"/>
        <v>2.590998774416146E-3</v>
      </c>
    </row>
    <row r="1163" spans="1:8" x14ac:dyDescent="0.35">
      <c r="A1163" s="23">
        <v>45016</v>
      </c>
      <c r="B1163">
        <v>2468.8000489999999</v>
      </c>
      <c r="C1163">
        <v>2513.0200199999999</v>
      </c>
      <c r="D1163">
        <v>2468.8000489999999</v>
      </c>
      <c r="E1163">
        <v>2512.1599120000001</v>
      </c>
      <c r="F1163">
        <v>2512.1599120000001</v>
      </c>
      <c r="G1163">
        <v>0</v>
      </c>
      <c r="H1163" s="27">
        <f t="shared" si="18"/>
        <v>1.7563132752514025E-2</v>
      </c>
    </row>
    <row r="1164" spans="1:8" x14ac:dyDescent="0.35">
      <c r="A1164" s="23">
        <v>45019</v>
      </c>
      <c r="B1164">
        <v>2512.1599120000001</v>
      </c>
      <c r="C1164">
        <v>2524.6599120000001</v>
      </c>
      <c r="D1164">
        <v>2492.280029</v>
      </c>
      <c r="E1164">
        <v>2511.209961</v>
      </c>
      <c r="F1164">
        <v>2511.209961</v>
      </c>
      <c r="G1164">
        <v>0</v>
      </c>
      <c r="H1164" s="27">
        <f t="shared" si="18"/>
        <v>-3.7814113483077325E-4</v>
      </c>
    </row>
    <row r="1165" spans="1:8" x14ac:dyDescent="0.35">
      <c r="A1165" s="23">
        <v>45020</v>
      </c>
      <c r="B1165">
        <v>2511.209961</v>
      </c>
      <c r="C1165">
        <v>2516.610107</v>
      </c>
      <c r="D1165">
        <v>2454.830078</v>
      </c>
      <c r="E1165">
        <v>2468.1899410000001</v>
      </c>
      <c r="F1165">
        <v>2468.1899410000001</v>
      </c>
      <c r="G1165">
        <v>0</v>
      </c>
      <c r="H1165" s="27">
        <f t="shared" si="18"/>
        <v>-1.7131192002308216E-2</v>
      </c>
    </row>
    <row r="1166" spans="1:8" x14ac:dyDescent="0.35">
      <c r="A1166" s="23">
        <v>45021</v>
      </c>
      <c r="B1166">
        <v>2468.1899410000001</v>
      </c>
      <c r="C1166">
        <v>2468.1899410000001</v>
      </c>
      <c r="D1166">
        <v>2435.110107</v>
      </c>
      <c r="E1166">
        <v>2451.540039</v>
      </c>
      <c r="F1166">
        <v>2451.540039</v>
      </c>
      <c r="G1166">
        <v>0</v>
      </c>
      <c r="H1166" s="27">
        <f t="shared" si="18"/>
        <v>-6.7457944477540156E-3</v>
      </c>
    </row>
    <row r="1167" spans="1:8" x14ac:dyDescent="0.35">
      <c r="A1167" s="23">
        <v>45022</v>
      </c>
      <c r="B1167">
        <v>2451.540039</v>
      </c>
      <c r="C1167">
        <v>2453.780029</v>
      </c>
      <c r="D1167">
        <v>2435.570068</v>
      </c>
      <c r="E1167">
        <v>2447.0900879999999</v>
      </c>
      <c r="F1167">
        <v>2447.0900879999999</v>
      </c>
      <c r="G1167">
        <v>0</v>
      </c>
      <c r="H1167" s="27">
        <f t="shared" si="18"/>
        <v>-1.8151655405208968E-3</v>
      </c>
    </row>
    <row r="1168" spans="1:8" x14ac:dyDescent="0.35">
      <c r="A1168" s="23">
        <v>45026</v>
      </c>
      <c r="B1168">
        <v>2447.0900879999999</v>
      </c>
      <c r="C1168">
        <v>2477.25</v>
      </c>
      <c r="D1168">
        <v>2437.610107</v>
      </c>
      <c r="E1168">
        <v>2477.1899410000001</v>
      </c>
      <c r="F1168">
        <v>2477.1899410000001</v>
      </c>
      <c r="G1168">
        <v>0</v>
      </c>
      <c r="H1168" s="27">
        <f t="shared" si="18"/>
        <v>1.2300263544690623E-2</v>
      </c>
    </row>
    <row r="1169" spans="1:8" x14ac:dyDescent="0.35">
      <c r="A1169" s="23">
        <v>45027</v>
      </c>
      <c r="B1169">
        <v>2477.1899410000001</v>
      </c>
      <c r="C1169">
        <v>2509.6999510000001</v>
      </c>
      <c r="D1169">
        <v>2477.1899410000001</v>
      </c>
      <c r="E1169">
        <v>2499.330078</v>
      </c>
      <c r="F1169">
        <v>2499.330078</v>
      </c>
      <c r="G1169">
        <v>0</v>
      </c>
      <c r="H1169" s="27">
        <f t="shared" si="18"/>
        <v>8.937601688735369E-3</v>
      </c>
    </row>
    <row r="1170" spans="1:8" x14ac:dyDescent="0.35">
      <c r="A1170" s="23">
        <v>45028</v>
      </c>
      <c r="B1170">
        <v>2499.330078</v>
      </c>
      <c r="C1170">
        <v>2519.9099120000001</v>
      </c>
      <c r="D1170">
        <v>2483.3701169999999</v>
      </c>
      <c r="E1170">
        <v>2485.419922</v>
      </c>
      <c r="F1170">
        <v>2485.419922</v>
      </c>
      <c r="G1170">
        <v>0</v>
      </c>
      <c r="H1170" s="27">
        <f t="shared" si="18"/>
        <v>-5.5655537947716868E-3</v>
      </c>
    </row>
    <row r="1171" spans="1:8" x14ac:dyDescent="0.35">
      <c r="A1171" s="23">
        <v>45029</v>
      </c>
      <c r="B1171">
        <v>2485.419922</v>
      </c>
      <c r="C1171">
        <v>2507.830078</v>
      </c>
      <c r="D1171">
        <v>2478.2299800000001</v>
      </c>
      <c r="E1171">
        <v>2502.5600589999999</v>
      </c>
      <c r="F1171">
        <v>2502.5600589999999</v>
      </c>
      <c r="G1171">
        <v>0</v>
      </c>
      <c r="H1171" s="27">
        <f t="shared" si="18"/>
        <v>6.8962740856310994E-3</v>
      </c>
    </row>
    <row r="1172" spans="1:8" x14ac:dyDescent="0.35">
      <c r="A1172" s="23">
        <v>45030</v>
      </c>
      <c r="B1172">
        <v>2502.5600589999999</v>
      </c>
      <c r="C1172">
        <v>2519.070068</v>
      </c>
      <c r="D1172">
        <v>2475.679932</v>
      </c>
      <c r="E1172">
        <v>2489.469971</v>
      </c>
      <c r="F1172">
        <v>2489.469971</v>
      </c>
      <c r="G1172">
        <v>0</v>
      </c>
      <c r="H1172" s="27">
        <f t="shared" si="18"/>
        <v>-5.2306788614018725E-3</v>
      </c>
    </row>
    <row r="1173" spans="1:8" x14ac:dyDescent="0.35">
      <c r="A1173" s="23">
        <v>45033</v>
      </c>
      <c r="B1173">
        <v>2489.469971</v>
      </c>
      <c r="C1173">
        <v>2508.639893</v>
      </c>
      <c r="D1173">
        <v>2487.3701169999999</v>
      </c>
      <c r="E1173">
        <v>2508.419922</v>
      </c>
      <c r="F1173">
        <v>2508.419922</v>
      </c>
      <c r="G1173">
        <v>0</v>
      </c>
      <c r="H1173" s="27">
        <f t="shared" si="18"/>
        <v>7.6120424109345705E-3</v>
      </c>
    </row>
    <row r="1174" spans="1:8" x14ac:dyDescent="0.35">
      <c r="A1174" s="23">
        <v>45034</v>
      </c>
      <c r="B1174">
        <v>2508.419922</v>
      </c>
      <c r="C1174">
        <v>2521.01001</v>
      </c>
      <c r="D1174">
        <v>2493.860107</v>
      </c>
      <c r="E1174">
        <v>2505.139893</v>
      </c>
      <c r="F1174">
        <v>2505.139893</v>
      </c>
      <c r="G1174">
        <v>0</v>
      </c>
      <c r="H1174" s="27">
        <f t="shared" si="18"/>
        <v>-1.3076076183387978E-3</v>
      </c>
    </row>
    <row r="1175" spans="1:8" x14ac:dyDescent="0.35">
      <c r="A1175" s="23">
        <v>45035</v>
      </c>
      <c r="B1175">
        <v>2505.139893</v>
      </c>
      <c r="C1175">
        <v>2512.709961</v>
      </c>
      <c r="D1175">
        <v>2490.459961</v>
      </c>
      <c r="E1175">
        <v>2509.719971</v>
      </c>
      <c r="F1175">
        <v>2509.719971</v>
      </c>
      <c r="G1175">
        <v>0</v>
      </c>
      <c r="H1175" s="27">
        <f t="shared" si="18"/>
        <v>1.8282723502978273E-3</v>
      </c>
    </row>
    <row r="1176" spans="1:8" x14ac:dyDescent="0.35">
      <c r="A1176" s="23">
        <v>45036</v>
      </c>
      <c r="B1176">
        <v>2509.719971</v>
      </c>
      <c r="C1176">
        <v>2510.360107</v>
      </c>
      <c r="D1176">
        <v>2492.8798830000001</v>
      </c>
      <c r="E1176">
        <v>2500.2700199999999</v>
      </c>
      <c r="F1176">
        <v>2500.2700199999999</v>
      </c>
      <c r="G1176">
        <v>0</v>
      </c>
      <c r="H1176" s="27">
        <f t="shared" si="18"/>
        <v>-3.7653407986528134E-3</v>
      </c>
    </row>
    <row r="1177" spans="1:8" x14ac:dyDescent="0.35">
      <c r="A1177" s="23">
        <v>45037</v>
      </c>
      <c r="B1177">
        <v>2500.2700199999999</v>
      </c>
      <c r="C1177">
        <v>2504.0500489999999</v>
      </c>
      <c r="D1177">
        <v>2480.790039</v>
      </c>
      <c r="E1177">
        <v>2498.830078</v>
      </c>
      <c r="F1177">
        <v>2498.830078</v>
      </c>
      <c r="G1177">
        <v>0</v>
      </c>
      <c r="H1177" s="27">
        <f t="shared" si="18"/>
        <v>-5.7591459661623815E-4</v>
      </c>
    </row>
    <row r="1178" spans="1:8" x14ac:dyDescent="0.35">
      <c r="A1178" s="23">
        <v>45040</v>
      </c>
      <c r="B1178">
        <v>2498.830078</v>
      </c>
      <c r="C1178">
        <v>2509.790039</v>
      </c>
      <c r="D1178">
        <v>2488.75</v>
      </c>
      <c r="E1178">
        <v>2499.4499510000001</v>
      </c>
      <c r="F1178">
        <v>2499.4499510000001</v>
      </c>
      <c r="G1178">
        <v>0</v>
      </c>
      <c r="H1178" s="27">
        <f t="shared" si="18"/>
        <v>2.4806528681463146E-4</v>
      </c>
    </row>
    <row r="1179" spans="1:8" x14ac:dyDescent="0.35">
      <c r="A1179" s="23">
        <v>45041</v>
      </c>
      <c r="B1179">
        <v>2499.4499510000001</v>
      </c>
      <c r="C1179">
        <v>2499.4499510000001</v>
      </c>
      <c r="D1179">
        <v>2451.26001</v>
      </c>
      <c r="E1179">
        <v>2451.3100589999999</v>
      </c>
      <c r="F1179">
        <v>2451.3100589999999</v>
      </c>
      <c r="G1179">
        <v>0</v>
      </c>
      <c r="H1179" s="27">
        <f t="shared" si="18"/>
        <v>-1.9260194420272329E-2</v>
      </c>
    </row>
    <row r="1180" spans="1:8" x14ac:dyDescent="0.35">
      <c r="A1180" s="23">
        <v>45042</v>
      </c>
      <c r="B1180">
        <v>2451.3100589999999</v>
      </c>
      <c r="C1180">
        <v>2454.8999020000001</v>
      </c>
      <c r="D1180">
        <v>2426.3100589999999</v>
      </c>
      <c r="E1180">
        <v>2430.169922</v>
      </c>
      <c r="F1180">
        <v>2430.169922</v>
      </c>
      <c r="G1180">
        <v>0</v>
      </c>
      <c r="H1180" s="27">
        <f t="shared" si="18"/>
        <v>-8.6240159307402683E-3</v>
      </c>
    </row>
    <row r="1181" spans="1:8" x14ac:dyDescent="0.35">
      <c r="A1181" s="23">
        <v>45043</v>
      </c>
      <c r="B1181">
        <v>2430.169922</v>
      </c>
      <c r="C1181">
        <v>2469.330078</v>
      </c>
      <c r="D1181">
        <v>2428.01001</v>
      </c>
      <c r="E1181">
        <v>2467.360107</v>
      </c>
      <c r="F1181">
        <v>2467.360107</v>
      </c>
      <c r="G1181">
        <v>0</v>
      </c>
      <c r="H1181" s="27">
        <f t="shared" si="18"/>
        <v>1.5303532754365119E-2</v>
      </c>
    </row>
    <row r="1182" spans="1:8" x14ac:dyDescent="0.35">
      <c r="A1182" s="23">
        <v>45044</v>
      </c>
      <c r="B1182">
        <v>2467.360107</v>
      </c>
      <c r="C1182">
        <v>2493.5500489999999</v>
      </c>
      <c r="D1182">
        <v>2464.51001</v>
      </c>
      <c r="E1182">
        <v>2490.3999020000001</v>
      </c>
      <c r="F1182">
        <v>2490.3999020000001</v>
      </c>
      <c r="G1182">
        <v>0</v>
      </c>
      <c r="H1182" s="27">
        <f t="shared" si="18"/>
        <v>9.3378323393635623E-3</v>
      </c>
    </row>
    <row r="1183" spans="1:8" x14ac:dyDescent="0.35">
      <c r="A1183" s="23">
        <v>45047</v>
      </c>
      <c r="B1183">
        <v>2490.3999020000001</v>
      </c>
      <c r="C1183">
        <v>2509.4399410000001</v>
      </c>
      <c r="D1183">
        <v>2486.1298830000001</v>
      </c>
      <c r="E1183">
        <v>2490.110107</v>
      </c>
      <c r="F1183">
        <v>2490.110107</v>
      </c>
      <c r="G1183">
        <v>0</v>
      </c>
      <c r="H1183" s="27">
        <f t="shared" si="18"/>
        <v>-1.163648455685412E-4</v>
      </c>
    </row>
    <row r="1184" spans="1:8" x14ac:dyDescent="0.35">
      <c r="A1184" s="23">
        <v>45048</v>
      </c>
      <c r="B1184">
        <v>2490.110107</v>
      </c>
      <c r="C1184">
        <v>2490.110107</v>
      </c>
      <c r="D1184">
        <v>2422.9799800000001</v>
      </c>
      <c r="E1184">
        <v>2454.5600589999999</v>
      </c>
      <c r="F1184">
        <v>2454.5600589999999</v>
      </c>
      <c r="G1184">
        <v>0</v>
      </c>
      <c r="H1184" s="27">
        <f t="shared" si="18"/>
        <v>-1.427649640875903E-2</v>
      </c>
    </row>
    <row r="1185" spans="1:8" x14ac:dyDescent="0.35">
      <c r="A1185" s="23">
        <v>45049</v>
      </c>
      <c r="B1185">
        <v>2454.5600589999999</v>
      </c>
      <c r="C1185">
        <v>2494.9399410000001</v>
      </c>
      <c r="D1185">
        <v>2450.070068</v>
      </c>
      <c r="E1185">
        <v>2451.719971</v>
      </c>
      <c r="F1185">
        <v>2451.719971</v>
      </c>
      <c r="G1185">
        <v>0</v>
      </c>
      <c r="H1185" s="27">
        <f t="shared" si="18"/>
        <v>-1.1570660043889859E-3</v>
      </c>
    </row>
    <row r="1186" spans="1:8" x14ac:dyDescent="0.35">
      <c r="A1186" s="23">
        <v>45050</v>
      </c>
      <c r="B1186">
        <v>2451.719971</v>
      </c>
      <c r="C1186">
        <v>2451.719971</v>
      </c>
      <c r="D1186">
        <v>2398.3400879999999</v>
      </c>
      <c r="E1186">
        <v>2410.219971</v>
      </c>
      <c r="F1186">
        <v>2410.219971</v>
      </c>
      <c r="G1186">
        <v>0</v>
      </c>
      <c r="H1186" s="27">
        <f t="shared" si="18"/>
        <v>-1.6926892341246096E-2</v>
      </c>
    </row>
    <row r="1187" spans="1:8" x14ac:dyDescent="0.35">
      <c r="A1187" s="23">
        <v>45051</v>
      </c>
      <c r="B1187">
        <v>2410.219971</v>
      </c>
      <c r="C1187">
        <v>2467.8500979999999</v>
      </c>
      <c r="D1187">
        <v>2410.219971</v>
      </c>
      <c r="E1187">
        <v>2461.1000979999999</v>
      </c>
      <c r="F1187">
        <v>2461.1000979999999</v>
      </c>
      <c r="G1187">
        <v>0</v>
      </c>
      <c r="H1187" s="27">
        <f t="shared" si="18"/>
        <v>2.1110159077675279E-2</v>
      </c>
    </row>
    <row r="1188" spans="1:8" x14ac:dyDescent="0.35">
      <c r="A1188" s="23">
        <v>45054</v>
      </c>
      <c r="B1188">
        <v>2461.1000979999999</v>
      </c>
      <c r="C1188">
        <v>2473.530029</v>
      </c>
      <c r="D1188">
        <v>2445.919922</v>
      </c>
      <c r="E1188">
        <v>2453.8701169999999</v>
      </c>
      <c r="F1188">
        <v>2453.8701169999999</v>
      </c>
      <c r="G1188">
        <v>0</v>
      </c>
      <c r="H1188" s="27">
        <f t="shared" si="18"/>
        <v>-2.9377029426293382E-3</v>
      </c>
    </row>
    <row r="1189" spans="1:8" x14ac:dyDescent="0.35">
      <c r="A1189" s="23">
        <v>45055</v>
      </c>
      <c r="B1189">
        <v>2453.8701169999999</v>
      </c>
      <c r="C1189">
        <v>2453.8701169999999</v>
      </c>
      <c r="D1189">
        <v>2433.6499020000001</v>
      </c>
      <c r="E1189">
        <v>2444.860107</v>
      </c>
      <c r="F1189">
        <v>2444.860107</v>
      </c>
      <c r="G1189">
        <v>0</v>
      </c>
      <c r="H1189" s="27">
        <f t="shared" si="18"/>
        <v>-3.6717550523885228E-3</v>
      </c>
    </row>
    <row r="1190" spans="1:8" x14ac:dyDescent="0.35">
      <c r="A1190" s="23">
        <v>45056</v>
      </c>
      <c r="B1190">
        <v>2444.860107</v>
      </c>
      <c r="C1190">
        <v>2471.0600589999999</v>
      </c>
      <c r="D1190">
        <v>2424.959961</v>
      </c>
      <c r="E1190">
        <v>2449.0200199999999</v>
      </c>
      <c r="F1190">
        <v>2449.0200199999999</v>
      </c>
      <c r="G1190">
        <v>0</v>
      </c>
      <c r="H1190" s="27">
        <f t="shared" si="18"/>
        <v>1.7014932625754363E-3</v>
      </c>
    </row>
    <row r="1191" spans="1:8" x14ac:dyDescent="0.35">
      <c r="A1191" s="23">
        <v>45057</v>
      </c>
      <c r="B1191">
        <v>2449.0200199999999</v>
      </c>
      <c r="C1191">
        <v>2449.0200199999999</v>
      </c>
      <c r="D1191">
        <v>2421.98999</v>
      </c>
      <c r="E1191">
        <v>2433.1899410000001</v>
      </c>
      <c r="F1191">
        <v>2433.1899410000001</v>
      </c>
      <c r="G1191">
        <v>0</v>
      </c>
      <c r="H1191" s="27">
        <f t="shared" si="18"/>
        <v>-6.4638422188152802E-3</v>
      </c>
    </row>
    <row r="1192" spans="1:8" x14ac:dyDescent="0.35">
      <c r="A1192" s="23">
        <v>45058</v>
      </c>
      <c r="B1192">
        <v>2433.1899410000001</v>
      </c>
      <c r="C1192">
        <v>2447.219971</v>
      </c>
      <c r="D1192">
        <v>2416.8999020000001</v>
      </c>
      <c r="E1192">
        <v>2432.7299800000001</v>
      </c>
      <c r="F1192">
        <v>2432.7299800000001</v>
      </c>
      <c r="G1192">
        <v>0</v>
      </c>
      <c r="H1192" s="27">
        <f t="shared" si="18"/>
        <v>-1.8903620808615745E-4</v>
      </c>
    </row>
    <row r="1193" spans="1:8" x14ac:dyDescent="0.35">
      <c r="A1193" s="23">
        <v>45061</v>
      </c>
      <c r="B1193">
        <v>2432.7299800000001</v>
      </c>
      <c r="C1193">
        <v>2459.780029</v>
      </c>
      <c r="D1193">
        <v>2432.540039</v>
      </c>
      <c r="E1193">
        <v>2451.4499510000001</v>
      </c>
      <c r="F1193">
        <v>2451.4499510000001</v>
      </c>
      <c r="G1193">
        <v>0</v>
      </c>
      <c r="H1193" s="27">
        <f t="shared" si="18"/>
        <v>7.6950467803253639E-3</v>
      </c>
    </row>
    <row r="1194" spans="1:8" x14ac:dyDescent="0.35">
      <c r="A1194" s="23">
        <v>45062</v>
      </c>
      <c r="B1194">
        <v>2451.4499510000001</v>
      </c>
      <c r="C1194">
        <v>2451.4499510000001</v>
      </c>
      <c r="D1194">
        <v>2416.4099120000001</v>
      </c>
      <c r="E1194">
        <v>2416.4399410000001</v>
      </c>
      <c r="F1194">
        <v>2416.4399410000001</v>
      </c>
      <c r="G1194">
        <v>0</v>
      </c>
      <c r="H1194" s="27">
        <f t="shared" si="18"/>
        <v>-1.4281348059224548E-2</v>
      </c>
    </row>
    <row r="1195" spans="1:8" x14ac:dyDescent="0.35">
      <c r="A1195" s="23">
        <v>45063</v>
      </c>
      <c r="B1195">
        <v>2416.4399410000001</v>
      </c>
      <c r="C1195">
        <v>2461.73999</v>
      </c>
      <c r="D1195">
        <v>2416.4399410000001</v>
      </c>
      <c r="E1195">
        <v>2458.2299800000001</v>
      </c>
      <c r="F1195">
        <v>2458.2299800000001</v>
      </c>
      <c r="G1195">
        <v>0</v>
      </c>
      <c r="H1195" s="27">
        <f t="shared" si="18"/>
        <v>1.7294052416095194E-2</v>
      </c>
    </row>
    <row r="1196" spans="1:8" x14ac:dyDescent="0.35">
      <c r="A1196" s="23">
        <v>45064</v>
      </c>
      <c r="B1196">
        <v>2458.2299800000001</v>
      </c>
      <c r="C1196">
        <v>2481.179932</v>
      </c>
      <c r="D1196">
        <v>2447.1201169999999</v>
      </c>
      <c r="E1196">
        <v>2477.8701169999999</v>
      </c>
      <c r="F1196">
        <v>2477.8701169999999</v>
      </c>
      <c r="G1196">
        <v>0</v>
      </c>
      <c r="H1196" s="27">
        <f t="shared" si="18"/>
        <v>7.9895441678731246E-3</v>
      </c>
    </row>
    <row r="1197" spans="1:8" x14ac:dyDescent="0.35">
      <c r="A1197" s="23">
        <v>45065</v>
      </c>
      <c r="B1197">
        <v>2477.8701169999999</v>
      </c>
      <c r="C1197">
        <v>2490.110107</v>
      </c>
      <c r="D1197">
        <v>2447.969971</v>
      </c>
      <c r="E1197">
        <v>2455.889893</v>
      </c>
      <c r="F1197">
        <v>2455.889893</v>
      </c>
      <c r="G1197">
        <v>0</v>
      </c>
      <c r="H1197" s="27">
        <f t="shared" si="18"/>
        <v>-8.8706118408707173E-3</v>
      </c>
    </row>
    <row r="1198" spans="1:8" x14ac:dyDescent="0.35">
      <c r="A1198" s="23">
        <v>45068</v>
      </c>
      <c r="B1198">
        <v>2455.889893</v>
      </c>
      <c r="C1198">
        <v>2478</v>
      </c>
      <c r="D1198">
        <v>2449.8798830000001</v>
      </c>
      <c r="E1198">
        <v>2468.679932</v>
      </c>
      <c r="F1198">
        <v>2468.679932</v>
      </c>
      <c r="G1198">
        <v>0</v>
      </c>
      <c r="H1198" s="27">
        <f t="shared" si="18"/>
        <v>5.2079040825304531E-3</v>
      </c>
    </row>
    <row r="1199" spans="1:8" x14ac:dyDescent="0.35">
      <c r="A1199" s="23">
        <v>45069</v>
      </c>
      <c r="B1199">
        <v>2468.679932</v>
      </c>
      <c r="C1199">
        <v>2478.3798830000001</v>
      </c>
      <c r="D1199">
        <v>2443.48999</v>
      </c>
      <c r="E1199">
        <v>2444.290039</v>
      </c>
      <c r="F1199">
        <v>2444.290039</v>
      </c>
      <c r="G1199">
        <v>0</v>
      </c>
      <c r="H1199" s="27">
        <f t="shared" si="18"/>
        <v>-9.8797307353815471E-3</v>
      </c>
    </row>
    <row r="1200" spans="1:8" x14ac:dyDescent="0.35">
      <c r="A1200" s="23">
        <v>45070</v>
      </c>
      <c r="B1200">
        <v>2444.290039</v>
      </c>
      <c r="C1200">
        <v>2444.290039</v>
      </c>
      <c r="D1200">
        <v>2411.610107</v>
      </c>
      <c r="E1200">
        <v>2419.830078</v>
      </c>
      <c r="F1200">
        <v>2419.830078</v>
      </c>
      <c r="G1200">
        <v>0</v>
      </c>
      <c r="H1200" s="27">
        <f t="shared" si="18"/>
        <v>-1.0006979781338471E-2</v>
      </c>
    </row>
    <row r="1201" spans="1:8" x14ac:dyDescent="0.35">
      <c r="A1201" s="23">
        <v>45071</v>
      </c>
      <c r="B1201">
        <v>2419.830078</v>
      </c>
      <c r="C1201">
        <v>2425.8500979999999</v>
      </c>
      <c r="D1201">
        <v>2400</v>
      </c>
      <c r="E1201">
        <v>2419.8000489999999</v>
      </c>
      <c r="F1201">
        <v>2419.8000489999999</v>
      </c>
      <c r="G1201">
        <v>0</v>
      </c>
      <c r="H1201" s="27">
        <f t="shared" si="18"/>
        <v>-1.2409549031158537E-5</v>
      </c>
    </row>
    <row r="1202" spans="1:8" x14ac:dyDescent="0.35">
      <c r="A1202" s="23">
        <v>45072</v>
      </c>
      <c r="B1202">
        <v>2419.8000489999999</v>
      </c>
      <c r="C1202">
        <v>2446.5500489999999</v>
      </c>
      <c r="D1202">
        <v>2419.6899410000001</v>
      </c>
      <c r="E1202">
        <v>2442.8500979999999</v>
      </c>
      <c r="F1202">
        <v>2442.8500979999999</v>
      </c>
      <c r="G1202">
        <v>0</v>
      </c>
      <c r="H1202" s="27">
        <f t="shared" si="18"/>
        <v>9.5256006832157656E-3</v>
      </c>
    </row>
    <row r="1203" spans="1:8" x14ac:dyDescent="0.35">
      <c r="A1203" s="23">
        <v>45076</v>
      </c>
      <c r="B1203">
        <v>2442.8500979999999</v>
      </c>
      <c r="C1203">
        <v>2459.01001</v>
      </c>
      <c r="D1203">
        <v>2431.679932</v>
      </c>
      <c r="E1203">
        <v>2440.3701169999999</v>
      </c>
      <c r="F1203">
        <v>2440.3701169999999</v>
      </c>
      <c r="G1203">
        <v>0</v>
      </c>
      <c r="H1203" s="27">
        <f t="shared" si="18"/>
        <v>-1.0151998282785966E-3</v>
      </c>
    </row>
    <row r="1204" spans="1:8" x14ac:dyDescent="0.35">
      <c r="A1204" s="23">
        <v>45077</v>
      </c>
      <c r="B1204">
        <v>2440.3701169999999</v>
      </c>
      <c r="C1204">
        <v>2440.3701169999999</v>
      </c>
      <c r="D1204">
        <v>2392.7700199999999</v>
      </c>
      <c r="E1204">
        <v>2406.669922</v>
      </c>
      <c r="F1204">
        <v>2406.669922</v>
      </c>
      <c r="G1204">
        <v>0</v>
      </c>
      <c r="H1204" s="27">
        <f t="shared" si="18"/>
        <v>-1.3809460608142619E-2</v>
      </c>
    </row>
    <row r="1205" spans="1:8" x14ac:dyDescent="0.35">
      <c r="A1205" s="23">
        <v>45078</v>
      </c>
      <c r="B1205">
        <v>2406.669922</v>
      </c>
      <c r="C1205">
        <v>2431.889893</v>
      </c>
      <c r="D1205">
        <v>2398.5500489999999</v>
      </c>
      <c r="E1205">
        <v>2426.25</v>
      </c>
      <c r="F1205">
        <v>2426.25</v>
      </c>
      <c r="G1205">
        <v>0</v>
      </c>
      <c r="H1205" s="27">
        <f t="shared" si="18"/>
        <v>8.1357554773146649E-3</v>
      </c>
    </row>
    <row r="1206" spans="1:8" x14ac:dyDescent="0.35">
      <c r="A1206" s="23">
        <v>45079</v>
      </c>
      <c r="B1206">
        <v>2426.25</v>
      </c>
      <c r="C1206">
        <v>2506.790039</v>
      </c>
      <c r="D1206">
        <v>2426.25</v>
      </c>
      <c r="E1206">
        <v>2505.5500489999999</v>
      </c>
      <c r="F1206">
        <v>2505.5500489999999</v>
      </c>
      <c r="G1206">
        <v>0</v>
      </c>
      <c r="H1206" s="27">
        <f t="shared" si="18"/>
        <v>3.2684203606388434E-2</v>
      </c>
    </row>
    <row r="1207" spans="1:8" x14ac:dyDescent="0.35">
      <c r="A1207" s="23">
        <v>45082</v>
      </c>
      <c r="B1207">
        <v>2505.5500489999999</v>
      </c>
      <c r="C1207">
        <v>2505.5500489999999</v>
      </c>
      <c r="D1207">
        <v>2466.5500489999999</v>
      </c>
      <c r="E1207">
        <v>2479.3000489999999</v>
      </c>
      <c r="F1207">
        <v>2479.3000489999999</v>
      </c>
      <c r="G1207">
        <v>0</v>
      </c>
      <c r="H1207" s="27">
        <f t="shared" si="18"/>
        <v>-1.047674142868419E-2</v>
      </c>
    </row>
    <row r="1208" spans="1:8" x14ac:dyDescent="0.35">
      <c r="A1208" s="23">
        <v>45083</v>
      </c>
      <c r="B1208">
        <v>2479.3000489999999</v>
      </c>
      <c r="C1208">
        <v>2534.040039</v>
      </c>
      <c r="D1208">
        <v>2474.530029</v>
      </c>
      <c r="E1208">
        <v>2530.23999</v>
      </c>
      <c r="F1208">
        <v>2530.23999</v>
      </c>
      <c r="G1208">
        <v>0</v>
      </c>
      <c r="H1208" s="27">
        <f t="shared" si="18"/>
        <v>2.0546097686137743E-2</v>
      </c>
    </row>
    <row r="1209" spans="1:8" x14ac:dyDescent="0.35">
      <c r="A1209" s="23">
        <v>45084</v>
      </c>
      <c r="B1209">
        <v>2530.23999</v>
      </c>
      <c r="C1209">
        <v>2572.959961</v>
      </c>
      <c r="D1209">
        <v>2530.23999</v>
      </c>
      <c r="E1209">
        <v>2568.610107</v>
      </c>
      <c r="F1209">
        <v>2568.610107</v>
      </c>
      <c r="G1209">
        <v>0</v>
      </c>
      <c r="H1209" s="27">
        <f t="shared" si="18"/>
        <v>1.5164615669519923E-2</v>
      </c>
    </row>
    <row r="1210" spans="1:8" x14ac:dyDescent="0.35">
      <c r="A1210" s="23">
        <v>45085</v>
      </c>
      <c r="B1210">
        <v>2568.610107</v>
      </c>
      <c r="C1210">
        <v>2568.610107</v>
      </c>
      <c r="D1210">
        <v>2542.3100589999999</v>
      </c>
      <c r="E1210">
        <v>2557.280029</v>
      </c>
      <c r="F1210">
        <v>2557.280029</v>
      </c>
      <c r="G1210">
        <v>0</v>
      </c>
      <c r="H1210" s="27">
        <f t="shared" si="18"/>
        <v>-4.4109761809015408E-3</v>
      </c>
    </row>
    <row r="1211" spans="1:8" x14ac:dyDescent="0.35">
      <c r="A1211" s="23">
        <v>45086</v>
      </c>
      <c r="B1211">
        <v>2557.280029</v>
      </c>
      <c r="C1211">
        <v>2557.76001</v>
      </c>
      <c r="D1211">
        <v>2535.4799800000001</v>
      </c>
      <c r="E1211">
        <v>2542.3701169999999</v>
      </c>
      <c r="F1211">
        <v>2542.3701169999999</v>
      </c>
      <c r="G1211">
        <v>0</v>
      </c>
      <c r="H1211" s="27">
        <f t="shared" si="18"/>
        <v>-5.83037908673242E-3</v>
      </c>
    </row>
    <row r="1212" spans="1:8" x14ac:dyDescent="0.35">
      <c r="A1212" s="23">
        <v>45089</v>
      </c>
      <c r="B1212">
        <v>2542.3701169999999</v>
      </c>
      <c r="C1212">
        <v>2560.030029</v>
      </c>
      <c r="D1212">
        <v>2534.1499020000001</v>
      </c>
      <c r="E1212">
        <v>2555.1499020000001</v>
      </c>
      <c r="F1212">
        <v>2555.1499020000001</v>
      </c>
      <c r="G1212">
        <v>0</v>
      </c>
      <c r="H1212" s="27">
        <f t="shared" si="18"/>
        <v>5.026720898954058E-3</v>
      </c>
    </row>
    <row r="1213" spans="1:8" x14ac:dyDescent="0.35">
      <c r="A1213" s="23">
        <v>45090</v>
      </c>
      <c r="B1213">
        <v>2555.1499020000001</v>
      </c>
      <c r="C1213">
        <v>2591.330078</v>
      </c>
      <c r="D1213">
        <v>2555.1499020000001</v>
      </c>
      <c r="E1213">
        <v>2582.75</v>
      </c>
      <c r="F1213">
        <v>2582.75</v>
      </c>
      <c r="G1213">
        <v>0</v>
      </c>
      <c r="H1213" s="27">
        <f t="shared" si="18"/>
        <v>1.0801752953279328E-2</v>
      </c>
    </row>
    <row r="1214" spans="1:8" x14ac:dyDescent="0.35">
      <c r="A1214" s="23">
        <v>45091</v>
      </c>
      <c r="B1214">
        <v>2582.75</v>
      </c>
      <c r="C1214">
        <v>2600.709961</v>
      </c>
      <c r="D1214">
        <v>2551.179932</v>
      </c>
      <c r="E1214">
        <v>2566.5500489999999</v>
      </c>
      <c r="F1214">
        <v>2566.5500489999999</v>
      </c>
      <c r="G1214">
        <v>0</v>
      </c>
      <c r="H1214" s="27">
        <f t="shared" si="18"/>
        <v>-6.2723651147033417E-3</v>
      </c>
    </row>
    <row r="1215" spans="1:8" x14ac:dyDescent="0.35">
      <c r="A1215" s="23">
        <v>45092</v>
      </c>
      <c r="B1215">
        <v>2566.5500489999999</v>
      </c>
      <c r="C1215">
        <v>2592.2700199999999</v>
      </c>
      <c r="D1215">
        <v>2555.8798830000001</v>
      </c>
      <c r="E1215">
        <v>2590.5200199999999</v>
      </c>
      <c r="F1215">
        <v>2590.5200199999999</v>
      </c>
      <c r="G1215">
        <v>0</v>
      </c>
      <c r="H1215" s="27">
        <f t="shared" si="18"/>
        <v>9.3393740789661835E-3</v>
      </c>
    </row>
    <row r="1216" spans="1:8" x14ac:dyDescent="0.35">
      <c r="A1216" s="23">
        <v>45093</v>
      </c>
      <c r="B1216">
        <v>2590.5200199999999</v>
      </c>
      <c r="C1216">
        <v>2604.040039</v>
      </c>
      <c r="D1216">
        <v>2571.290039</v>
      </c>
      <c r="E1216">
        <v>2580.070068</v>
      </c>
      <c r="F1216">
        <v>2580.070068</v>
      </c>
      <c r="G1216">
        <v>0</v>
      </c>
      <c r="H1216" s="27">
        <f t="shared" si="18"/>
        <v>-4.0339205716695987E-3</v>
      </c>
    </row>
    <row r="1217" spans="1:8" x14ac:dyDescent="0.35">
      <c r="A1217" s="23">
        <v>45097</v>
      </c>
      <c r="B1217">
        <v>2580.070068</v>
      </c>
      <c r="C1217">
        <v>2580.070068</v>
      </c>
      <c r="D1217">
        <v>2548.860107</v>
      </c>
      <c r="E1217">
        <v>2561.26001</v>
      </c>
      <c r="F1217">
        <v>2561.26001</v>
      </c>
      <c r="G1217">
        <v>0</v>
      </c>
      <c r="H1217" s="27">
        <f t="shared" si="18"/>
        <v>-7.2905221580207204E-3</v>
      </c>
    </row>
    <row r="1218" spans="1:8" x14ac:dyDescent="0.35">
      <c r="A1218" s="23">
        <v>45098</v>
      </c>
      <c r="B1218">
        <v>2561.26001</v>
      </c>
      <c r="C1218">
        <v>2568.8500979999999</v>
      </c>
      <c r="D1218">
        <v>2545.01001</v>
      </c>
      <c r="E1218">
        <v>2558.209961</v>
      </c>
      <c r="F1218">
        <v>2558.209961</v>
      </c>
      <c r="G1218">
        <v>0</v>
      </c>
      <c r="H1218" s="27">
        <f t="shared" si="18"/>
        <v>-1.1908392697701725E-3</v>
      </c>
    </row>
    <row r="1219" spans="1:8" x14ac:dyDescent="0.35">
      <c r="A1219" s="23">
        <v>45099</v>
      </c>
      <c r="B1219">
        <v>2558.209961</v>
      </c>
      <c r="C1219">
        <v>2558.209961</v>
      </c>
      <c r="D1219">
        <v>2532.530029</v>
      </c>
      <c r="E1219">
        <v>2544.070068</v>
      </c>
      <c r="F1219">
        <v>2544.070068</v>
      </c>
      <c r="G1219">
        <v>0</v>
      </c>
      <c r="H1219" s="27">
        <f t="shared" si="18"/>
        <v>-5.5272605515431453E-3</v>
      </c>
    </row>
    <row r="1220" spans="1:8" x14ac:dyDescent="0.35">
      <c r="A1220" s="23">
        <v>45100</v>
      </c>
      <c r="B1220">
        <v>2544.070068</v>
      </c>
      <c r="C1220">
        <v>2544.070068</v>
      </c>
      <c r="D1220">
        <v>2512.9399410000001</v>
      </c>
      <c r="E1220">
        <v>2514.9399410000001</v>
      </c>
      <c r="F1220">
        <v>2514.9399410000001</v>
      </c>
      <c r="G1220">
        <v>0</v>
      </c>
      <c r="H1220" s="27">
        <f t="shared" si="18"/>
        <v>-1.1450206252731205E-2</v>
      </c>
    </row>
    <row r="1221" spans="1:8" x14ac:dyDescent="0.35">
      <c r="A1221" s="23">
        <v>45103</v>
      </c>
      <c r="B1221">
        <v>2514.9399410000001</v>
      </c>
      <c r="C1221">
        <v>2547.25</v>
      </c>
      <c r="D1221">
        <v>2514.9399410000001</v>
      </c>
      <c r="E1221">
        <v>2534.51001</v>
      </c>
      <c r="F1221">
        <v>2534.51001</v>
      </c>
      <c r="G1221">
        <v>0</v>
      </c>
      <c r="H1221" s="27">
        <f t="shared" si="18"/>
        <v>7.7815253879257055E-3</v>
      </c>
    </row>
    <row r="1222" spans="1:8" x14ac:dyDescent="0.35">
      <c r="A1222" s="23">
        <v>45104</v>
      </c>
      <c r="B1222">
        <v>2534.51001</v>
      </c>
      <c r="C1222">
        <v>2579.709961</v>
      </c>
      <c r="D1222">
        <v>2534.4799800000001</v>
      </c>
      <c r="E1222">
        <v>2575.330078</v>
      </c>
      <c r="F1222">
        <v>2575.330078</v>
      </c>
      <c r="G1222">
        <v>0</v>
      </c>
      <c r="H1222" s="27">
        <f t="shared" ref="H1222:H1260" si="19">(F1222-F1221)/F1221</f>
        <v>1.6105703997594388E-2</v>
      </c>
    </row>
    <row r="1223" spans="1:8" x14ac:dyDescent="0.35">
      <c r="A1223" s="23">
        <v>45105</v>
      </c>
      <c r="B1223">
        <v>2575.330078</v>
      </c>
      <c r="C1223">
        <v>2575.9499510000001</v>
      </c>
      <c r="D1223">
        <v>2560.4099120000001</v>
      </c>
      <c r="E1223">
        <v>2575</v>
      </c>
      <c r="F1223">
        <v>2575</v>
      </c>
      <c r="G1223">
        <v>0</v>
      </c>
      <c r="H1223" s="27">
        <f t="shared" si="19"/>
        <v>-1.2816920161795185E-4</v>
      </c>
    </row>
    <row r="1224" spans="1:8" x14ac:dyDescent="0.35">
      <c r="A1224" s="23">
        <v>45106</v>
      </c>
      <c r="B1224">
        <v>2575</v>
      </c>
      <c r="C1224">
        <v>2606.110107</v>
      </c>
      <c r="D1224">
        <v>2574.830078</v>
      </c>
      <c r="E1224">
        <v>2605.360107</v>
      </c>
      <c r="F1224">
        <v>2605.360107</v>
      </c>
      <c r="G1224">
        <v>0</v>
      </c>
      <c r="H1224" s="27">
        <f t="shared" si="19"/>
        <v>1.1790332815533969E-2</v>
      </c>
    </row>
    <row r="1225" spans="1:8" x14ac:dyDescent="0.35">
      <c r="A1225" s="23">
        <v>45107</v>
      </c>
      <c r="B1225">
        <v>2605.360107</v>
      </c>
      <c r="C1225">
        <v>2632.540039</v>
      </c>
      <c r="D1225">
        <v>2605.360107</v>
      </c>
      <c r="E1225">
        <v>2622.3400879999999</v>
      </c>
      <c r="F1225">
        <v>2622.3400879999999</v>
      </c>
      <c r="G1225">
        <v>0</v>
      </c>
      <c r="H1225" s="27">
        <f t="shared" si="19"/>
        <v>6.5173259367788238E-3</v>
      </c>
    </row>
    <row r="1226" spans="1:8" x14ac:dyDescent="0.35">
      <c r="A1226" s="23">
        <v>45110</v>
      </c>
      <c r="B1226">
        <v>2622.3400879999999</v>
      </c>
      <c r="C1226">
        <v>2636.110107</v>
      </c>
      <c r="D1226">
        <v>2618.8000489999999</v>
      </c>
      <c r="E1226">
        <v>2630.4799800000001</v>
      </c>
      <c r="F1226">
        <v>2630.4799800000001</v>
      </c>
      <c r="G1226">
        <v>0</v>
      </c>
      <c r="H1226" s="27">
        <f t="shared" si="19"/>
        <v>3.1040565780345673E-3</v>
      </c>
    </row>
    <row r="1227" spans="1:8" x14ac:dyDescent="0.35">
      <c r="A1227" s="23">
        <v>45112</v>
      </c>
      <c r="B1227">
        <v>2630.4799800000001</v>
      </c>
      <c r="C1227">
        <v>2630.4799800000001</v>
      </c>
      <c r="D1227">
        <v>2603.8500979999999</v>
      </c>
      <c r="E1227">
        <v>2607.1999510000001</v>
      </c>
      <c r="F1227">
        <v>2607.1999510000001</v>
      </c>
      <c r="G1227">
        <v>0</v>
      </c>
      <c r="H1227" s="27">
        <f t="shared" si="19"/>
        <v>-8.8501068918988741E-3</v>
      </c>
    </row>
    <row r="1228" spans="1:8" x14ac:dyDescent="0.35">
      <c r="A1228" s="23">
        <v>45113</v>
      </c>
      <c r="B1228">
        <v>2607.1999510000001</v>
      </c>
      <c r="C1228">
        <v>2607.1999510000001</v>
      </c>
      <c r="D1228">
        <v>2554.959961</v>
      </c>
      <c r="E1228">
        <v>2579.290039</v>
      </c>
      <c r="F1228">
        <v>2579.290039</v>
      </c>
      <c r="G1228">
        <v>0</v>
      </c>
      <c r="H1228" s="27">
        <f t="shared" si="19"/>
        <v>-1.0704937298458884E-2</v>
      </c>
    </row>
    <row r="1229" spans="1:8" x14ac:dyDescent="0.35">
      <c r="A1229" s="23">
        <v>45114</v>
      </c>
      <c r="B1229">
        <v>2579.290039</v>
      </c>
      <c r="C1229">
        <v>2625.080078</v>
      </c>
      <c r="D1229">
        <v>2578.669922</v>
      </c>
      <c r="E1229">
        <v>2603.23999</v>
      </c>
      <c r="F1229">
        <v>2603.23999</v>
      </c>
      <c r="G1229">
        <v>0</v>
      </c>
      <c r="H1229" s="27">
        <f t="shared" si="19"/>
        <v>9.285481910861617E-3</v>
      </c>
    </row>
    <row r="1230" spans="1:8" x14ac:dyDescent="0.35">
      <c r="A1230" s="23">
        <v>45117</v>
      </c>
      <c r="B1230">
        <v>2603.23999</v>
      </c>
      <c r="C1230">
        <v>2636.469971</v>
      </c>
      <c r="D1230">
        <v>2598.219971</v>
      </c>
      <c r="E1230">
        <v>2635.7700199999999</v>
      </c>
      <c r="F1230">
        <v>2635.7700199999999</v>
      </c>
      <c r="G1230">
        <v>0</v>
      </c>
      <c r="H1230" s="27">
        <f t="shared" si="19"/>
        <v>1.2495978136844731E-2</v>
      </c>
    </row>
    <row r="1231" spans="1:8" x14ac:dyDescent="0.35">
      <c r="A1231" s="23">
        <v>45118</v>
      </c>
      <c r="B1231">
        <v>2635.7700199999999</v>
      </c>
      <c r="C1231">
        <v>2668.1999510000001</v>
      </c>
      <c r="D1231">
        <v>2635.7700199999999</v>
      </c>
      <c r="E1231">
        <v>2665.2299800000001</v>
      </c>
      <c r="F1231">
        <v>2665.2299800000001</v>
      </c>
      <c r="G1231">
        <v>0</v>
      </c>
      <c r="H1231" s="27">
        <f t="shared" si="19"/>
        <v>1.117698424993852E-2</v>
      </c>
    </row>
    <row r="1232" spans="1:8" x14ac:dyDescent="0.35">
      <c r="A1232" s="23">
        <v>45119</v>
      </c>
      <c r="B1232">
        <v>2665.2299800000001</v>
      </c>
      <c r="C1232">
        <v>2697.360107</v>
      </c>
      <c r="D1232">
        <v>2665.2299800000001</v>
      </c>
      <c r="E1232">
        <v>2684.1201169999999</v>
      </c>
      <c r="F1232">
        <v>2684.1201169999999</v>
      </c>
      <c r="G1232">
        <v>0</v>
      </c>
      <c r="H1232" s="27">
        <f t="shared" si="19"/>
        <v>7.0876198833692648E-3</v>
      </c>
    </row>
    <row r="1233" spans="1:8" x14ac:dyDescent="0.35">
      <c r="A1233" s="23">
        <v>45120</v>
      </c>
      <c r="B1233">
        <v>2684.1201169999999</v>
      </c>
      <c r="C1233">
        <v>2702.1999510000001</v>
      </c>
      <c r="D1233">
        <v>2684.1201169999999</v>
      </c>
      <c r="E1233">
        <v>2699.4399410000001</v>
      </c>
      <c r="F1233">
        <v>2699.4399410000001</v>
      </c>
      <c r="G1233">
        <v>0</v>
      </c>
      <c r="H1233" s="27">
        <f t="shared" si="19"/>
        <v>5.7075776538357331E-3</v>
      </c>
    </row>
    <row r="1234" spans="1:8" x14ac:dyDescent="0.35">
      <c r="A1234" s="23">
        <v>45121</v>
      </c>
      <c r="B1234">
        <v>2699.4399410000001</v>
      </c>
      <c r="C1234">
        <v>2699.4399410000001</v>
      </c>
      <c r="D1234">
        <v>2663.110107</v>
      </c>
      <c r="E1234">
        <v>2673.9399410000001</v>
      </c>
      <c r="F1234">
        <v>2673.9399410000001</v>
      </c>
      <c r="G1234">
        <v>0</v>
      </c>
      <c r="H1234" s="27">
        <f t="shared" si="19"/>
        <v>-9.446403905009124E-3</v>
      </c>
    </row>
    <row r="1235" spans="1:8" x14ac:dyDescent="0.35">
      <c r="A1235" s="23">
        <v>45124</v>
      </c>
      <c r="B1235">
        <v>2673.9399410000001</v>
      </c>
      <c r="C1235">
        <v>2696.9099120000001</v>
      </c>
      <c r="D1235">
        <v>2664.429932</v>
      </c>
      <c r="E1235">
        <v>2690.820068</v>
      </c>
      <c r="F1235">
        <v>2690.820068</v>
      </c>
      <c r="G1235">
        <v>0</v>
      </c>
      <c r="H1235" s="27">
        <f t="shared" si="19"/>
        <v>6.3128295221496532E-3</v>
      </c>
    </row>
    <row r="1236" spans="1:8" x14ac:dyDescent="0.35">
      <c r="A1236" s="23">
        <v>45125</v>
      </c>
      <c r="B1236">
        <v>2690.820068</v>
      </c>
      <c r="C1236">
        <v>2718.6999510000001</v>
      </c>
      <c r="D1236">
        <v>2690.5600589999999</v>
      </c>
      <c r="E1236">
        <v>2716.209961</v>
      </c>
      <c r="F1236">
        <v>2716.209961</v>
      </c>
      <c r="G1236">
        <v>0</v>
      </c>
      <c r="H1236" s="27">
        <f t="shared" si="19"/>
        <v>9.4357453706934487E-3</v>
      </c>
    </row>
    <row r="1237" spans="1:8" x14ac:dyDescent="0.35">
      <c r="A1237" s="23">
        <v>45126</v>
      </c>
      <c r="B1237">
        <v>2716.209961</v>
      </c>
      <c r="C1237">
        <v>2730.26001</v>
      </c>
      <c r="D1237">
        <v>2714.6499020000001</v>
      </c>
      <c r="E1237">
        <v>2725.889893</v>
      </c>
      <c r="F1237">
        <v>2725.889893</v>
      </c>
      <c r="G1237">
        <v>0</v>
      </c>
      <c r="H1237" s="27">
        <f t="shared" si="19"/>
        <v>3.5637642667491888E-3</v>
      </c>
    </row>
    <row r="1238" spans="1:8" x14ac:dyDescent="0.35">
      <c r="A1238" s="23">
        <v>45127</v>
      </c>
      <c r="B1238">
        <v>2725.889893</v>
      </c>
      <c r="C1238">
        <v>2729.8500979999999</v>
      </c>
      <c r="D1238">
        <v>2701.669922</v>
      </c>
      <c r="E1238">
        <v>2711.719971</v>
      </c>
      <c r="F1238">
        <v>2711.719971</v>
      </c>
      <c r="G1238">
        <v>0</v>
      </c>
      <c r="H1238" s="27">
        <f t="shared" si="19"/>
        <v>-5.1982737954265716E-3</v>
      </c>
    </row>
    <row r="1239" spans="1:8" x14ac:dyDescent="0.35">
      <c r="A1239" s="23">
        <v>45128</v>
      </c>
      <c r="B1239">
        <v>2711.719971</v>
      </c>
      <c r="C1239">
        <v>2725.3701169999999</v>
      </c>
      <c r="D1239">
        <v>2703.1201169999999</v>
      </c>
      <c r="E1239">
        <v>2705.820068</v>
      </c>
      <c r="F1239">
        <v>2705.820068</v>
      </c>
      <c r="G1239">
        <v>0</v>
      </c>
      <c r="H1239" s="27">
        <f t="shared" si="19"/>
        <v>-2.1757051108135953E-3</v>
      </c>
    </row>
    <row r="1240" spans="1:8" x14ac:dyDescent="0.35">
      <c r="A1240" s="23">
        <v>45131</v>
      </c>
      <c r="B1240">
        <v>2705.820068</v>
      </c>
      <c r="C1240">
        <v>2722.6499020000001</v>
      </c>
      <c r="D1240">
        <v>2701.1599120000001</v>
      </c>
      <c r="E1240">
        <v>2708.860107</v>
      </c>
      <c r="F1240">
        <v>2708.860107</v>
      </c>
      <c r="G1240">
        <v>0</v>
      </c>
      <c r="H1240" s="27">
        <f t="shared" si="19"/>
        <v>1.1235185354534739E-3</v>
      </c>
    </row>
    <row r="1241" spans="1:8" x14ac:dyDescent="0.35">
      <c r="A1241" s="23">
        <v>45132</v>
      </c>
      <c r="B1241">
        <v>2708.860107</v>
      </c>
      <c r="C1241">
        <v>2726.5900879999999</v>
      </c>
      <c r="D1241">
        <v>2700.8400879999999</v>
      </c>
      <c r="E1241">
        <v>2714.1298830000001</v>
      </c>
      <c r="F1241">
        <v>2714.1298830000001</v>
      </c>
      <c r="G1241">
        <v>0</v>
      </c>
      <c r="H1241" s="27">
        <f t="shared" si="19"/>
        <v>1.9453850667232307E-3</v>
      </c>
    </row>
    <row r="1242" spans="1:8" x14ac:dyDescent="0.35">
      <c r="A1242" s="23">
        <v>45133</v>
      </c>
      <c r="B1242">
        <v>2714.1298830000001</v>
      </c>
      <c r="C1242">
        <v>2734.6999510000001</v>
      </c>
      <c r="D1242">
        <v>2708.9399410000001</v>
      </c>
      <c r="E1242">
        <v>2727.6999510000001</v>
      </c>
      <c r="F1242">
        <v>2727.6999510000001</v>
      </c>
      <c r="G1242">
        <v>0</v>
      </c>
      <c r="H1242" s="27">
        <f t="shared" si="19"/>
        <v>4.9997857821751091E-3</v>
      </c>
    </row>
    <row r="1243" spans="1:8" x14ac:dyDescent="0.35">
      <c r="A1243" s="23">
        <v>45134</v>
      </c>
      <c r="B1243">
        <v>2727.6999510000001</v>
      </c>
      <c r="C1243">
        <v>2743.01001</v>
      </c>
      <c r="D1243">
        <v>2688.8000489999999</v>
      </c>
      <c r="E1243">
        <v>2694.6201169999999</v>
      </c>
      <c r="F1243">
        <v>2694.6201169999999</v>
      </c>
      <c r="G1243">
        <v>0</v>
      </c>
      <c r="H1243" s="27">
        <f t="shared" si="19"/>
        <v>-1.2127372729494219E-2</v>
      </c>
    </row>
    <row r="1244" spans="1:8" x14ac:dyDescent="0.35">
      <c r="A1244" s="23">
        <v>45135</v>
      </c>
      <c r="B1244">
        <v>2694.6201169999999</v>
      </c>
      <c r="C1244">
        <v>2724.860107</v>
      </c>
      <c r="D1244">
        <v>2694.6201169999999</v>
      </c>
      <c r="E1244">
        <v>2716.8798830000001</v>
      </c>
      <c r="F1244">
        <v>2716.8798830000001</v>
      </c>
      <c r="G1244">
        <v>0</v>
      </c>
      <c r="H1244" s="27">
        <f t="shared" si="19"/>
        <v>8.2608178642942006E-3</v>
      </c>
    </row>
    <row r="1245" spans="1:8" x14ac:dyDescent="0.35">
      <c r="A1245" s="23">
        <v>45138</v>
      </c>
      <c r="B1245">
        <v>2716.8798830000001</v>
      </c>
      <c r="C1245">
        <v>2733.3000489999999</v>
      </c>
      <c r="D1245">
        <v>2716.8798830000001</v>
      </c>
      <c r="E1245">
        <v>2728.4399410000001</v>
      </c>
      <c r="F1245">
        <v>2728.4399410000001</v>
      </c>
      <c r="G1245">
        <v>0</v>
      </c>
      <c r="H1245" s="27">
        <f t="shared" si="19"/>
        <v>4.2549021295837782E-3</v>
      </c>
    </row>
    <row r="1246" spans="1:8" x14ac:dyDescent="0.35">
      <c r="A1246" s="23">
        <v>45139</v>
      </c>
      <c r="B1246">
        <v>2728.4399410000001</v>
      </c>
      <c r="C1246">
        <v>2728.4399410000001</v>
      </c>
      <c r="D1246">
        <v>2706.290039</v>
      </c>
      <c r="E1246">
        <v>2721.860107</v>
      </c>
      <c r="F1246">
        <v>2721.860107</v>
      </c>
      <c r="G1246">
        <v>0</v>
      </c>
      <c r="H1246" s="27">
        <f t="shared" si="19"/>
        <v>-2.4115736986274087E-3</v>
      </c>
    </row>
    <row r="1247" spans="1:8" x14ac:dyDescent="0.35">
      <c r="A1247" s="23">
        <v>45140</v>
      </c>
      <c r="B1247">
        <v>2721.860107</v>
      </c>
      <c r="C1247">
        <v>2721.860107</v>
      </c>
      <c r="D1247">
        <v>2681.820068</v>
      </c>
      <c r="E1247">
        <v>2691.6201169999999</v>
      </c>
      <c r="F1247">
        <v>2691.6201169999999</v>
      </c>
      <c r="G1247">
        <v>0</v>
      </c>
      <c r="H1247" s="27">
        <f t="shared" si="19"/>
        <v>-1.1110045634685529E-2</v>
      </c>
    </row>
    <row r="1248" spans="1:8" x14ac:dyDescent="0.35">
      <c r="A1248" s="23">
        <v>45141</v>
      </c>
      <c r="B1248">
        <v>2691.6201169999999</v>
      </c>
      <c r="C1248">
        <v>2692.4399410000001</v>
      </c>
      <c r="D1248">
        <v>2665.4399410000001</v>
      </c>
      <c r="E1248">
        <v>2682.48999</v>
      </c>
      <c r="F1248">
        <v>2682.48999</v>
      </c>
      <c r="G1248">
        <v>0</v>
      </c>
      <c r="H1248" s="27">
        <f t="shared" si="19"/>
        <v>-3.3920563092595963E-3</v>
      </c>
    </row>
    <row r="1249" spans="1:8" x14ac:dyDescent="0.35">
      <c r="A1249" s="23">
        <v>45142</v>
      </c>
      <c r="B1249">
        <v>2682.48999</v>
      </c>
      <c r="C1249">
        <v>2709.25</v>
      </c>
      <c r="D1249">
        <v>2678.070068</v>
      </c>
      <c r="E1249">
        <v>2681.580078</v>
      </c>
      <c r="F1249">
        <v>2681.580078</v>
      </c>
      <c r="G1249">
        <v>0</v>
      </c>
      <c r="H1249" s="27">
        <f t="shared" si="19"/>
        <v>-3.3920424806508845E-4</v>
      </c>
    </row>
    <row r="1250" spans="1:8" x14ac:dyDescent="0.35">
      <c r="A1250" s="23">
        <v>45145</v>
      </c>
      <c r="B1250">
        <v>2681.580078</v>
      </c>
      <c r="C1250">
        <v>2704.320068</v>
      </c>
      <c r="D1250">
        <v>2681.580078</v>
      </c>
      <c r="E1250">
        <v>2703.1499020000001</v>
      </c>
      <c r="F1250">
        <v>2703.1499020000001</v>
      </c>
      <c r="G1250">
        <v>0</v>
      </c>
      <c r="H1250" s="27">
        <f t="shared" si="19"/>
        <v>8.0436993759617839E-3</v>
      </c>
    </row>
    <row r="1251" spans="1:8" x14ac:dyDescent="0.35">
      <c r="A1251" s="23">
        <v>45146</v>
      </c>
      <c r="B1251">
        <v>2703.1499020000001</v>
      </c>
      <c r="C1251">
        <v>2703.1499020000001</v>
      </c>
      <c r="D1251">
        <v>2652.1201169999999</v>
      </c>
      <c r="E1251">
        <v>2679.3500979999999</v>
      </c>
      <c r="F1251">
        <v>2679.3500979999999</v>
      </c>
      <c r="G1251">
        <v>0</v>
      </c>
      <c r="H1251" s="27">
        <f t="shared" si="19"/>
        <v>-8.8044706593560645E-3</v>
      </c>
    </row>
    <row r="1252" spans="1:8" x14ac:dyDescent="0.35">
      <c r="A1252" s="23">
        <v>45147</v>
      </c>
      <c r="B1252">
        <v>2679.3500979999999</v>
      </c>
      <c r="C1252">
        <v>2680.860107</v>
      </c>
      <c r="D1252">
        <v>2658.8000489999999</v>
      </c>
      <c r="E1252">
        <v>2665.6201169999999</v>
      </c>
      <c r="F1252">
        <v>2665.6201169999999</v>
      </c>
      <c r="G1252">
        <v>0</v>
      </c>
      <c r="H1252" s="27">
        <f t="shared" si="19"/>
        <v>-5.124369902331425E-3</v>
      </c>
    </row>
    <row r="1253" spans="1:8" x14ac:dyDescent="0.35">
      <c r="A1253" s="23">
        <v>45148</v>
      </c>
      <c r="B1253">
        <v>2665.6201169999999</v>
      </c>
      <c r="C1253">
        <v>2695.110107</v>
      </c>
      <c r="D1253">
        <v>2652.2299800000001</v>
      </c>
      <c r="E1253">
        <v>2661.080078</v>
      </c>
      <c r="F1253">
        <v>2661.080078</v>
      </c>
      <c r="G1253">
        <v>0</v>
      </c>
      <c r="H1253" s="27">
        <f t="shared" si="19"/>
        <v>-1.7031830496198116E-3</v>
      </c>
    </row>
    <row r="1254" spans="1:8" x14ac:dyDescent="0.35">
      <c r="A1254" s="23">
        <v>45149</v>
      </c>
      <c r="B1254">
        <v>2661.080078</v>
      </c>
      <c r="C1254">
        <v>2668.7299800000001</v>
      </c>
      <c r="D1254">
        <v>2651.469971</v>
      </c>
      <c r="E1254">
        <v>2660.5500489999999</v>
      </c>
      <c r="F1254">
        <v>2660.5500489999999</v>
      </c>
      <c r="G1254">
        <v>0</v>
      </c>
      <c r="H1254" s="27">
        <f t="shared" si="19"/>
        <v>-1.9917814739283212E-4</v>
      </c>
    </row>
    <row r="1255" spans="1:8" x14ac:dyDescent="0.35">
      <c r="A1255" s="23">
        <v>45152</v>
      </c>
      <c r="B1255">
        <v>2660.5500489999999</v>
      </c>
      <c r="C1255">
        <v>2665.1201169999999</v>
      </c>
      <c r="D1255">
        <v>2640.219971</v>
      </c>
      <c r="E1255">
        <v>2664.8400879999999</v>
      </c>
      <c r="F1255">
        <v>2664.8400879999999</v>
      </c>
      <c r="G1255">
        <v>0</v>
      </c>
      <c r="H1255" s="27">
        <f t="shared" si="19"/>
        <v>1.6124631827965207E-3</v>
      </c>
    </row>
    <row r="1256" spans="1:8" x14ac:dyDescent="0.35">
      <c r="A1256" s="23">
        <v>45153</v>
      </c>
      <c r="B1256">
        <v>2664.8400879999999</v>
      </c>
      <c r="C1256">
        <v>2664.8400879999999</v>
      </c>
      <c r="D1256">
        <v>2627.6499020000001</v>
      </c>
      <c r="E1256">
        <v>2628.8100589999999</v>
      </c>
      <c r="F1256">
        <v>2628.8100589999999</v>
      </c>
      <c r="G1256">
        <v>0</v>
      </c>
      <c r="H1256" s="27">
        <f t="shared" si="19"/>
        <v>-1.3520521986383453E-2</v>
      </c>
    </row>
    <row r="1257" spans="1:8" x14ac:dyDescent="0.35">
      <c r="A1257" s="23">
        <v>45154</v>
      </c>
      <c r="B1257">
        <v>2628.8100589999999</v>
      </c>
      <c r="C1257">
        <v>2637.4399410000001</v>
      </c>
      <c r="D1257">
        <v>2604.330078</v>
      </c>
      <c r="E1257">
        <v>2604.330078</v>
      </c>
      <c r="F1257">
        <v>2604.330078</v>
      </c>
      <c r="G1257">
        <v>0</v>
      </c>
      <c r="H1257" s="27">
        <f t="shared" si="19"/>
        <v>-9.3121908584419162E-3</v>
      </c>
    </row>
    <row r="1258" spans="1:8" x14ac:dyDescent="0.35">
      <c r="A1258" s="23">
        <v>45155</v>
      </c>
      <c r="B1258">
        <v>2604.330078</v>
      </c>
      <c r="C1258">
        <v>2614.6298830000001</v>
      </c>
      <c r="D1258">
        <v>2570.790039</v>
      </c>
      <c r="E1258">
        <v>2571.01001</v>
      </c>
      <c r="F1258">
        <v>2571.01001</v>
      </c>
      <c r="G1258">
        <v>0</v>
      </c>
      <c r="H1258" s="27">
        <f t="shared" si="19"/>
        <v>-1.2794103282633128E-2</v>
      </c>
    </row>
    <row r="1259" spans="1:8" x14ac:dyDescent="0.35">
      <c r="A1259" s="23">
        <v>45156</v>
      </c>
      <c r="B1259">
        <v>2571.01001</v>
      </c>
      <c r="C1259">
        <v>2584.070068</v>
      </c>
      <c r="D1259">
        <v>2551.3798830000001</v>
      </c>
      <c r="E1259">
        <v>2578.860107</v>
      </c>
      <c r="F1259">
        <v>2578.860107</v>
      </c>
      <c r="G1259">
        <v>0</v>
      </c>
      <c r="H1259" s="27">
        <f t="shared" si="19"/>
        <v>3.053312499549547E-3</v>
      </c>
    </row>
    <row r="1260" spans="1:8" x14ac:dyDescent="0.35">
      <c r="A1260" s="23">
        <v>45159</v>
      </c>
      <c r="B1260">
        <v>2578.860107</v>
      </c>
      <c r="C1260">
        <v>2587.1599120000001</v>
      </c>
      <c r="D1260">
        <v>2561.75</v>
      </c>
      <c r="E1260">
        <v>2581.330078</v>
      </c>
      <c r="F1260">
        <v>2581.330078</v>
      </c>
      <c r="G1260">
        <v>0</v>
      </c>
      <c r="H1260" s="27">
        <f t="shared" si="19"/>
        <v>9.5777626451917764E-4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E78E-8A33-477D-AAEE-028E122390B4}">
  <dimension ref="A1:H1260"/>
  <sheetViews>
    <sheetView workbookViewId="0">
      <selection activeCell="J5" sqref="J5"/>
    </sheetView>
  </sheetViews>
  <sheetFormatPr defaultRowHeight="14.5" x14ac:dyDescent="0.35"/>
  <cols>
    <col min="1" max="1" width="13" bestFit="1" customWidth="1"/>
  </cols>
  <sheetData>
    <row r="1" spans="1:8" x14ac:dyDescent="0.35">
      <c r="A1" s="3" t="s">
        <v>270</v>
      </c>
      <c r="F1" t="s">
        <v>271</v>
      </c>
    </row>
    <row r="3" spans="1:8" x14ac:dyDescent="0.35">
      <c r="A3" t="s">
        <v>80</v>
      </c>
      <c r="B3" t="s">
        <v>81</v>
      </c>
      <c r="C3" t="s">
        <v>82</v>
      </c>
      <c r="D3" t="s">
        <v>83</v>
      </c>
      <c r="E3" t="s">
        <v>87</v>
      </c>
      <c r="F3" t="s">
        <v>88</v>
      </c>
      <c r="G3" t="s">
        <v>84</v>
      </c>
      <c r="H3" t="s">
        <v>86</v>
      </c>
    </row>
    <row r="4" spans="1:8" x14ac:dyDescent="0.35">
      <c r="A4" s="23">
        <v>43334</v>
      </c>
      <c r="B4">
        <v>19.850000000000001</v>
      </c>
      <c r="C4">
        <v>20.239999999999998</v>
      </c>
      <c r="D4">
        <v>19.68</v>
      </c>
      <c r="E4">
        <v>19.82</v>
      </c>
      <c r="F4">
        <v>19.82</v>
      </c>
      <c r="G4">
        <v>1408776</v>
      </c>
    </row>
    <row r="5" spans="1:8" x14ac:dyDescent="0.35">
      <c r="A5" s="23">
        <v>43335</v>
      </c>
      <c r="B5">
        <v>19.799999</v>
      </c>
      <c r="C5">
        <v>20.040001</v>
      </c>
      <c r="D5">
        <v>19.670000000000002</v>
      </c>
      <c r="E5">
        <v>19.940000999999999</v>
      </c>
      <c r="F5">
        <v>19.940000999999999</v>
      </c>
      <c r="G5">
        <v>1944524</v>
      </c>
      <c r="H5" s="27">
        <f>(F5-F4)/F4</f>
        <v>6.0545408678102149E-3</v>
      </c>
    </row>
    <row r="6" spans="1:8" x14ac:dyDescent="0.35">
      <c r="A6" s="23">
        <v>43336</v>
      </c>
      <c r="B6">
        <v>19.860001</v>
      </c>
      <c r="C6">
        <v>19.940000999999999</v>
      </c>
      <c r="D6">
        <v>19.530000999999999</v>
      </c>
      <c r="E6">
        <v>19.709999</v>
      </c>
      <c r="F6">
        <v>19.709999</v>
      </c>
      <c r="G6">
        <v>2173428</v>
      </c>
      <c r="H6" s="27">
        <f t="shared" ref="H6:H69" si="0">(F6-F5)/F5</f>
        <v>-1.153470353386637E-2</v>
      </c>
    </row>
    <row r="7" spans="1:8" x14ac:dyDescent="0.35">
      <c r="A7" s="23">
        <v>43339</v>
      </c>
      <c r="B7">
        <v>19.73</v>
      </c>
      <c r="C7">
        <v>19.774999999999999</v>
      </c>
      <c r="D7">
        <v>18.969999000000001</v>
      </c>
      <c r="E7">
        <v>19.030000999999999</v>
      </c>
      <c r="F7">
        <v>19.030000999999999</v>
      </c>
      <c r="G7">
        <v>1958143</v>
      </c>
      <c r="H7" s="27">
        <f t="shared" si="0"/>
        <v>-3.4500153957389909E-2</v>
      </c>
    </row>
    <row r="8" spans="1:8" x14ac:dyDescent="0.35">
      <c r="A8" s="23">
        <v>43340</v>
      </c>
      <c r="B8">
        <v>19</v>
      </c>
      <c r="C8">
        <v>19.370000999999998</v>
      </c>
      <c r="D8">
        <v>18.850000000000001</v>
      </c>
      <c r="E8">
        <v>19.290001</v>
      </c>
      <c r="F8">
        <v>19.290001</v>
      </c>
      <c r="G8">
        <v>1628962</v>
      </c>
      <c r="H8" s="27">
        <f t="shared" si="0"/>
        <v>1.366263722214211E-2</v>
      </c>
    </row>
    <row r="9" spans="1:8" x14ac:dyDescent="0.35">
      <c r="A9" s="23">
        <v>43341</v>
      </c>
      <c r="B9">
        <v>18.719999000000001</v>
      </c>
      <c r="C9">
        <v>19.32</v>
      </c>
      <c r="D9">
        <v>17.870000999999998</v>
      </c>
      <c r="E9">
        <v>19.299999</v>
      </c>
      <c r="F9">
        <v>19.299999</v>
      </c>
      <c r="G9">
        <v>6093011</v>
      </c>
      <c r="H9" s="27">
        <f t="shared" si="0"/>
        <v>5.182996102488282E-4</v>
      </c>
    </row>
    <row r="10" spans="1:8" x14ac:dyDescent="0.35">
      <c r="A10" s="23">
        <v>43342</v>
      </c>
      <c r="B10">
        <v>19.190000999999999</v>
      </c>
      <c r="C10">
        <v>19.350000000000001</v>
      </c>
      <c r="D10">
        <v>18.870000999999998</v>
      </c>
      <c r="E10">
        <v>19.040001</v>
      </c>
      <c r="F10">
        <v>19.040001</v>
      </c>
      <c r="G10">
        <v>2221494</v>
      </c>
      <c r="H10" s="27">
        <f t="shared" si="0"/>
        <v>-1.3471399661730526E-2</v>
      </c>
    </row>
    <row r="11" spans="1:8" x14ac:dyDescent="0.35">
      <c r="A11" s="23">
        <v>43343</v>
      </c>
      <c r="B11">
        <v>19.079999999999998</v>
      </c>
      <c r="C11">
        <v>19.200001</v>
      </c>
      <c r="D11">
        <v>18.809999000000001</v>
      </c>
      <c r="E11">
        <v>18.969999000000001</v>
      </c>
      <c r="F11">
        <v>18.969999000000001</v>
      </c>
      <c r="G11">
        <v>1896940</v>
      </c>
      <c r="H11" s="27">
        <f t="shared" si="0"/>
        <v>-3.6765754371545878E-3</v>
      </c>
    </row>
    <row r="12" spans="1:8" x14ac:dyDescent="0.35">
      <c r="A12" s="23">
        <v>43347</v>
      </c>
      <c r="B12">
        <v>18.920000000000002</v>
      </c>
      <c r="C12">
        <v>19.420000000000002</v>
      </c>
      <c r="D12">
        <v>18.920000000000002</v>
      </c>
      <c r="E12">
        <v>19.309999000000001</v>
      </c>
      <c r="F12">
        <v>19.309999000000001</v>
      </c>
      <c r="G12">
        <v>3048984</v>
      </c>
      <c r="H12" s="27">
        <f t="shared" si="0"/>
        <v>1.7923037318030424E-2</v>
      </c>
    </row>
    <row r="13" spans="1:8" x14ac:dyDescent="0.35">
      <c r="A13" s="23">
        <v>43348</v>
      </c>
      <c r="B13">
        <v>19.27</v>
      </c>
      <c r="C13">
        <v>19.309999000000001</v>
      </c>
      <c r="D13">
        <v>18.610001</v>
      </c>
      <c r="E13">
        <v>19.190000999999999</v>
      </c>
      <c r="F13">
        <v>19.190000999999999</v>
      </c>
      <c r="G13">
        <v>2830421</v>
      </c>
      <c r="H13" s="27">
        <f t="shared" si="0"/>
        <v>-6.2142934341945059E-3</v>
      </c>
    </row>
    <row r="14" spans="1:8" x14ac:dyDescent="0.35">
      <c r="A14" s="23">
        <v>43349</v>
      </c>
      <c r="B14">
        <v>19.209999</v>
      </c>
      <c r="C14">
        <v>19.5</v>
      </c>
      <c r="D14">
        <v>19.059999000000001</v>
      </c>
      <c r="E14">
        <v>19.18</v>
      </c>
      <c r="F14">
        <v>19.18</v>
      </c>
      <c r="G14">
        <v>1950848</v>
      </c>
      <c r="H14" s="27">
        <f t="shared" si="0"/>
        <v>-5.2115682536957861E-4</v>
      </c>
    </row>
    <row r="15" spans="1:8" x14ac:dyDescent="0.35">
      <c r="A15" s="23">
        <v>43350</v>
      </c>
      <c r="B15">
        <v>19.049999</v>
      </c>
      <c r="C15">
        <v>19.190000999999999</v>
      </c>
      <c r="D15">
        <v>18.315000999999999</v>
      </c>
      <c r="E15">
        <v>18.420000000000002</v>
      </c>
      <c r="F15">
        <v>18.420000000000002</v>
      </c>
      <c r="G15">
        <v>3230993</v>
      </c>
      <c r="H15" s="27">
        <f t="shared" si="0"/>
        <v>-3.9624608967674557E-2</v>
      </c>
    </row>
    <row r="16" spans="1:8" x14ac:dyDescent="0.35">
      <c r="A16" s="23">
        <v>43353</v>
      </c>
      <c r="B16">
        <v>18.5</v>
      </c>
      <c r="C16">
        <v>18.899999999999999</v>
      </c>
      <c r="D16">
        <v>18.440000999999999</v>
      </c>
      <c r="E16">
        <v>18.719999000000001</v>
      </c>
      <c r="F16">
        <v>18.719999000000001</v>
      </c>
      <c r="G16">
        <v>2440834</v>
      </c>
      <c r="H16" s="27">
        <f t="shared" si="0"/>
        <v>1.6286590662323543E-2</v>
      </c>
    </row>
    <row r="17" spans="1:8" x14ac:dyDescent="0.35">
      <c r="A17" s="23">
        <v>43354</v>
      </c>
      <c r="B17">
        <v>18.77</v>
      </c>
      <c r="C17">
        <v>18.91</v>
      </c>
      <c r="D17">
        <v>18.629999000000002</v>
      </c>
      <c r="E17">
        <v>18.760000000000002</v>
      </c>
      <c r="F17">
        <v>18.760000000000002</v>
      </c>
      <c r="G17">
        <v>2252824</v>
      </c>
      <c r="H17" s="27">
        <f t="shared" si="0"/>
        <v>2.1368056697011668E-3</v>
      </c>
    </row>
    <row r="18" spans="1:8" x14ac:dyDescent="0.35">
      <c r="A18" s="23">
        <v>43355</v>
      </c>
      <c r="B18">
        <v>18.709999</v>
      </c>
      <c r="C18">
        <v>18.84</v>
      </c>
      <c r="D18">
        <v>18.584999</v>
      </c>
      <c r="E18">
        <v>18.639999</v>
      </c>
      <c r="F18">
        <v>18.639999</v>
      </c>
      <c r="G18">
        <v>1564852</v>
      </c>
      <c r="H18" s="27">
        <f t="shared" si="0"/>
        <v>-6.396641791044883E-3</v>
      </c>
    </row>
    <row r="19" spans="1:8" x14ac:dyDescent="0.35">
      <c r="A19" s="23">
        <v>43356</v>
      </c>
      <c r="B19">
        <v>18.649999999999999</v>
      </c>
      <c r="C19">
        <v>18.75</v>
      </c>
      <c r="D19">
        <v>18.27</v>
      </c>
      <c r="E19">
        <v>18.350000000000001</v>
      </c>
      <c r="F19">
        <v>18.350000000000001</v>
      </c>
      <c r="G19">
        <v>1374363</v>
      </c>
      <c r="H19" s="27">
        <f t="shared" si="0"/>
        <v>-1.5557887100744915E-2</v>
      </c>
    </row>
    <row r="20" spans="1:8" x14ac:dyDescent="0.35">
      <c r="A20" s="23">
        <v>43357</v>
      </c>
      <c r="B20">
        <v>18.379999000000002</v>
      </c>
      <c r="C20">
        <v>18.389999</v>
      </c>
      <c r="D20">
        <v>17.43</v>
      </c>
      <c r="E20">
        <v>17.739999999999998</v>
      </c>
      <c r="F20">
        <v>17.739999999999998</v>
      </c>
      <c r="G20">
        <v>3061892</v>
      </c>
      <c r="H20" s="27">
        <f t="shared" si="0"/>
        <v>-3.3242506811989259E-2</v>
      </c>
    </row>
    <row r="21" spans="1:8" x14ac:dyDescent="0.35">
      <c r="A21" s="23">
        <v>43360</v>
      </c>
      <c r="B21">
        <v>17.700001</v>
      </c>
      <c r="C21">
        <v>18.049999</v>
      </c>
      <c r="D21">
        <v>17.48</v>
      </c>
      <c r="E21">
        <v>17.670000000000002</v>
      </c>
      <c r="F21">
        <v>17.670000000000002</v>
      </c>
      <c r="G21">
        <v>2868509</v>
      </c>
      <c r="H21" s="27">
        <f t="shared" si="0"/>
        <v>-3.9458850056367945E-3</v>
      </c>
    </row>
    <row r="22" spans="1:8" x14ac:dyDescent="0.35">
      <c r="A22" s="23">
        <v>43361</v>
      </c>
      <c r="B22">
        <v>17.68</v>
      </c>
      <c r="C22">
        <v>17.829999999999998</v>
      </c>
      <c r="D22">
        <v>17.41</v>
      </c>
      <c r="E22">
        <v>17.459999</v>
      </c>
      <c r="F22">
        <v>17.459999</v>
      </c>
      <c r="G22">
        <v>3148254</v>
      </c>
      <c r="H22" s="27">
        <f t="shared" si="0"/>
        <v>-1.1884606677985391E-2</v>
      </c>
    </row>
    <row r="23" spans="1:8" x14ac:dyDescent="0.35">
      <c r="A23" s="23">
        <v>43362</v>
      </c>
      <c r="B23">
        <v>17.34</v>
      </c>
      <c r="C23">
        <v>17.610001</v>
      </c>
      <c r="D23">
        <v>17.044001000000002</v>
      </c>
      <c r="E23">
        <v>17.280000999999999</v>
      </c>
      <c r="F23">
        <v>17.280000999999999</v>
      </c>
      <c r="G23">
        <v>1974800</v>
      </c>
      <c r="H23" s="27">
        <f t="shared" si="0"/>
        <v>-1.0309164393423002E-2</v>
      </c>
    </row>
    <row r="24" spans="1:8" x14ac:dyDescent="0.35">
      <c r="A24" s="23">
        <v>43363</v>
      </c>
      <c r="B24">
        <v>17.440000999999999</v>
      </c>
      <c r="C24">
        <v>18.450001</v>
      </c>
      <c r="D24">
        <v>17.440000999999999</v>
      </c>
      <c r="E24">
        <v>18.149999999999999</v>
      </c>
      <c r="F24">
        <v>18.149999999999999</v>
      </c>
      <c r="G24">
        <v>5526402</v>
      </c>
      <c r="H24" s="27">
        <f t="shared" si="0"/>
        <v>5.0347161438242971E-2</v>
      </c>
    </row>
    <row r="25" spans="1:8" x14ac:dyDescent="0.35">
      <c r="A25" s="23">
        <v>43364</v>
      </c>
      <c r="B25">
        <v>18.32</v>
      </c>
      <c r="C25">
        <v>18.889999</v>
      </c>
      <c r="D25">
        <v>18.149999999999999</v>
      </c>
      <c r="E25">
        <v>18.700001</v>
      </c>
      <c r="F25">
        <v>18.700001</v>
      </c>
      <c r="G25">
        <v>5679500</v>
      </c>
      <c r="H25" s="27">
        <f t="shared" si="0"/>
        <v>3.0303085399449134E-2</v>
      </c>
    </row>
    <row r="26" spans="1:8" x14ac:dyDescent="0.35">
      <c r="A26" s="23">
        <v>43367</v>
      </c>
      <c r="B26">
        <v>18.629999000000002</v>
      </c>
      <c r="C26">
        <v>18.969999000000001</v>
      </c>
      <c r="D26">
        <v>18.290001</v>
      </c>
      <c r="E26">
        <v>18.84</v>
      </c>
      <c r="F26">
        <v>18.84</v>
      </c>
      <c r="G26">
        <v>2055573</v>
      </c>
      <c r="H26" s="27">
        <f t="shared" si="0"/>
        <v>7.4865771397552086E-3</v>
      </c>
    </row>
    <row r="27" spans="1:8" x14ac:dyDescent="0.35">
      <c r="A27" s="23">
        <v>43368</v>
      </c>
      <c r="B27">
        <v>18.91</v>
      </c>
      <c r="C27">
        <v>18.950001</v>
      </c>
      <c r="D27">
        <v>18.399999999999999</v>
      </c>
      <c r="E27">
        <v>18.739999999999998</v>
      </c>
      <c r="F27">
        <v>18.739999999999998</v>
      </c>
      <c r="G27">
        <v>1772380</v>
      </c>
      <c r="H27" s="27">
        <f t="shared" si="0"/>
        <v>-5.3078556263270391E-3</v>
      </c>
    </row>
    <row r="28" spans="1:8" x14ac:dyDescent="0.35">
      <c r="A28" s="23">
        <v>43369</v>
      </c>
      <c r="B28">
        <v>18.649999999999999</v>
      </c>
      <c r="C28">
        <v>19.459999</v>
      </c>
      <c r="D28">
        <v>18.540001</v>
      </c>
      <c r="E28">
        <v>19.27</v>
      </c>
      <c r="F28">
        <v>19.27</v>
      </c>
      <c r="G28">
        <v>2507625</v>
      </c>
      <c r="H28" s="27">
        <f t="shared" si="0"/>
        <v>2.8281750266809028E-2</v>
      </c>
    </row>
    <row r="29" spans="1:8" x14ac:dyDescent="0.35">
      <c r="A29" s="23">
        <v>43370</v>
      </c>
      <c r="B29">
        <v>19.43</v>
      </c>
      <c r="C29">
        <v>19.66</v>
      </c>
      <c r="D29">
        <v>19.135899999999999</v>
      </c>
      <c r="E29">
        <v>19.239999999999998</v>
      </c>
      <c r="F29">
        <v>19.239999999999998</v>
      </c>
      <c r="G29">
        <v>1697542</v>
      </c>
      <c r="H29" s="27">
        <f t="shared" si="0"/>
        <v>-1.5568240788791457E-3</v>
      </c>
    </row>
    <row r="30" spans="1:8" x14ac:dyDescent="0.35">
      <c r="A30" s="23">
        <v>43371</v>
      </c>
      <c r="B30">
        <v>19.18</v>
      </c>
      <c r="C30">
        <v>19.719999000000001</v>
      </c>
      <c r="D30">
        <v>19.120000999999998</v>
      </c>
      <c r="E30">
        <v>19.459999</v>
      </c>
      <c r="F30">
        <v>19.459999</v>
      </c>
      <c r="G30">
        <v>2141594</v>
      </c>
      <c r="H30" s="27">
        <f t="shared" si="0"/>
        <v>1.1434459459459532E-2</v>
      </c>
    </row>
    <row r="31" spans="1:8" x14ac:dyDescent="0.35">
      <c r="A31" s="23">
        <v>43374</v>
      </c>
      <c r="B31">
        <v>19.639999</v>
      </c>
      <c r="C31">
        <v>19.75</v>
      </c>
      <c r="D31">
        <v>19.290001</v>
      </c>
      <c r="E31">
        <v>19.34</v>
      </c>
      <c r="F31">
        <v>19.34</v>
      </c>
      <c r="G31">
        <v>2227265</v>
      </c>
      <c r="H31" s="27">
        <f t="shared" si="0"/>
        <v>-6.1664443045449267E-3</v>
      </c>
    </row>
    <row r="32" spans="1:8" x14ac:dyDescent="0.35">
      <c r="A32" s="23">
        <v>43375</v>
      </c>
      <c r="B32">
        <v>19.379999000000002</v>
      </c>
      <c r="C32">
        <v>19.379999000000002</v>
      </c>
      <c r="D32">
        <v>18.469999000000001</v>
      </c>
      <c r="E32">
        <v>18.52</v>
      </c>
      <c r="F32">
        <v>18.52</v>
      </c>
      <c r="G32">
        <v>2685246</v>
      </c>
      <c r="H32" s="27">
        <f t="shared" si="0"/>
        <v>-4.2399172699069301E-2</v>
      </c>
    </row>
    <row r="33" spans="1:8" x14ac:dyDescent="0.35">
      <c r="A33" s="23">
        <v>43376</v>
      </c>
      <c r="B33">
        <v>18.540001</v>
      </c>
      <c r="C33">
        <v>19.07</v>
      </c>
      <c r="D33">
        <v>18.239999999999998</v>
      </c>
      <c r="E33">
        <v>18.850000000000001</v>
      </c>
      <c r="F33">
        <v>18.850000000000001</v>
      </c>
      <c r="G33">
        <v>1709898</v>
      </c>
      <c r="H33" s="27">
        <f t="shared" si="0"/>
        <v>1.7818574514038978E-2</v>
      </c>
    </row>
    <row r="34" spans="1:8" x14ac:dyDescent="0.35">
      <c r="A34" s="23">
        <v>43377</v>
      </c>
      <c r="B34">
        <v>18.850000000000001</v>
      </c>
      <c r="C34">
        <v>18.899999999999999</v>
      </c>
      <c r="D34">
        <v>18.149999999999999</v>
      </c>
      <c r="E34">
        <v>18.290001</v>
      </c>
      <c r="F34">
        <v>18.290001</v>
      </c>
      <c r="G34">
        <v>1872498</v>
      </c>
      <c r="H34" s="27">
        <f t="shared" si="0"/>
        <v>-2.9708169761273273E-2</v>
      </c>
    </row>
    <row r="35" spans="1:8" x14ac:dyDescent="0.35">
      <c r="A35" s="23">
        <v>43378</v>
      </c>
      <c r="B35">
        <v>18.25</v>
      </c>
      <c r="C35">
        <v>18.370000999999998</v>
      </c>
      <c r="D35">
        <v>17.579999999999998</v>
      </c>
      <c r="E35">
        <v>17.809999000000001</v>
      </c>
      <c r="F35">
        <v>17.809999000000001</v>
      </c>
      <c r="G35">
        <v>2212138</v>
      </c>
      <c r="H35" s="27">
        <f t="shared" si="0"/>
        <v>-2.6243957012358772E-2</v>
      </c>
    </row>
    <row r="36" spans="1:8" x14ac:dyDescent="0.35">
      <c r="A36" s="23">
        <v>43381</v>
      </c>
      <c r="B36">
        <v>17.75</v>
      </c>
      <c r="C36">
        <v>17.889999</v>
      </c>
      <c r="D36">
        <v>17.350000000000001</v>
      </c>
      <c r="E36">
        <v>17.68</v>
      </c>
      <c r="F36">
        <v>17.68</v>
      </c>
      <c r="G36">
        <v>1824751</v>
      </c>
      <c r="H36" s="27">
        <f t="shared" si="0"/>
        <v>-7.2992143345994307E-3</v>
      </c>
    </row>
    <row r="37" spans="1:8" x14ac:dyDescent="0.35">
      <c r="A37" s="23">
        <v>43382</v>
      </c>
      <c r="B37">
        <v>17.670000000000002</v>
      </c>
      <c r="C37">
        <v>18.25</v>
      </c>
      <c r="D37">
        <v>17.66</v>
      </c>
      <c r="E37">
        <v>17.719999000000001</v>
      </c>
      <c r="F37">
        <v>17.719999000000001</v>
      </c>
      <c r="G37">
        <v>1719521</v>
      </c>
      <c r="H37" s="27">
        <f t="shared" si="0"/>
        <v>2.2623868778281491E-3</v>
      </c>
    </row>
    <row r="38" spans="1:8" x14ac:dyDescent="0.35">
      <c r="A38" s="23">
        <v>43383</v>
      </c>
      <c r="B38">
        <v>17.610001</v>
      </c>
      <c r="C38">
        <v>17.610001</v>
      </c>
      <c r="D38">
        <v>16.754999000000002</v>
      </c>
      <c r="E38">
        <v>16.809999000000001</v>
      </c>
      <c r="F38">
        <v>16.809999000000001</v>
      </c>
      <c r="G38">
        <v>3054119</v>
      </c>
      <c r="H38" s="27">
        <f t="shared" si="0"/>
        <v>-5.1354404703973185E-2</v>
      </c>
    </row>
    <row r="39" spans="1:8" x14ac:dyDescent="0.35">
      <c r="A39" s="23">
        <v>43384</v>
      </c>
      <c r="B39">
        <v>16.75</v>
      </c>
      <c r="C39">
        <v>17.360001</v>
      </c>
      <c r="D39">
        <v>16.610001</v>
      </c>
      <c r="E39">
        <v>16.82</v>
      </c>
      <c r="F39">
        <v>16.82</v>
      </c>
      <c r="G39">
        <v>3959933</v>
      </c>
      <c r="H39" s="27">
        <f t="shared" si="0"/>
        <v>5.9494352141240686E-4</v>
      </c>
    </row>
    <row r="40" spans="1:8" x14ac:dyDescent="0.35">
      <c r="A40" s="23">
        <v>43385</v>
      </c>
      <c r="B40">
        <v>17.139999</v>
      </c>
      <c r="C40">
        <v>17.360001</v>
      </c>
      <c r="D40">
        <v>16.870000999999998</v>
      </c>
      <c r="E40">
        <v>17.27</v>
      </c>
      <c r="F40">
        <v>17.27</v>
      </c>
      <c r="G40">
        <v>2514048</v>
      </c>
      <c r="H40" s="27">
        <f t="shared" si="0"/>
        <v>2.6753864447086759E-2</v>
      </c>
    </row>
    <row r="41" spans="1:8" x14ac:dyDescent="0.35">
      <c r="A41" s="23">
        <v>43388</v>
      </c>
      <c r="B41">
        <v>17.219999000000001</v>
      </c>
      <c r="C41">
        <v>17.559999000000001</v>
      </c>
      <c r="D41">
        <v>17.075001</v>
      </c>
      <c r="E41">
        <v>17.309999000000001</v>
      </c>
      <c r="F41">
        <v>17.309999000000001</v>
      </c>
      <c r="G41">
        <v>1317703</v>
      </c>
      <c r="H41" s="27">
        <f t="shared" si="0"/>
        <v>2.3160972785177575E-3</v>
      </c>
    </row>
    <row r="42" spans="1:8" x14ac:dyDescent="0.35">
      <c r="A42" s="23">
        <v>43389</v>
      </c>
      <c r="B42">
        <v>17.41</v>
      </c>
      <c r="C42">
        <v>17.924999</v>
      </c>
      <c r="D42">
        <v>17.23</v>
      </c>
      <c r="E42">
        <v>17.91</v>
      </c>
      <c r="F42">
        <v>17.91</v>
      </c>
      <c r="G42">
        <v>2569410</v>
      </c>
      <c r="H42" s="27">
        <f t="shared" si="0"/>
        <v>3.4662104833166014E-2</v>
      </c>
    </row>
    <row r="43" spans="1:8" x14ac:dyDescent="0.35">
      <c r="A43" s="23">
        <v>43390</v>
      </c>
      <c r="B43">
        <v>17.940000999999999</v>
      </c>
      <c r="C43">
        <v>18.049999</v>
      </c>
      <c r="D43">
        <v>17.350000000000001</v>
      </c>
      <c r="E43">
        <v>17.559999000000001</v>
      </c>
      <c r="F43">
        <v>17.559999000000001</v>
      </c>
      <c r="G43">
        <v>1292191</v>
      </c>
      <c r="H43" s="27">
        <f t="shared" si="0"/>
        <v>-1.9542211055276319E-2</v>
      </c>
    </row>
    <row r="44" spans="1:8" x14ac:dyDescent="0.35">
      <c r="A44" s="23">
        <v>43391</v>
      </c>
      <c r="B44">
        <v>17.43</v>
      </c>
      <c r="C44">
        <v>17.700001</v>
      </c>
      <c r="D44">
        <v>17.014999</v>
      </c>
      <c r="E44">
        <v>17.139999</v>
      </c>
      <c r="F44">
        <v>17.139999</v>
      </c>
      <c r="G44">
        <v>1751337</v>
      </c>
      <c r="H44" s="27">
        <f t="shared" si="0"/>
        <v>-2.391799680626415E-2</v>
      </c>
    </row>
    <row r="45" spans="1:8" x14ac:dyDescent="0.35">
      <c r="A45" s="23">
        <v>43392</v>
      </c>
      <c r="B45">
        <v>17.290001</v>
      </c>
      <c r="C45">
        <v>17.290001</v>
      </c>
      <c r="D45">
        <v>16.68</v>
      </c>
      <c r="E45">
        <v>16.799999</v>
      </c>
      <c r="F45">
        <v>16.799999</v>
      </c>
      <c r="G45">
        <v>2235367</v>
      </c>
      <c r="H45" s="27">
        <f t="shared" si="0"/>
        <v>-1.9836640597236901E-2</v>
      </c>
    </row>
    <row r="46" spans="1:8" x14ac:dyDescent="0.35">
      <c r="A46" s="23">
        <v>43395</v>
      </c>
      <c r="B46">
        <v>16.82</v>
      </c>
      <c r="C46">
        <v>17.16</v>
      </c>
      <c r="D46">
        <v>16.760000000000002</v>
      </c>
      <c r="E46">
        <v>17.040001</v>
      </c>
      <c r="F46">
        <v>17.040001</v>
      </c>
      <c r="G46">
        <v>1653845</v>
      </c>
      <c r="H46" s="27">
        <f t="shared" si="0"/>
        <v>1.4285834183680636E-2</v>
      </c>
    </row>
    <row r="47" spans="1:8" x14ac:dyDescent="0.35">
      <c r="A47" s="23">
        <v>43396</v>
      </c>
      <c r="B47">
        <v>16.709999</v>
      </c>
      <c r="C47">
        <v>17.065000999999999</v>
      </c>
      <c r="D47">
        <v>16.389999</v>
      </c>
      <c r="E47">
        <v>16.940000999999999</v>
      </c>
      <c r="F47">
        <v>16.940000999999999</v>
      </c>
      <c r="G47">
        <v>2386495</v>
      </c>
      <c r="H47" s="27">
        <f t="shared" si="0"/>
        <v>-5.8685442565409134E-3</v>
      </c>
    </row>
    <row r="48" spans="1:8" x14ac:dyDescent="0.35">
      <c r="A48" s="23">
        <v>43397</v>
      </c>
      <c r="B48">
        <v>17</v>
      </c>
      <c r="C48">
        <v>17.219999000000001</v>
      </c>
      <c r="D48">
        <v>16.719999000000001</v>
      </c>
      <c r="E48">
        <v>16.739999999999998</v>
      </c>
      <c r="F48">
        <v>16.739999999999998</v>
      </c>
      <c r="G48">
        <v>2162752</v>
      </c>
      <c r="H48" s="27">
        <f t="shared" si="0"/>
        <v>-1.1806433777660363E-2</v>
      </c>
    </row>
    <row r="49" spans="1:8" x14ac:dyDescent="0.35">
      <c r="A49" s="23">
        <v>43398</v>
      </c>
      <c r="B49">
        <v>16.860001</v>
      </c>
      <c r="C49">
        <v>17.190000999999999</v>
      </c>
      <c r="D49">
        <v>16.75</v>
      </c>
      <c r="E49">
        <v>17.030000999999999</v>
      </c>
      <c r="F49">
        <v>17.030000999999999</v>
      </c>
      <c r="G49">
        <v>1799411</v>
      </c>
      <c r="H49" s="27">
        <f t="shared" si="0"/>
        <v>1.732383512544804E-2</v>
      </c>
    </row>
    <row r="50" spans="1:8" x14ac:dyDescent="0.35">
      <c r="A50" s="23">
        <v>43399</v>
      </c>
      <c r="B50">
        <v>16.77</v>
      </c>
      <c r="C50">
        <v>16.84</v>
      </c>
      <c r="D50">
        <v>15.95</v>
      </c>
      <c r="E50">
        <v>16.549999</v>
      </c>
      <c r="F50">
        <v>16.549999</v>
      </c>
      <c r="G50">
        <v>3200439</v>
      </c>
      <c r="H50" s="27">
        <f t="shared" si="0"/>
        <v>-2.8185670687864255E-2</v>
      </c>
    </row>
    <row r="51" spans="1:8" x14ac:dyDescent="0.35">
      <c r="A51" s="23">
        <v>43402</v>
      </c>
      <c r="B51">
        <v>16.860001</v>
      </c>
      <c r="C51">
        <v>17.445</v>
      </c>
      <c r="D51">
        <v>16.375</v>
      </c>
      <c r="E51">
        <v>16.809999000000001</v>
      </c>
      <c r="F51">
        <v>16.809999000000001</v>
      </c>
      <c r="G51">
        <v>4068643</v>
      </c>
      <c r="H51" s="27">
        <f t="shared" si="0"/>
        <v>1.5709970737762678E-2</v>
      </c>
    </row>
    <row r="52" spans="1:8" x14ac:dyDescent="0.35">
      <c r="A52" s="23">
        <v>43403</v>
      </c>
      <c r="B52">
        <v>19.84</v>
      </c>
      <c r="C52">
        <v>21.07</v>
      </c>
      <c r="D52">
        <v>19.16</v>
      </c>
      <c r="E52">
        <v>20.969999000000001</v>
      </c>
      <c r="F52">
        <v>20.969999000000001</v>
      </c>
      <c r="G52">
        <v>12470894</v>
      </c>
      <c r="H52" s="27">
        <f t="shared" si="0"/>
        <v>0.24747175773181188</v>
      </c>
    </row>
    <row r="53" spans="1:8" x14ac:dyDescent="0.35">
      <c r="A53" s="23">
        <v>43404</v>
      </c>
      <c r="B53">
        <v>20.799999</v>
      </c>
      <c r="C53">
        <v>21.459999</v>
      </c>
      <c r="D53">
        <v>19.809999000000001</v>
      </c>
      <c r="E53">
        <v>19.829999999999998</v>
      </c>
      <c r="F53">
        <v>19.829999999999998</v>
      </c>
      <c r="G53">
        <v>6971619</v>
      </c>
      <c r="H53" s="27">
        <f t="shared" si="0"/>
        <v>-5.4363331157049791E-2</v>
      </c>
    </row>
    <row r="54" spans="1:8" x14ac:dyDescent="0.35">
      <c r="A54" s="23">
        <v>43405</v>
      </c>
      <c r="B54">
        <v>19.829999999999998</v>
      </c>
      <c r="C54">
        <v>21.41</v>
      </c>
      <c r="D54">
        <v>19.510000000000002</v>
      </c>
      <c r="E54">
        <v>21.110001</v>
      </c>
      <c r="F54">
        <v>21.110001</v>
      </c>
      <c r="G54">
        <v>4580905</v>
      </c>
      <c r="H54" s="27">
        <f t="shared" si="0"/>
        <v>6.4548714069591645E-2</v>
      </c>
    </row>
    <row r="55" spans="1:8" x14ac:dyDescent="0.35">
      <c r="A55" s="23">
        <v>43406</v>
      </c>
      <c r="B55">
        <v>21.1</v>
      </c>
      <c r="C55">
        <v>21.700001</v>
      </c>
      <c r="D55">
        <v>20.940000999999999</v>
      </c>
      <c r="E55">
        <v>21.42</v>
      </c>
      <c r="F55">
        <v>21.42</v>
      </c>
      <c r="G55">
        <v>3477968</v>
      </c>
      <c r="H55" s="27">
        <f t="shared" si="0"/>
        <v>1.4684935353626995E-2</v>
      </c>
    </row>
    <row r="56" spans="1:8" x14ac:dyDescent="0.35">
      <c r="A56" s="23">
        <v>43409</v>
      </c>
      <c r="B56">
        <v>21.940000999999999</v>
      </c>
      <c r="C56">
        <v>22.23</v>
      </c>
      <c r="D56">
        <v>21.360001</v>
      </c>
      <c r="E56">
        <v>21.459999</v>
      </c>
      <c r="F56">
        <v>21.459999</v>
      </c>
      <c r="G56">
        <v>4608609</v>
      </c>
      <c r="H56" s="27">
        <f t="shared" si="0"/>
        <v>1.8673669467786235E-3</v>
      </c>
    </row>
    <row r="57" spans="1:8" x14ac:dyDescent="0.35">
      <c r="A57" s="23">
        <v>43410</v>
      </c>
      <c r="B57">
        <v>21.299999</v>
      </c>
      <c r="C57">
        <v>21.299999</v>
      </c>
      <c r="D57">
        <v>20.510999999999999</v>
      </c>
      <c r="E57">
        <v>20.91</v>
      </c>
      <c r="F57">
        <v>20.91</v>
      </c>
      <c r="G57">
        <v>3881375</v>
      </c>
      <c r="H57" s="27">
        <f t="shared" si="0"/>
        <v>-2.5629031949162703E-2</v>
      </c>
    </row>
    <row r="58" spans="1:8" x14ac:dyDescent="0.35">
      <c r="A58" s="23">
        <v>43411</v>
      </c>
      <c r="B58">
        <v>20.84</v>
      </c>
      <c r="C58">
        <v>20.92</v>
      </c>
      <c r="D58">
        <v>20.209999</v>
      </c>
      <c r="E58">
        <v>20.66</v>
      </c>
      <c r="F58">
        <v>20.66</v>
      </c>
      <c r="G58">
        <v>2820794</v>
      </c>
      <c r="H58" s="27">
        <f t="shared" si="0"/>
        <v>-1.1956001912960305E-2</v>
      </c>
    </row>
    <row r="59" spans="1:8" x14ac:dyDescent="0.35">
      <c r="A59" s="23">
        <v>43412</v>
      </c>
      <c r="B59">
        <v>20.58</v>
      </c>
      <c r="C59">
        <v>20.799999</v>
      </c>
      <c r="D59">
        <v>20.309999000000001</v>
      </c>
      <c r="E59">
        <v>20.74</v>
      </c>
      <c r="F59">
        <v>20.74</v>
      </c>
      <c r="G59">
        <v>2708776</v>
      </c>
      <c r="H59" s="27">
        <f t="shared" si="0"/>
        <v>3.8722168441431893E-3</v>
      </c>
    </row>
    <row r="60" spans="1:8" x14ac:dyDescent="0.35">
      <c r="A60" s="23">
        <v>43413</v>
      </c>
      <c r="B60">
        <v>20.51</v>
      </c>
      <c r="C60">
        <v>21.219999000000001</v>
      </c>
      <c r="D60">
        <v>20.450001</v>
      </c>
      <c r="E60">
        <v>20.74</v>
      </c>
      <c r="F60">
        <v>20.74</v>
      </c>
      <c r="G60">
        <v>2850065</v>
      </c>
      <c r="H60" s="27">
        <f t="shared" si="0"/>
        <v>0</v>
      </c>
    </row>
    <row r="61" spans="1:8" x14ac:dyDescent="0.35">
      <c r="A61" s="23">
        <v>43416</v>
      </c>
      <c r="B61">
        <v>20.73</v>
      </c>
      <c r="C61">
        <v>21.4</v>
      </c>
      <c r="D61">
        <v>20.559999000000001</v>
      </c>
      <c r="E61">
        <v>20.82</v>
      </c>
      <c r="F61">
        <v>20.82</v>
      </c>
      <c r="G61">
        <v>2975154</v>
      </c>
      <c r="H61" s="27">
        <f t="shared" si="0"/>
        <v>3.8572806171649882E-3</v>
      </c>
    </row>
    <row r="62" spans="1:8" x14ac:dyDescent="0.35">
      <c r="A62" s="23">
        <v>43417</v>
      </c>
      <c r="B62">
        <v>20.809999000000001</v>
      </c>
      <c r="C62">
        <v>21.450001</v>
      </c>
      <c r="D62">
        <v>20.809999000000001</v>
      </c>
      <c r="E62">
        <v>21.110001</v>
      </c>
      <c r="F62">
        <v>21.110001</v>
      </c>
      <c r="G62">
        <v>3284472</v>
      </c>
      <c r="H62" s="27">
        <f t="shared" si="0"/>
        <v>1.3928962536023062E-2</v>
      </c>
    </row>
    <row r="63" spans="1:8" x14ac:dyDescent="0.35">
      <c r="A63" s="23">
        <v>43418</v>
      </c>
      <c r="B63">
        <v>21.33</v>
      </c>
      <c r="C63">
        <v>21.895</v>
      </c>
      <c r="D63">
        <v>20.9</v>
      </c>
      <c r="E63">
        <v>20.950001</v>
      </c>
      <c r="F63">
        <v>20.950001</v>
      </c>
      <c r="G63">
        <v>3026590</v>
      </c>
      <c r="H63" s="27">
        <f t="shared" si="0"/>
        <v>-7.5793459223426913E-3</v>
      </c>
    </row>
    <row r="64" spans="1:8" x14ac:dyDescent="0.35">
      <c r="A64" s="23">
        <v>43419</v>
      </c>
      <c r="B64">
        <v>20.67</v>
      </c>
      <c r="C64">
        <v>20.9</v>
      </c>
      <c r="D64">
        <v>19.829999999999998</v>
      </c>
      <c r="E64">
        <v>20.9</v>
      </c>
      <c r="F64">
        <v>20.9</v>
      </c>
      <c r="G64">
        <v>3702723</v>
      </c>
      <c r="H64" s="27">
        <f t="shared" si="0"/>
        <v>-2.3866824636429246E-3</v>
      </c>
    </row>
    <row r="65" spans="1:8" x14ac:dyDescent="0.35">
      <c r="A65" s="23">
        <v>43420</v>
      </c>
      <c r="B65">
        <v>20.68</v>
      </c>
      <c r="C65">
        <v>20.68</v>
      </c>
      <c r="D65">
        <v>20.004999000000002</v>
      </c>
      <c r="E65">
        <v>20.209999</v>
      </c>
      <c r="F65">
        <v>20.209999</v>
      </c>
      <c r="G65">
        <v>3419715</v>
      </c>
      <c r="H65" s="27">
        <f t="shared" si="0"/>
        <v>-3.3014401913875543E-2</v>
      </c>
    </row>
    <row r="66" spans="1:8" x14ac:dyDescent="0.35">
      <c r="A66" s="23">
        <v>43423</v>
      </c>
      <c r="B66">
        <v>20.110001</v>
      </c>
      <c r="C66">
        <v>20.219999000000001</v>
      </c>
      <c r="D66">
        <v>19.25</v>
      </c>
      <c r="E66">
        <v>19.420000000000002</v>
      </c>
      <c r="F66">
        <v>19.420000000000002</v>
      </c>
      <c r="G66">
        <v>3300235</v>
      </c>
      <c r="H66" s="27">
        <f t="shared" si="0"/>
        <v>-3.908951207766008E-2</v>
      </c>
    </row>
    <row r="67" spans="1:8" x14ac:dyDescent="0.35">
      <c r="A67" s="23">
        <v>43424</v>
      </c>
      <c r="B67">
        <v>18.959999</v>
      </c>
      <c r="C67">
        <v>19.529900000000001</v>
      </c>
      <c r="D67">
        <v>18.719999000000001</v>
      </c>
      <c r="E67">
        <v>19.379999000000002</v>
      </c>
      <c r="F67">
        <v>19.379999000000002</v>
      </c>
      <c r="G67">
        <v>3298815</v>
      </c>
      <c r="H67" s="27">
        <f t="shared" si="0"/>
        <v>-2.059783728115354E-3</v>
      </c>
    </row>
    <row r="68" spans="1:8" x14ac:dyDescent="0.35">
      <c r="A68" s="23">
        <v>43425</v>
      </c>
      <c r="B68">
        <v>19.670000000000002</v>
      </c>
      <c r="C68">
        <v>20.170000000000002</v>
      </c>
      <c r="D68">
        <v>19.639999</v>
      </c>
      <c r="E68">
        <v>20.030000999999999</v>
      </c>
      <c r="F68">
        <v>20.030000999999999</v>
      </c>
      <c r="G68">
        <v>2393589</v>
      </c>
      <c r="H68" s="27">
        <f t="shared" si="0"/>
        <v>3.3539836611962519E-2</v>
      </c>
    </row>
    <row r="69" spans="1:8" x14ac:dyDescent="0.35">
      <c r="A69" s="23">
        <v>43427</v>
      </c>
      <c r="B69">
        <v>19.889999</v>
      </c>
      <c r="C69">
        <v>20.174999</v>
      </c>
      <c r="D69">
        <v>19.82</v>
      </c>
      <c r="E69">
        <v>20.079999999999998</v>
      </c>
      <c r="F69">
        <v>20.079999999999998</v>
      </c>
      <c r="G69">
        <v>1318345</v>
      </c>
      <c r="H69" s="27">
        <f t="shared" si="0"/>
        <v>2.4962055668394469E-3</v>
      </c>
    </row>
    <row r="70" spans="1:8" x14ac:dyDescent="0.35">
      <c r="A70" s="23">
        <v>43430</v>
      </c>
      <c r="B70">
        <v>20.209999</v>
      </c>
      <c r="C70">
        <v>20.780000999999999</v>
      </c>
      <c r="D70">
        <v>20.190000999999999</v>
      </c>
      <c r="E70">
        <v>20.66</v>
      </c>
      <c r="F70">
        <v>20.66</v>
      </c>
      <c r="G70">
        <v>2520523</v>
      </c>
      <c r="H70" s="27">
        <f t="shared" ref="H70:H133" si="1">(F70-F69)/F69</f>
        <v>2.8884462151394518E-2</v>
      </c>
    </row>
    <row r="71" spans="1:8" x14ac:dyDescent="0.35">
      <c r="A71" s="23">
        <v>43431</v>
      </c>
      <c r="B71">
        <v>20.370000999999998</v>
      </c>
      <c r="C71">
        <v>20.5</v>
      </c>
      <c r="D71">
        <v>19.940000999999999</v>
      </c>
      <c r="E71">
        <v>20.399999999999999</v>
      </c>
      <c r="F71">
        <v>20.399999999999999</v>
      </c>
      <c r="G71">
        <v>2608871</v>
      </c>
      <c r="H71" s="27">
        <f t="shared" si="1"/>
        <v>-1.258470474346571E-2</v>
      </c>
    </row>
    <row r="72" spans="1:8" x14ac:dyDescent="0.35">
      <c r="A72" s="23">
        <v>43432</v>
      </c>
      <c r="B72">
        <v>20.58</v>
      </c>
      <c r="C72">
        <v>21.834999</v>
      </c>
      <c r="D72">
        <v>20.49</v>
      </c>
      <c r="E72">
        <v>21.57</v>
      </c>
      <c r="F72">
        <v>21.57</v>
      </c>
      <c r="G72">
        <v>4256893</v>
      </c>
      <c r="H72" s="27">
        <f t="shared" si="1"/>
        <v>5.7352941176470676E-2</v>
      </c>
    </row>
    <row r="73" spans="1:8" x14ac:dyDescent="0.35">
      <c r="A73" s="23">
        <v>43433</v>
      </c>
      <c r="B73">
        <v>21.48</v>
      </c>
      <c r="C73">
        <v>22</v>
      </c>
      <c r="D73">
        <v>20.969999000000001</v>
      </c>
      <c r="E73">
        <v>21.75</v>
      </c>
      <c r="F73">
        <v>21.75</v>
      </c>
      <c r="G73">
        <v>2886475</v>
      </c>
      <c r="H73" s="27">
        <f t="shared" si="1"/>
        <v>8.3449235048678582E-3</v>
      </c>
    </row>
    <row r="74" spans="1:8" x14ac:dyDescent="0.35">
      <c r="A74" s="23">
        <v>43434</v>
      </c>
      <c r="B74">
        <v>22</v>
      </c>
      <c r="C74">
        <v>22.76</v>
      </c>
      <c r="D74">
        <v>21.879999000000002</v>
      </c>
      <c r="E74">
        <v>22.33</v>
      </c>
      <c r="F74">
        <v>22.33</v>
      </c>
      <c r="G74">
        <v>4723151</v>
      </c>
      <c r="H74" s="27">
        <f t="shared" si="1"/>
        <v>2.6666666666666589E-2</v>
      </c>
    </row>
    <row r="75" spans="1:8" x14ac:dyDescent="0.35">
      <c r="A75" s="23">
        <v>43437</v>
      </c>
      <c r="B75">
        <v>22.799999</v>
      </c>
      <c r="C75">
        <v>23.280000999999999</v>
      </c>
      <c r="D75">
        <v>22.459999</v>
      </c>
      <c r="E75">
        <v>22.530000999999999</v>
      </c>
      <c r="F75">
        <v>22.530000999999999</v>
      </c>
      <c r="G75">
        <v>4191890</v>
      </c>
      <c r="H75" s="27">
        <f t="shared" si="1"/>
        <v>8.9566054635020296E-3</v>
      </c>
    </row>
    <row r="76" spans="1:8" x14ac:dyDescent="0.35">
      <c r="A76" s="23">
        <v>43438</v>
      </c>
      <c r="B76">
        <v>22.5</v>
      </c>
      <c r="C76">
        <v>22.808001000000001</v>
      </c>
      <c r="D76">
        <v>21.73</v>
      </c>
      <c r="E76">
        <v>21.969999000000001</v>
      </c>
      <c r="F76">
        <v>21.969999000000001</v>
      </c>
      <c r="G76">
        <v>3563049</v>
      </c>
      <c r="H76" s="27">
        <f t="shared" si="1"/>
        <v>-2.4855835558995194E-2</v>
      </c>
    </row>
    <row r="77" spans="1:8" x14ac:dyDescent="0.35">
      <c r="A77" s="23">
        <v>43440</v>
      </c>
      <c r="B77">
        <v>21.6</v>
      </c>
      <c r="C77">
        <v>22.58</v>
      </c>
      <c r="D77">
        <v>21.459999</v>
      </c>
      <c r="E77">
        <v>22.58</v>
      </c>
      <c r="F77">
        <v>22.58</v>
      </c>
      <c r="G77">
        <v>3909443</v>
      </c>
      <c r="H77" s="27">
        <f t="shared" si="1"/>
        <v>2.7765181054400453E-2</v>
      </c>
    </row>
    <row r="78" spans="1:8" x14ac:dyDescent="0.35">
      <c r="A78" s="23">
        <v>43441</v>
      </c>
      <c r="B78">
        <v>22.620000999999998</v>
      </c>
      <c r="C78">
        <v>22.82</v>
      </c>
      <c r="D78">
        <v>21.82</v>
      </c>
      <c r="E78">
        <v>22.07</v>
      </c>
      <c r="F78">
        <v>22.07</v>
      </c>
      <c r="G78">
        <v>4241854</v>
      </c>
      <c r="H78" s="27">
        <f t="shared" si="1"/>
        <v>-2.2586359610274494E-2</v>
      </c>
    </row>
    <row r="79" spans="1:8" x14ac:dyDescent="0.35">
      <c r="A79" s="23">
        <v>43444</v>
      </c>
      <c r="B79">
        <v>22.049999</v>
      </c>
      <c r="C79">
        <v>22.18</v>
      </c>
      <c r="D79">
        <v>20.84</v>
      </c>
      <c r="E79">
        <v>21.01</v>
      </c>
      <c r="F79">
        <v>21.01</v>
      </c>
      <c r="G79">
        <v>3520983</v>
      </c>
      <c r="H79" s="27">
        <f t="shared" si="1"/>
        <v>-4.8028998640688658E-2</v>
      </c>
    </row>
    <row r="80" spans="1:8" x14ac:dyDescent="0.35">
      <c r="A80" s="23">
        <v>43445</v>
      </c>
      <c r="B80">
        <v>21.26</v>
      </c>
      <c r="C80">
        <v>21.405000999999999</v>
      </c>
      <c r="D80">
        <v>20.59</v>
      </c>
      <c r="E80">
        <v>20.870000999999998</v>
      </c>
      <c r="F80">
        <v>20.870000999999998</v>
      </c>
      <c r="G80">
        <v>2897427</v>
      </c>
      <c r="H80" s="27">
        <f t="shared" si="1"/>
        <v>-6.6634459781058104E-3</v>
      </c>
    </row>
    <row r="81" spans="1:8" x14ac:dyDescent="0.35">
      <c r="A81" s="23">
        <v>43446</v>
      </c>
      <c r="B81">
        <v>20.049999</v>
      </c>
      <c r="C81">
        <v>20.079999999999998</v>
      </c>
      <c r="D81">
        <v>18.395</v>
      </c>
      <c r="E81">
        <v>19.010000000000002</v>
      </c>
      <c r="F81">
        <v>19.010000000000002</v>
      </c>
      <c r="G81">
        <v>8768410</v>
      </c>
      <c r="H81" s="27">
        <f t="shared" si="1"/>
        <v>-8.9123186913119795E-2</v>
      </c>
    </row>
    <row r="82" spans="1:8" x14ac:dyDescent="0.35">
      <c r="A82" s="23">
        <v>43447</v>
      </c>
      <c r="B82">
        <v>18.91</v>
      </c>
      <c r="C82">
        <v>19.049700000000001</v>
      </c>
      <c r="D82">
        <v>17.630099999999999</v>
      </c>
      <c r="E82">
        <v>17.809999000000001</v>
      </c>
      <c r="F82">
        <v>17.809999000000001</v>
      </c>
      <c r="G82">
        <v>7154360</v>
      </c>
      <c r="H82" s="27">
        <f t="shared" si="1"/>
        <v>-6.3124723829563398E-2</v>
      </c>
    </row>
    <row r="83" spans="1:8" x14ac:dyDescent="0.35">
      <c r="A83" s="23">
        <v>43448</v>
      </c>
      <c r="B83">
        <v>17.540001</v>
      </c>
      <c r="C83">
        <v>18.27</v>
      </c>
      <c r="D83">
        <v>17.32</v>
      </c>
      <c r="E83">
        <v>17.73</v>
      </c>
      <c r="F83">
        <v>17.73</v>
      </c>
      <c r="G83">
        <v>4256150</v>
      </c>
      <c r="H83" s="27">
        <f t="shared" si="1"/>
        <v>-4.491802610432534E-3</v>
      </c>
    </row>
    <row r="84" spans="1:8" x14ac:dyDescent="0.35">
      <c r="A84" s="23">
        <v>43451</v>
      </c>
      <c r="B84">
        <v>17.489999999999998</v>
      </c>
      <c r="C84">
        <v>17.879999000000002</v>
      </c>
      <c r="D84">
        <v>16.91</v>
      </c>
      <c r="E84">
        <v>17.02</v>
      </c>
      <c r="F84">
        <v>17.02</v>
      </c>
      <c r="G84">
        <v>3612104</v>
      </c>
      <c r="H84" s="27">
        <f t="shared" si="1"/>
        <v>-4.004512126339542E-2</v>
      </c>
    </row>
    <row r="85" spans="1:8" x14ac:dyDescent="0.35">
      <c r="A85" s="23">
        <v>43452</v>
      </c>
      <c r="B85">
        <v>17.190000999999999</v>
      </c>
      <c r="C85">
        <v>17.690000999999999</v>
      </c>
      <c r="D85">
        <v>16.920000000000002</v>
      </c>
      <c r="E85">
        <v>17.399999999999999</v>
      </c>
      <c r="F85">
        <v>17.399999999999999</v>
      </c>
      <c r="G85">
        <v>3209792</v>
      </c>
      <c r="H85" s="27">
        <f t="shared" si="1"/>
        <v>2.2326674500587486E-2</v>
      </c>
    </row>
    <row r="86" spans="1:8" x14ac:dyDescent="0.35">
      <c r="A86" s="23">
        <v>43453</v>
      </c>
      <c r="B86">
        <v>17.299999</v>
      </c>
      <c r="C86">
        <v>17.32</v>
      </c>
      <c r="D86">
        <v>16.434999000000001</v>
      </c>
      <c r="E86">
        <v>16.639999</v>
      </c>
      <c r="F86">
        <v>16.639999</v>
      </c>
      <c r="G86">
        <v>3033752</v>
      </c>
      <c r="H86" s="27">
        <f t="shared" si="1"/>
        <v>-4.3678218390804546E-2</v>
      </c>
    </row>
    <row r="87" spans="1:8" x14ac:dyDescent="0.35">
      <c r="A87" s="23">
        <v>43454</v>
      </c>
      <c r="B87">
        <v>16.639999</v>
      </c>
      <c r="C87">
        <v>16.870000999999998</v>
      </c>
      <c r="D87">
        <v>15.96</v>
      </c>
      <c r="E87">
        <v>16.079999999999998</v>
      </c>
      <c r="F87">
        <v>16.079999999999998</v>
      </c>
      <c r="G87">
        <v>5253775</v>
      </c>
      <c r="H87" s="27">
        <f t="shared" si="1"/>
        <v>-3.3653788080155608E-2</v>
      </c>
    </row>
    <row r="88" spans="1:8" x14ac:dyDescent="0.35">
      <c r="A88" s="23">
        <v>43455</v>
      </c>
      <c r="B88">
        <v>16.239999999999998</v>
      </c>
      <c r="C88">
        <v>16.360001</v>
      </c>
      <c r="D88">
        <v>15.33</v>
      </c>
      <c r="E88">
        <v>15.41</v>
      </c>
      <c r="F88">
        <v>15.41</v>
      </c>
      <c r="G88">
        <v>5145255</v>
      </c>
      <c r="H88" s="27">
        <f t="shared" si="1"/>
        <v>-4.1666666666666553E-2</v>
      </c>
    </row>
    <row r="89" spans="1:8" x14ac:dyDescent="0.35">
      <c r="A89" s="23">
        <v>43458</v>
      </c>
      <c r="B89">
        <v>15.23</v>
      </c>
      <c r="C89">
        <v>15.79</v>
      </c>
      <c r="D89">
        <v>15.06</v>
      </c>
      <c r="E89">
        <v>15.19</v>
      </c>
      <c r="F89">
        <v>15.19</v>
      </c>
      <c r="G89">
        <v>1937421</v>
      </c>
      <c r="H89" s="27">
        <f t="shared" si="1"/>
        <v>-1.4276443867618472E-2</v>
      </c>
    </row>
    <row r="90" spans="1:8" x14ac:dyDescent="0.35">
      <c r="A90" s="23">
        <v>43460</v>
      </c>
      <c r="B90">
        <v>15.25</v>
      </c>
      <c r="C90">
        <v>16.27</v>
      </c>
      <c r="D90">
        <v>15.05</v>
      </c>
      <c r="E90">
        <v>16.23</v>
      </c>
      <c r="F90">
        <v>16.23</v>
      </c>
      <c r="G90">
        <v>2559625</v>
      </c>
      <c r="H90" s="27">
        <f t="shared" si="1"/>
        <v>6.8466096115865765E-2</v>
      </c>
    </row>
    <row r="91" spans="1:8" x14ac:dyDescent="0.35">
      <c r="A91" s="23">
        <v>43461</v>
      </c>
      <c r="B91">
        <v>16</v>
      </c>
      <c r="C91">
        <v>16.260000000000002</v>
      </c>
      <c r="D91">
        <v>15.54</v>
      </c>
      <c r="E91">
        <v>16.25</v>
      </c>
      <c r="F91">
        <v>16.25</v>
      </c>
      <c r="G91">
        <v>2270830</v>
      </c>
      <c r="H91" s="27">
        <f t="shared" si="1"/>
        <v>1.2322858903265294E-3</v>
      </c>
    </row>
    <row r="92" spans="1:8" x14ac:dyDescent="0.35">
      <c r="A92" s="23">
        <v>43462</v>
      </c>
      <c r="B92">
        <v>16.25</v>
      </c>
      <c r="C92">
        <v>16.48</v>
      </c>
      <c r="D92">
        <v>15.91</v>
      </c>
      <c r="E92">
        <v>15.99</v>
      </c>
      <c r="F92">
        <v>15.99</v>
      </c>
      <c r="G92">
        <v>2267444</v>
      </c>
      <c r="H92" s="27">
        <f t="shared" si="1"/>
        <v>-1.5999999999999986E-2</v>
      </c>
    </row>
    <row r="93" spans="1:8" x14ac:dyDescent="0.35">
      <c r="A93" s="23">
        <v>43465</v>
      </c>
      <c r="B93">
        <v>16.059999000000001</v>
      </c>
      <c r="C93">
        <v>16.424999</v>
      </c>
      <c r="D93">
        <v>16.049999</v>
      </c>
      <c r="E93">
        <v>16.170000000000002</v>
      </c>
      <c r="F93">
        <v>16.170000000000002</v>
      </c>
      <c r="G93">
        <v>2277701</v>
      </c>
      <c r="H93" s="27">
        <f t="shared" si="1"/>
        <v>1.1257035647279643E-2</v>
      </c>
    </row>
    <row r="94" spans="1:8" x14ac:dyDescent="0.35">
      <c r="A94" s="23">
        <v>43467</v>
      </c>
      <c r="B94">
        <v>15.97</v>
      </c>
      <c r="C94">
        <v>16.57</v>
      </c>
      <c r="D94">
        <v>15.75</v>
      </c>
      <c r="E94">
        <v>16.450001</v>
      </c>
      <c r="F94">
        <v>16.450001</v>
      </c>
      <c r="G94">
        <v>2711581</v>
      </c>
      <c r="H94" s="27">
        <f t="shared" si="1"/>
        <v>1.7316079158936213E-2</v>
      </c>
    </row>
    <row r="95" spans="1:8" x14ac:dyDescent="0.35">
      <c r="A95" s="23">
        <v>43468</v>
      </c>
      <c r="B95">
        <v>16.280000999999999</v>
      </c>
      <c r="C95">
        <v>16.389999</v>
      </c>
      <c r="D95">
        <v>15.72</v>
      </c>
      <c r="E95">
        <v>15.96</v>
      </c>
      <c r="F95">
        <v>15.96</v>
      </c>
      <c r="G95">
        <v>2282016</v>
      </c>
      <c r="H95" s="27">
        <f t="shared" si="1"/>
        <v>-2.9787293022049022E-2</v>
      </c>
    </row>
    <row r="96" spans="1:8" x14ac:dyDescent="0.35">
      <c r="A96" s="23">
        <v>43469</v>
      </c>
      <c r="B96">
        <v>16.209999</v>
      </c>
      <c r="C96">
        <v>16.754999000000002</v>
      </c>
      <c r="D96">
        <v>16.209999</v>
      </c>
      <c r="E96">
        <v>16.600000000000001</v>
      </c>
      <c r="F96">
        <v>16.600000000000001</v>
      </c>
      <c r="G96">
        <v>1770539</v>
      </c>
      <c r="H96" s="27">
        <f t="shared" si="1"/>
        <v>4.0100250626566449E-2</v>
      </c>
    </row>
    <row r="97" spans="1:8" x14ac:dyDescent="0.35">
      <c r="A97" s="23">
        <v>43472</v>
      </c>
      <c r="B97">
        <v>16.719999000000001</v>
      </c>
      <c r="C97">
        <v>17.299999</v>
      </c>
      <c r="D97">
        <v>16.52</v>
      </c>
      <c r="E97">
        <v>17.110001</v>
      </c>
      <c r="F97">
        <v>17.110001</v>
      </c>
      <c r="G97">
        <v>1909236</v>
      </c>
      <c r="H97" s="27">
        <f t="shared" si="1"/>
        <v>3.0722951807228855E-2</v>
      </c>
    </row>
    <row r="98" spans="1:8" x14ac:dyDescent="0.35">
      <c r="A98" s="23">
        <v>43473</v>
      </c>
      <c r="B98">
        <v>17.350000000000001</v>
      </c>
      <c r="C98">
        <v>17.5</v>
      </c>
      <c r="D98">
        <v>17.049999</v>
      </c>
      <c r="E98">
        <v>17.239999999999998</v>
      </c>
      <c r="F98">
        <v>17.239999999999998</v>
      </c>
      <c r="G98">
        <v>1928912</v>
      </c>
      <c r="H98" s="27">
        <f t="shared" si="1"/>
        <v>7.597837077858615E-3</v>
      </c>
    </row>
    <row r="99" spans="1:8" x14ac:dyDescent="0.35">
      <c r="A99" s="23">
        <v>43474</v>
      </c>
      <c r="B99">
        <v>17.424999</v>
      </c>
      <c r="C99">
        <v>17.73</v>
      </c>
      <c r="D99">
        <v>17.209999</v>
      </c>
      <c r="E99">
        <v>17.620000999999998</v>
      </c>
      <c r="F99">
        <v>17.620000999999998</v>
      </c>
      <c r="G99">
        <v>1829552</v>
      </c>
      <c r="H99" s="27">
        <f t="shared" si="1"/>
        <v>2.204182134570766E-2</v>
      </c>
    </row>
    <row r="100" spans="1:8" x14ac:dyDescent="0.35">
      <c r="A100" s="23">
        <v>43475</v>
      </c>
      <c r="B100">
        <v>17.200001</v>
      </c>
      <c r="C100">
        <v>17.700001</v>
      </c>
      <c r="D100">
        <v>17.030999999999999</v>
      </c>
      <c r="E100">
        <v>17.549999</v>
      </c>
      <c r="F100">
        <v>17.549999</v>
      </c>
      <c r="G100">
        <v>2132060</v>
      </c>
      <c r="H100" s="27">
        <f t="shared" si="1"/>
        <v>-3.9728715111877009E-3</v>
      </c>
    </row>
    <row r="101" spans="1:8" x14ac:dyDescent="0.35">
      <c r="A101" s="23">
        <v>43476</v>
      </c>
      <c r="B101">
        <v>17.450001</v>
      </c>
      <c r="C101">
        <v>18.129999000000002</v>
      </c>
      <c r="D101">
        <v>17.440000999999999</v>
      </c>
      <c r="E101">
        <v>17.860001</v>
      </c>
      <c r="F101">
        <v>17.860001</v>
      </c>
      <c r="G101">
        <v>2382706</v>
      </c>
      <c r="H101" s="27">
        <f t="shared" si="1"/>
        <v>1.7663932630423557E-2</v>
      </c>
    </row>
    <row r="102" spans="1:8" x14ac:dyDescent="0.35">
      <c r="A102" s="23">
        <v>43479</v>
      </c>
      <c r="B102">
        <v>17.719999000000001</v>
      </c>
      <c r="C102">
        <v>18.075001</v>
      </c>
      <c r="D102">
        <v>17.68</v>
      </c>
      <c r="E102">
        <v>17.879999000000002</v>
      </c>
      <c r="F102">
        <v>17.879999000000002</v>
      </c>
      <c r="G102">
        <v>1744958</v>
      </c>
      <c r="H102" s="27">
        <f t="shared" si="1"/>
        <v>1.1197087838909455E-3</v>
      </c>
    </row>
    <row r="103" spans="1:8" x14ac:dyDescent="0.35">
      <c r="A103" s="23">
        <v>43480</v>
      </c>
      <c r="B103">
        <v>17.879999000000002</v>
      </c>
      <c r="C103">
        <v>18.049999</v>
      </c>
      <c r="D103">
        <v>17.778500000000001</v>
      </c>
      <c r="E103">
        <v>17.920000000000002</v>
      </c>
      <c r="F103">
        <v>17.920000000000002</v>
      </c>
      <c r="G103">
        <v>2286559</v>
      </c>
      <c r="H103" s="27">
        <f t="shared" si="1"/>
        <v>2.2371925188586516E-3</v>
      </c>
    </row>
    <row r="104" spans="1:8" x14ac:dyDescent="0.35">
      <c r="A104" s="23">
        <v>43481</v>
      </c>
      <c r="B104">
        <v>17.950001</v>
      </c>
      <c r="C104">
        <v>18.200001</v>
      </c>
      <c r="D104">
        <v>17.760000000000002</v>
      </c>
      <c r="E104">
        <v>17.77</v>
      </c>
      <c r="F104">
        <v>17.77</v>
      </c>
      <c r="G104">
        <v>1294040</v>
      </c>
      <c r="H104" s="27">
        <f t="shared" si="1"/>
        <v>-8.370535714285832E-3</v>
      </c>
    </row>
    <row r="105" spans="1:8" x14ac:dyDescent="0.35">
      <c r="A105" s="23">
        <v>43482</v>
      </c>
      <c r="B105">
        <v>17.620000999999998</v>
      </c>
      <c r="C105">
        <v>18.209999</v>
      </c>
      <c r="D105">
        <v>17.579999999999998</v>
      </c>
      <c r="E105">
        <v>18.149999999999999</v>
      </c>
      <c r="F105">
        <v>18.149999999999999</v>
      </c>
      <c r="G105">
        <v>1883877</v>
      </c>
      <c r="H105" s="27">
        <f t="shared" si="1"/>
        <v>2.138435565559927E-2</v>
      </c>
    </row>
    <row r="106" spans="1:8" x14ac:dyDescent="0.35">
      <c r="A106" s="23">
        <v>43483</v>
      </c>
      <c r="B106">
        <v>18.420000000000002</v>
      </c>
      <c r="C106">
        <v>18.57</v>
      </c>
      <c r="D106">
        <v>18.18</v>
      </c>
      <c r="E106">
        <v>18.549999</v>
      </c>
      <c r="F106">
        <v>18.549999</v>
      </c>
      <c r="G106">
        <v>2374417</v>
      </c>
      <c r="H106" s="27">
        <f t="shared" si="1"/>
        <v>2.2038512396694278E-2</v>
      </c>
    </row>
    <row r="107" spans="1:8" x14ac:dyDescent="0.35">
      <c r="A107" s="23">
        <v>43487</v>
      </c>
      <c r="B107">
        <v>18.969999000000001</v>
      </c>
      <c r="C107">
        <v>19.07</v>
      </c>
      <c r="D107">
        <v>18.459999</v>
      </c>
      <c r="E107">
        <v>18.59</v>
      </c>
      <c r="F107">
        <v>18.59</v>
      </c>
      <c r="G107">
        <v>3254001</v>
      </c>
      <c r="H107" s="27">
        <f t="shared" si="1"/>
        <v>2.1563882564090797E-3</v>
      </c>
    </row>
    <row r="108" spans="1:8" x14ac:dyDescent="0.35">
      <c r="A108" s="23">
        <v>43488</v>
      </c>
      <c r="B108">
        <v>18.610001</v>
      </c>
      <c r="C108">
        <v>18.739999999999998</v>
      </c>
      <c r="D108">
        <v>18.309999000000001</v>
      </c>
      <c r="E108">
        <v>18.399999999999999</v>
      </c>
      <c r="F108">
        <v>18.399999999999999</v>
      </c>
      <c r="G108">
        <v>1720408</v>
      </c>
      <c r="H108" s="27">
        <f t="shared" si="1"/>
        <v>-1.0220548682087213E-2</v>
      </c>
    </row>
    <row r="109" spans="1:8" x14ac:dyDescent="0.35">
      <c r="A109" s="23">
        <v>43489</v>
      </c>
      <c r="B109">
        <v>18.389999</v>
      </c>
      <c r="C109">
        <v>18.860001</v>
      </c>
      <c r="D109">
        <v>18.290001</v>
      </c>
      <c r="E109">
        <v>18.860001</v>
      </c>
      <c r="F109">
        <v>18.860001</v>
      </c>
      <c r="G109">
        <v>2007497</v>
      </c>
      <c r="H109" s="27">
        <f t="shared" si="1"/>
        <v>2.5000054347826192E-2</v>
      </c>
    </row>
    <row r="110" spans="1:8" x14ac:dyDescent="0.35">
      <c r="A110" s="23">
        <v>43490</v>
      </c>
      <c r="B110">
        <v>18.899999999999999</v>
      </c>
      <c r="C110">
        <v>19.530000999999999</v>
      </c>
      <c r="D110">
        <v>18.879999000000002</v>
      </c>
      <c r="E110">
        <v>19.489999999999998</v>
      </c>
      <c r="F110">
        <v>19.489999999999998</v>
      </c>
      <c r="G110">
        <v>2385263</v>
      </c>
      <c r="H110" s="27">
        <f t="shared" si="1"/>
        <v>3.3403974899046819E-2</v>
      </c>
    </row>
    <row r="111" spans="1:8" x14ac:dyDescent="0.35">
      <c r="A111" s="23">
        <v>43493</v>
      </c>
      <c r="B111">
        <v>19.27</v>
      </c>
      <c r="C111">
        <v>19.559999000000001</v>
      </c>
      <c r="D111">
        <v>19.110001</v>
      </c>
      <c r="E111">
        <v>19.370000999999998</v>
      </c>
      <c r="F111">
        <v>19.370000999999998</v>
      </c>
      <c r="G111">
        <v>1864491</v>
      </c>
      <c r="H111" s="27">
        <f t="shared" si="1"/>
        <v>-6.1569522832221639E-3</v>
      </c>
    </row>
    <row r="112" spans="1:8" x14ac:dyDescent="0.35">
      <c r="A112" s="23">
        <v>43494</v>
      </c>
      <c r="B112">
        <v>19.32</v>
      </c>
      <c r="C112">
        <v>19.399999999999999</v>
      </c>
      <c r="D112">
        <v>18.844200000000001</v>
      </c>
      <c r="E112">
        <v>18.93</v>
      </c>
      <c r="F112">
        <v>18.93</v>
      </c>
      <c r="G112">
        <v>1395832</v>
      </c>
      <c r="H112" s="27">
        <f t="shared" si="1"/>
        <v>-2.2715589947568861E-2</v>
      </c>
    </row>
    <row r="113" spans="1:8" x14ac:dyDescent="0.35">
      <c r="A113" s="23">
        <v>43495</v>
      </c>
      <c r="B113">
        <v>19.059999000000001</v>
      </c>
      <c r="C113">
        <v>19.100000000000001</v>
      </c>
      <c r="D113">
        <v>18.889999</v>
      </c>
      <c r="E113">
        <v>19.010000000000002</v>
      </c>
      <c r="F113">
        <v>19.010000000000002</v>
      </c>
      <c r="G113">
        <v>1310814</v>
      </c>
      <c r="H113" s="27">
        <f t="shared" si="1"/>
        <v>4.2260961436873662E-3</v>
      </c>
    </row>
    <row r="114" spans="1:8" x14ac:dyDescent="0.35">
      <c r="A114" s="23">
        <v>43496</v>
      </c>
      <c r="B114">
        <v>19.059999000000001</v>
      </c>
      <c r="C114">
        <v>19.059999000000001</v>
      </c>
      <c r="D114">
        <v>18.670000000000002</v>
      </c>
      <c r="E114">
        <v>18.940000999999999</v>
      </c>
      <c r="F114">
        <v>18.940000999999999</v>
      </c>
      <c r="G114">
        <v>2174550</v>
      </c>
      <c r="H114" s="27">
        <f t="shared" si="1"/>
        <v>-3.6822198842715835E-3</v>
      </c>
    </row>
    <row r="115" spans="1:8" x14ac:dyDescent="0.35">
      <c r="A115" s="23">
        <v>43497</v>
      </c>
      <c r="B115">
        <v>18.889999</v>
      </c>
      <c r="C115">
        <v>19.07</v>
      </c>
      <c r="D115">
        <v>18.709999</v>
      </c>
      <c r="E115">
        <v>18.860001</v>
      </c>
      <c r="F115">
        <v>18.860001</v>
      </c>
      <c r="G115">
        <v>1288383</v>
      </c>
      <c r="H115" s="27">
        <f t="shared" si="1"/>
        <v>-4.2238646133122325E-3</v>
      </c>
    </row>
    <row r="116" spans="1:8" x14ac:dyDescent="0.35">
      <c r="A116" s="23">
        <v>43500</v>
      </c>
      <c r="B116">
        <v>18.829999999999998</v>
      </c>
      <c r="C116">
        <v>19.010000000000002</v>
      </c>
      <c r="D116">
        <v>18.799999</v>
      </c>
      <c r="E116">
        <v>18.93</v>
      </c>
      <c r="F116">
        <v>18.93</v>
      </c>
      <c r="G116">
        <v>1190832</v>
      </c>
      <c r="H116" s="27">
        <f t="shared" si="1"/>
        <v>3.711505635657138E-3</v>
      </c>
    </row>
    <row r="117" spans="1:8" x14ac:dyDescent="0.35">
      <c r="A117" s="23">
        <v>43501</v>
      </c>
      <c r="B117">
        <v>19.149999999999999</v>
      </c>
      <c r="C117">
        <v>19.299999</v>
      </c>
      <c r="D117">
        <v>19.079999999999998</v>
      </c>
      <c r="E117">
        <v>19.100000000000001</v>
      </c>
      <c r="F117">
        <v>19.100000000000001</v>
      </c>
      <c r="G117">
        <v>1684527</v>
      </c>
      <c r="H117" s="27">
        <f t="shared" si="1"/>
        <v>8.9804543053355369E-3</v>
      </c>
    </row>
    <row r="118" spans="1:8" x14ac:dyDescent="0.35">
      <c r="A118" s="23">
        <v>43502</v>
      </c>
      <c r="B118">
        <v>19.079999999999998</v>
      </c>
      <c r="C118">
        <v>19.139999</v>
      </c>
      <c r="D118">
        <v>18.57</v>
      </c>
      <c r="E118">
        <v>18.93</v>
      </c>
      <c r="F118">
        <v>18.93</v>
      </c>
      <c r="G118">
        <v>1555606</v>
      </c>
      <c r="H118" s="27">
        <f t="shared" si="1"/>
        <v>-8.9005235602095129E-3</v>
      </c>
    </row>
    <row r="119" spans="1:8" x14ac:dyDescent="0.35">
      <c r="A119" s="23">
        <v>43503</v>
      </c>
      <c r="B119">
        <v>18.799999</v>
      </c>
      <c r="C119">
        <v>18.832701</v>
      </c>
      <c r="D119">
        <v>18.459999</v>
      </c>
      <c r="E119">
        <v>18.629999000000002</v>
      </c>
      <c r="F119">
        <v>18.629999000000002</v>
      </c>
      <c r="G119">
        <v>2127861</v>
      </c>
      <c r="H119" s="27">
        <f t="shared" si="1"/>
        <v>-1.584791336502896E-2</v>
      </c>
    </row>
    <row r="120" spans="1:8" x14ac:dyDescent="0.35">
      <c r="A120" s="23">
        <v>43504</v>
      </c>
      <c r="B120">
        <v>18.629999000000002</v>
      </c>
      <c r="C120">
        <v>19.049999</v>
      </c>
      <c r="D120">
        <v>18.629999000000002</v>
      </c>
      <c r="E120">
        <v>19.040001</v>
      </c>
      <c r="F120">
        <v>19.040001</v>
      </c>
      <c r="G120">
        <v>2485591</v>
      </c>
      <c r="H120" s="27">
        <f t="shared" si="1"/>
        <v>2.2007623296168649E-2</v>
      </c>
    </row>
    <row r="121" spans="1:8" x14ac:dyDescent="0.35">
      <c r="A121" s="23">
        <v>43507</v>
      </c>
      <c r="B121">
        <v>19.149999999999999</v>
      </c>
      <c r="C121">
        <v>19.370000999999998</v>
      </c>
      <c r="D121">
        <v>18.950001</v>
      </c>
      <c r="E121">
        <v>19.149999999999999</v>
      </c>
      <c r="F121">
        <v>19.149999999999999</v>
      </c>
      <c r="G121">
        <v>2392094</v>
      </c>
      <c r="H121" s="27">
        <f t="shared" si="1"/>
        <v>5.7772580999338394E-3</v>
      </c>
    </row>
    <row r="122" spans="1:8" x14ac:dyDescent="0.35">
      <c r="A122" s="23">
        <v>43508</v>
      </c>
      <c r="B122">
        <v>18.73</v>
      </c>
      <c r="C122">
        <v>20.450001</v>
      </c>
      <c r="D122">
        <v>18.25</v>
      </c>
      <c r="E122">
        <v>20.010000000000002</v>
      </c>
      <c r="F122">
        <v>20.010000000000002</v>
      </c>
      <c r="G122">
        <v>10149675</v>
      </c>
      <c r="H122" s="27">
        <f t="shared" si="1"/>
        <v>4.4908616187989712E-2</v>
      </c>
    </row>
    <row r="123" spans="1:8" x14ac:dyDescent="0.35">
      <c r="A123" s="23">
        <v>43509</v>
      </c>
      <c r="B123">
        <v>20.309999000000001</v>
      </c>
      <c r="C123">
        <v>20.68</v>
      </c>
      <c r="D123">
        <v>19.790001</v>
      </c>
      <c r="E123">
        <v>19.879999000000002</v>
      </c>
      <c r="F123">
        <v>19.879999000000002</v>
      </c>
      <c r="G123">
        <v>5238302</v>
      </c>
      <c r="H123" s="27">
        <f t="shared" si="1"/>
        <v>-6.4968015992004011E-3</v>
      </c>
    </row>
    <row r="124" spans="1:8" x14ac:dyDescent="0.35">
      <c r="A124" s="23">
        <v>43510</v>
      </c>
      <c r="B124">
        <v>19.66</v>
      </c>
      <c r="C124">
        <v>20.059999000000001</v>
      </c>
      <c r="D124">
        <v>19.559999000000001</v>
      </c>
      <c r="E124">
        <v>19.780000999999999</v>
      </c>
      <c r="F124">
        <v>19.780000999999999</v>
      </c>
      <c r="G124">
        <v>2666988</v>
      </c>
      <c r="H124" s="27">
        <f t="shared" si="1"/>
        <v>-5.0300807359197003E-3</v>
      </c>
    </row>
    <row r="125" spans="1:8" x14ac:dyDescent="0.35">
      <c r="A125" s="23">
        <v>43511</v>
      </c>
      <c r="B125">
        <v>19.950001</v>
      </c>
      <c r="C125">
        <v>20.100000000000001</v>
      </c>
      <c r="D125">
        <v>18.829999999999998</v>
      </c>
      <c r="E125">
        <v>19.040001</v>
      </c>
      <c r="F125">
        <v>19.040001</v>
      </c>
      <c r="G125">
        <v>5324392</v>
      </c>
      <c r="H125" s="27">
        <f t="shared" si="1"/>
        <v>-3.7411524903360645E-2</v>
      </c>
    </row>
    <row r="126" spans="1:8" x14ac:dyDescent="0.35">
      <c r="A126" s="23">
        <v>43515</v>
      </c>
      <c r="B126">
        <v>18.829999999999998</v>
      </c>
      <c r="C126">
        <v>19.52</v>
      </c>
      <c r="D126">
        <v>18.829999999999998</v>
      </c>
      <c r="E126">
        <v>19.389999</v>
      </c>
      <c r="F126">
        <v>19.389999</v>
      </c>
      <c r="G126">
        <v>4010140</v>
      </c>
      <c r="H126" s="27">
        <f t="shared" si="1"/>
        <v>1.8382246933705486E-2</v>
      </c>
    </row>
    <row r="127" spans="1:8" x14ac:dyDescent="0.35">
      <c r="A127" s="23">
        <v>43516</v>
      </c>
      <c r="B127">
        <v>19.360001</v>
      </c>
      <c r="C127">
        <v>19.43</v>
      </c>
      <c r="D127">
        <v>19.059999000000001</v>
      </c>
      <c r="E127">
        <v>19.18</v>
      </c>
      <c r="F127">
        <v>19.18</v>
      </c>
      <c r="G127">
        <v>2189188</v>
      </c>
      <c r="H127" s="27">
        <f t="shared" si="1"/>
        <v>-1.0830273895320977E-2</v>
      </c>
    </row>
    <row r="128" spans="1:8" x14ac:dyDescent="0.35">
      <c r="A128" s="23">
        <v>43517</v>
      </c>
      <c r="B128">
        <v>19.280000999999999</v>
      </c>
      <c r="C128">
        <v>19.636900000000001</v>
      </c>
      <c r="D128">
        <v>18.879999000000002</v>
      </c>
      <c r="E128">
        <v>19.41</v>
      </c>
      <c r="F128">
        <v>19.41</v>
      </c>
      <c r="G128">
        <v>2961650</v>
      </c>
      <c r="H128" s="27">
        <f t="shared" si="1"/>
        <v>1.1991657977059459E-2</v>
      </c>
    </row>
    <row r="129" spans="1:8" x14ac:dyDescent="0.35">
      <c r="A129" s="23">
        <v>43518</v>
      </c>
      <c r="B129">
        <v>19.469999000000001</v>
      </c>
      <c r="C129">
        <v>19.690000999999999</v>
      </c>
      <c r="D129">
        <v>19.399999999999999</v>
      </c>
      <c r="E129">
        <v>19.66</v>
      </c>
      <c r="F129">
        <v>19.66</v>
      </c>
      <c r="G129">
        <v>1868622</v>
      </c>
      <c r="H129" s="27">
        <f t="shared" si="1"/>
        <v>1.287995878413189E-2</v>
      </c>
    </row>
    <row r="130" spans="1:8" x14ac:dyDescent="0.35">
      <c r="A130" s="23">
        <v>43521</v>
      </c>
      <c r="B130">
        <v>19.870000999999998</v>
      </c>
      <c r="C130">
        <v>20.030000999999999</v>
      </c>
      <c r="D130">
        <v>19.549999</v>
      </c>
      <c r="E130">
        <v>19.629999000000002</v>
      </c>
      <c r="F130">
        <v>19.629999000000002</v>
      </c>
      <c r="G130">
        <v>2500905</v>
      </c>
      <c r="H130" s="27">
        <f t="shared" si="1"/>
        <v>-1.5259918616479457E-3</v>
      </c>
    </row>
    <row r="131" spans="1:8" x14ac:dyDescent="0.35">
      <c r="A131" s="23">
        <v>43522</v>
      </c>
      <c r="B131">
        <v>19.52</v>
      </c>
      <c r="C131">
        <v>19.639999</v>
      </c>
      <c r="D131">
        <v>19.239999999999998</v>
      </c>
      <c r="E131">
        <v>19.370000999999998</v>
      </c>
      <c r="F131">
        <v>19.370000999999998</v>
      </c>
      <c r="G131">
        <v>3626938</v>
      </c>
      <c r="H131" s="27">
        <f t="shared" si="1"/>
        <v>-1.3244931902441923E-2</v>
      </c>
    </row>
    <row r="132" spans="1:8" x14ac:dyDescent="0.35">
      <c r="A132" s="23">
        <v>43523</v>
      </c>
      <c r="B132">
        <v>19.469999000000001</v>
      </c>
      <c r="C132">
        <v>20.195</v>
      </c>
      <c r="D132">
        <v>19.379999000000002</v>
      </c>
      <c r="E132">
        <v>20.079999999999998</v>
      </c>
      <c r="F132">
        <v>20.079999999999998</v>
      </c>
      <c r="G132">
        <v>4550839</v>
      </c>
      <c r="H132" s="27">
        <f t="shared" si="1"/>
        <v>3.6654567028674902E-2</v>
      </c>
    </row>
    <row r="133" spans="1:8" x14ac:dyDescent="0.35">
      <c r="A133" s="23">
        <v>43524</v>
      </c>
      <c r="B133">
        <v>20.040001</v>
      </c>
      <c r="C133">
        <v>20.549999</v>
      </c>
      <c r="D133">
        <v>20.030000999999999</v>
      </c>
      <c r="E133">
        <v>20.079999999999998</v>
      </c>
      <c r="F133">
        <v>20.079999999999998</v>
      </c>
      <c r="G133">
        <v>3036346</v>
      </c>
      <c r="H133" s="27">
        <f t="shared" si="1"/>
        <v>0</v>
      </c>
    </row>
    <row r="134" spans="1:8" x14ac:dyDescent="0.35">
      <c r="A134" s="23">
        <v>43525</v>
      </c>
      <c r="B134">
        <v>20.379999000000002</v>
      </c>
      <c r="C134">
        <v>20.85</v>
      </c>
      <c r="D134">
        <v>20.105</v>
      </c>
      <c r="E134">
        <v>20.41</v>
      </c>
      <c r="F134">
        <v>20.41</v>
      </c>
      <c r="G134">
        <v>2078728</v>
      </c>
      <c r="H134" s="27">
        <f t="shared" ref="H134:H197" si="2">(F134-F133)/F133</f>
        <v>1.6434262948207264E-2</v>
      </c>
    </row>
    <row r="135" spans="1:8" x14ac:dyDescent="0.35">
      <c r="A135" s="23">
        <v>43528</v>
      </c>
      <c r="B135">
        <v>20.41</v>
      </c>
      <c r="C135">
        <v>20.559999000000001</v>
      </c>
      <c r="D135">
        <v>19.799999</v>
      </c>
      <c r="E135">
        <v>19.850000000000001</v>
      </c>
      <c r="F135">
        <v>19.850000000000001</v>
      </c>
      <c r="G135">
        <v>1717433</v>
      </c>
      <c r="H135" s="27">
        <f t="shared" si="2"/>
        <v>-2.7437530622243935E-2</v>
      </c>
    </row>
    <row r="136" spans="1:8" x14ac:dyDescent="0.35">
      <c r="A136" s="23">
        <v>43529</v>
      </c>
      <c r="B136">
        <v>19.93</v>
      </c>
      <c r="C136">
        <v>20.010000000000002</v>
      </c>
      <c r="D136">
        <v>19.760000000000002</v>
      </c>
      <c r="E136">
        <v>19.829999999999998</v>
      </c>
      <c r="F136">
        <v>19.829999999999998</v>
      </c>
      <c r="G136">
        <v>1760534</v>
      </c>
      <c r="H136" s="27">
        <f t="shared" si="2"/>
        <v>-1.0075566750631297E-3</v>
      </c>
    </row>
    <row r="137" spans="1:8" x14ac:dyDescent="0.35">
      <c r="A137" s="23">
        <v>43530</v>
      </c>
      <c r="B137">
        <v>19.799999</v>
      </c>
      <c r="C137">
        <v>19.860001</v>
      </c>
      <c r="D137">
        <v>19.295000000000002</v>
      </c>
      <c r="E137">
        <v>19.43</v>
      </c>
      <c r="F137">
        <v>19.43</v>
      </c>
      <c r="G137">
        <v>1675395</v>
      </c>
      <c r="H137" s="27">
        <f t="shared" si="2"/>
        <v>-2.0171457387796198E-2</v>
      </c>
    </row>
    <row r="138" spans="1:8" x14ac:dyDescent="0.35">
      <c r="A138" s="23">
        <v>43531</v>
      </c>
      <c r="B138">
        <v>19.329999999999998</v>
      </c>
      <c r="C138">
        <v>19.620000999999998</v>
      </c>
      <c r="D138">
        <v>19.200001</v>
      </c>
      <c r="E138">
        <v>19.360001</v>
      </c>
      <c r="F138">
        <v>19.360001</v>
      </c>
      <c r="G138">
        <v>1925354</v>
      </c>
      <c r="H138" s="27">
        <f t="shared" si="2"/>
        <v>-3.6026248069994473E-3</v>
      </c>
    </row>
    <row r="139" spans="1:8" x14ac:dyDescent="0.35">
      <c r="A139" s="23">
        <v>43532</v>
      </c>
      <c r="B139">
        <v>19.200001</v>
      </c>
      <c r="C139">
        <v>19.260000000000002</v>
      </c>
      <c r="D139">
        <v>18.925599999999999</v>
      </c>
      <c r="E139">
        <v>19.110001</v>
      </c>
      <c r="F139">
        <v>19.110001</v>
      </c>
      <c r="G139">
        <v>1576219</v>
      </c>
      <c r="H139" s="27">
        <f t="shared" si="2"/>
        <v>-1.2913222473490575E-2</v>
      </c>
    </row>
    <row r="140" spans="1:8" x14ac:dyDescent="0.35">
      <c r="A140" s="23">
        <v>43535</v>
      </c>
      <c r="B140">
        <v>19.190000999999999</v>
      </c>
      <c r="C140">
        <v>19.719999000000001</v>
      </c>
      <c r="D140">
        <v>19.149999999999999</v>
      </c>
      <c r="E140">
        <v>19.690000999999999</v>
      </c>
      <c r="F140">
        <v>19.690000999999999</v>
      </c>
      <c r="G140">
        <v>1843775</v>
      </c>
      <c r="H140" s="27">
        <f t="shared" si="2"/>
        <v>3.0350600190967979E-2</v>
      </c>
    </row>
    <row r="141" spans="1:8" x14ac:dyDescent="0.35">
      <c r="A141" s="23">
        <v>43536</v>
      </c>
      <c r="B141">
        <v>19.600000000000001</v>
      </c>
      <c r="C141">
        <v>19.77</v>
      </c>
      <c r="D141">
        <v>19.07</v>
      </c>
      <c r="E141">
        <v>19.690000999999999</v>
      </c>
      <c r="F141">
        <v>19.690000999999999</v>
      </c>
      <c r="G141">
        <v>4281608</v>
      </c>
      <c r="H141" s="27">
        <f t="shared" si="2"/>
        <v>0</v>
      </c>
    </row>
    <row r="142" spans="1:8" x14ac:dyDescent="0.35">
      <c r="A142" s="23">
        <v>43537</v>
      </c>
      <c r="B142">
        <v>19.73</v>
      </c>
      <c r="C142">
        <v>19.940000999999999</v>
      </c>
      <c r="D142">
        <v>19.559999000000001</v>
      </c>
      <c r="E142">
        <v>19.700001</v>
      </c>
      <c r="F142">
        <v>19.700001</v>
      </c>
      <c r="G142">
        <v>2298599</v>
      </c>
      <c r="H142" s="27">
        <f t="shared" si="2"/>
        <v>5.078719904585868E-4</v>
      </c>
    </row>
    <row r="143" spans="1:8" x14ac:dyDescent="0.35">
      <c r="A143" s="23">
        <v>43538</v>
      </c>
      <c r="B143">
        <v>19.700001</v>
      </c>
      <c r="C143">
        <v>19.945</v>
      </c>
      <c r="D143">
        <v>19.655000999999999</v>
      </c>
      <c r="E143">
        <v>19.899999999999999</v>
      </c>
      <c r="F143">
        <v>19.899999999999999</v>
      </c>
      <c r="G143">
        <v>1420808</v>
      </c>
      <c r="H143" s="27">
        <f t="shared" si="2"/>
        <v>1.0152232987196207E-2</v>
      </c>
    </row>
    <row r="144" spans="1:8" x14ac:dyDescent="0.35">
      <c r="A144" s="23">
        <v>43539</v>
      </c>
      <c r="B144">
        <v>19.969999000000001</v>
      </c>
      <c r="C144">
        <v>20.23</v>
      </c>
      <c r="D144">
        <v>19.739999999999998</v>
      </c>
      <c r="E144">
        <v>19.799999</v>
      </c>
      <c r="F144">
        <v>19.799999</v>
      </c>
      <c r="G144">
        <v>2370457</v>
      </c>
      <c r="H144" s="27">
        <f t="shared" si="2"/>
        <v>-5.0251758793969301E-3</v>
      </c>
    </row>
    <row r="145" spans="1:8" x14ac:dyDescent="0.35">
      <c r="A145" s="23">
        <v>43542</v>
      </c>
      <c r="B145">
        <v>19.799999</v>
      </c>
      <c r="C145">
        <v>19.959999</v>
      </c>
      <c r="D145">
        <v>19.52</v>
      </c>
      <c r="E145">
        <v>19.850000000000001</v>
      </c>
      <c r="F145">
        <v>19.850000000000001</v>
      </c>
      <c r="G145">
        <v>1975121</v>
      </c>
      <c r="H145" s="27">
        <f t="shared" si="2"/>
        <v>2.5253031578436817E-3</v>
      </c>
    </row>
    <row r="146" spans="1:8" x14ac:dyDescent="0.35">
      <c r="A146" s="23">
        <v>43543</v>
      </c>
      <c r="B146">
        <v>19.84</v>
      </c>
      <c r="C146">
        <v>20.035</v>
      </c>
      <c r="D146">
        <v>19.665001</v>
      </c>
      <c r="E146">
        <v>19.73</v>
      </c>
      <c r="F146">
        <v>19.73</v>
      </c>
      <c r="G146">
        <v>1835439</v>
      </c>
      <c r="H146" s="27">
        <f t="shared" si="2"/>
        <v>-6.045340050377883E-3</v>
      </c>
    </row>
    <row r="147" spans="1:8" x14ac:dyDescent="0.35">
      <c r="A147" s="23">
        <v>43544</v>
      </c>
      <c r="B147">
        <v>19.719999000000001</v>
      </c>
      <c r="C147">
        <v>19.799999</v>
      </c>
      <c r="D147">
        <v>19</v>
      </c>
      <c r="E147">
        <v>19</v>
      </c>
      <c r="F147">
        <v>19</v>
      </c>
      <c r="G147">
        <v>1739585</v>
      </c>
      <c r="H147" s="27">
        <f t="shared" si="2"/>
        <v>-3.6999493157627995E-2</v>
      </c>
    </row>
    <row r="148" spans="1:8" x14ac:dyDescent="0.35">
      <c r="A148" s="23">
        <v>43545</v>
      </c>
      <c r="B148">
        <v>18.98</v>
      </c>
      <c r="C148">
        <v>19.309999000000001</v>
      </c>
      <c r="D148">
        <v>18.920999999999999</v>
      </c>
      <c r="E148">
        <v>19.280000999999999</v>
      </c>
      <c r="F148">
        <v>19.280000999999999</v>
      </c>
      <c r="G148">
        <v>1303952</v>
      </c>
      <c r="H148" s="27">
        <f t="shared" si="2"/>
        <v>1.4736894736842032E-2</v>
      </c>
    </row>
    <row r="149" spans="1:8" x14ac:dyDescent="0.35">
      <c r="A149" s="23">
        <v>43546</v>
      </c>
      <c r="B149">
        <v>19.09</v>
      </c>
      <c r="C149">
        <v>19.200001</v>
      </c>
      <c r="D149">
        <v>18.379999000000002</v>
      </c>
      <c r="E149">
        <v>18.41</v>
      </c>
      <c r="F149">
        <v>18.41</v>
      </c>
      <c r="G149">
        <v>2131058</v>
      </c>
      <c r="H149" s="27">
        <f t="shared" si="2"/>
        <v>-4.5124530854536708E-2</v>
      </c>
    </row>
    <row r="150" spans="1:8" x14ac:dyDescent="0.35">
      <c r="A150" s="23">
        <v>43549</v>
      </c>
      <c r="B150">
        <v>18.360001</v>
      </c>
      <c r="C150">
        <v>18.610001</v>
      </c>
      <c r="D150">
        <v>18.16</v>
      </c>
      <c r="E150">
        <v>18.579999999999998</v>
      </c>
      <c r="F150">
        <v>18.579999999999998</v>
      </c>
      <c r="G150">
        <v>1723073</v>
      </c>
      <c r="H150" s="27">
        <f t="shared" si="2"/>
        <v>9.2341118957087534E-3</v>
      </c>
    </row>
    <row r="151" spans="1:8" x14ac:dyDescent="0.35">
      <c r="A151" s="23">
        <v>43550</v>
      </c>
      <c r="B151">
        <v>18.885000000000002</v>
      </c>
      <c r="C151">
        <v>18.885000000000002</v>
      </c>
      <c r="D151">
        <v>18.510000000000002</v>
      </c>
      <c r="E151">
        <v>18.59</v>
      </c>
      <c r="F151">
        <v>18.59</v>
      </c>
      <c r="G151">
        <v>1421497</v>
      </c>
      <c r="H151" s="27">
        <f t="shared" si="2"/>
        <v>5.3821313240051476E-4</v>
      </c>
    </row>
    <row r="152" spans="1:8" x14ac:dyDescent="0.35">
      <c r="A152" s="23">
        <v>43551</v>
      </c>
      <c r="B152">
        <v>18.620000999999998</v>
      </c>
      <c r="C152">
        <v>18.760000000000002</v>
      </c>
      <c r="D152">
        <v>18.43</v>
      </c>
      <c r="E152">
        <v>18.719999000000001</v>
      </c>
      <c r="F152">
        <v>18.719999000000001</v>
      </c>
      <c r="G152">
        <v>1235213</v>
      </c>
      <c r="H152" s="27">
        <f t="shared" si="2"/>
        <v>6.992953200645591E-3</v>
      </c>
    </row>
    <row r="153" spans="1:8" x14ac:dyDescent="0.35">
      <c r="A153" s="23">
        <v>43552</v>
      </c>
      <c r="B153">
        <v>18.965</v>
      </c>
      <c r="C153">
        <v>19.209999</v>
      </c>
      <c r="D153">
        <v>18.870000999999998</v>
      </c>
      <c r="E153">
        <v>18.950001</v>
      </c>
      <c r="F153">
        <v>18.950001</v>
      </c>
      <c r="G153">
        <v>1237034</v>
      </c>
      <c r="H153" s="27">
        <f t="shared" si="2"/>
        <v>1.2286432280258077E-2</v>
      </c>
    </row>
    <row r="154" spans="1:8" x14ac:dyDescent="0.35">
      <c r="A154" s="23">
        <v>43553</v>
      </c>
      <c r="B154">
        <v>19.084999</v>
      </c>
      <c r="C154">
        <v>19.200001</v>
      </c>
      <c r="D154">
        <v>18.815000999999999</v>
      </c>
      <c r="E154">
        <v>18.870000999999998</v>
      </c>
      <c r="F154">
        <v>18.870000999999998</v>
      </c>
      <c r="G154">
        <v>1456023</v>
      </c>
      <c r="H154" s="27">
        <f t="shared" si="2"/>
        <v>-4.2216356611275031E-3</v>
      </c>
    </row>
    <row r="155" spans="1:8" x14ac:dyDescent="0.35">
      <c r="A155" s="23">
        <v>43556</v>
      </c>
      <c r="B155">
        <v>18.969999000000001</v>
      </c>
      <c r="C155">
        <v>19.040001</v>
      </c>
      <c r="D155">
        <v>18.700001</v>
      </c>
      <c r="E155">
        <v>18.84</v>
      </c>
      <c r="F155">
        <v>18.84</v>
      </c>
      <c r="G155">
        <v>1375134</v>
      </c>
      <c r="H155" s="27">
        <f t="shared" si="2"/>
        <v>-1.5898780291531841E-3</v>
      </c>
    </row>
    <row r="156" spans="1:8" x14ac:dyDescent="0.35">
      <c r="A156" s="23">
        <v>43557</v>
      </c>
      <c r="B156">
        <v>18.780000999999999</v>
      </c>
      <c r="C156">
        <v>19.09</v>
      </c>
      <c r="D156">
        <v>18.690000999999999</v>
      </c>
      <c r="E156">
        <v>19.030000999999999</v>
      </c>
      <c r="F156">
        <v>19.030000999999999</v>
      </c>
      <c r="G156">
        <v>1592574</v>
      </c>
      <c r="H156" s="27">
        <f t="shared" si="2"/>
        <v>1.0084978768577429E-2</v>
      </c>
    </row>
    <row r="157" spans="1:8" x14ac:dyDescent="0.35">
      <c r="A157" s="23">
        <v>43558</v>
      </c>
      <c r="B157">
        <v>19.149999999999999</v>
      </c>
      <c r="C157">
        <v>19.41</v>
      </c>
      <c r="D157">
        <v>19.110001</v>
      </c>
      <c r="E157">
        <v>19.139999</v>
      </c>
      <c r="F157">
        <v>19.139999</v>
      </c>
      <c r="G157">
        <v>1948209</v>
      </c>
      <c r="H157" s="27">
        <f t="shared" si="2"/>
        <v>5.7802414198507368E-3</v>
      </c>
    </row>
    <row r="158" spans="1:8" x14ac:dyDescent="0.35">
      <c r="A158" s="23">
        <v>43559</v>
      </c>
      <c r="B158">
        <v>19.200001</v>
      </c>
      <c r="C158">
        <v>19.799999</v>
      </c>
      <c r="D158">
        <v>19.190000999999999</v>
      </c>
      <c r="E158">
        <v>19.77</v>
      </c>
      <c r="F158">
        <v>19.77</v>
      </c>
      <c r="G158">
        <v>1721862</v>
      </c>
      <c r="H158" s="27">
        <f t="shared" si="2"/>
        <v>3.2915414467889995E-2</v>
      </c>
    </row>
    <row r="159" spans="1:8" x14ac:dyDescent="0.35">
      <c r="A159" s="23">
        <v>43560</v>
      </c>
      <c r="B159">
        <v>19.799999</v>
      </c>
      <c r="C159">
        <v>19.902999999999999</v>
      </c>
      <c r="D159">
        <v>19.459999</v>
      </c>
      <c r="E159">
        <v>19.639999</v>
      </c>
      <c r="F159">
        <v>19.639999</v>
      </c>
      <c r="G159">
        <v>1474242</v>
      </c>
      <c r="H159" s="27">
        <f t="shared" si="2"/>
        <v>-6.5756702073849283E-3</v>
      </c>
    </row>
    <row r="160" spans="1:8" x14ac:dyDescent="0.35">
      <c r="A160" s="23">
        <v>43563</v>
      </c>
      <c r="B160">
        <v>19.559999000000001</v>
      </c>
      <c r="C160">
        <v>19.586599</v>
      </c>
      <c r="D160">
        <v>19.32</v>
      </c>
      <c r="E160">
        <v>19.5</v>
      </c>
      <c r="F160">
        <v>19.5</v>
      </c>
      <c r="G160">
        <v>1433994</v>
      </c>
      <c r="H160" s="27">
        <f t="shared" si="2"/>
        <v>-7.1282590187504357E-3</v>
      </c>
    </row>
    <row r="161" spans="1:8" x14ac:dyDescent="0.35">
      <c r="A161" s="23">
        <v>43564</v>
      </c>
      <c r="B161">
        <v>19.360001</v>
      </c>
      <c r="C161">
        <v>19.445399999999999</v>
      </c>
      <c r="D161">
        <v>18.540001</v>
      </c>
      <c r="E161">
        <v>18.709999</v>
      </c>
      <c r="F161">
        <v>18.709999</v>
      </c>
      <c r="G161">
        <v>2461347</v>
      </c>
      <c r="H161" s="27">
        <f t="shared" si="2"/>
        <v>-4.0512871794871806E-2</v>
      </c>
    </row>
    <row r="162" spans="1:8" x14ac:dyDescent="0.35">
      <c r="A162" s="23">
        <v>43565</v>
      </c>
      <c r="B162">
        <v>19.02</v>
      </c>
      <c r="C162">
        <v>19.399999999999999</v>
      </c>
      <c r="D162">
        <v>18.920000000000002</v>
      </c>
      <c r="E162">
        <v>19.32</v>
      </c>
      <c r="F162">
        <v>19.32</v>
      </c>
      <c r="G162">
        <v>1917990</v>
      </c>
      <c r="H162" s="27">
        <f t="shared" si="2"/>
        <v>3.260294134703056E-2</v>
      </c>
    </row>
    <row r="163" spans="1:8" x14ac:dyDescent="0.35">
      <c r="A163" s="23">
        <v>43566</v>
      </c>
      <c r="B163">
        <v>19.360001</v>
      </c>
      <c r="C163">
        <v>19.59</v>
      </c>
      <c r="D163">
        <v>19.2288</v>
      </c>
      <c r="E163">
        <v>19.34</v>
      </c>
      <c r="F163">
        <v>19.34</v>
      </c>
      <c r="G163">
        <v>911011</v>
      </c>
      <c r="H163" s="27">
        <f t="shared" si="2"/>
        <v>1.0351966873705784E-3</v>
      </c>
    </row>
    <row r="164" spans="1:8" x14ac:dyDescent="0.35">
      <c r="A164" s="23">
        <v>43567</v>
      </c>
      <c r="B164">
        <v>19.41</v>
      </c>
      <c r="C164">
        <v>19.73</v>
      </c>
      <c r="D164">
        <v>19.41</v>
      </c>
      <c r="E164">
        <v>19.690000999999999</v>
      </c>
      <c r="F164">
        <v>19.690000999999999</v>
      </c>
      <c r="G164">
        <v>979094</v>
      </c>
      <c r="H164" s="27">
        <f t="shared" si="2"/>
        <v>1.8097259565666955E-2</v>
      </c>
    </row>
    <row r="165" spans="1:8" x14ac:dyDescent="0.35">
      <c r="A165" s="23">
        <v>43570</v>
      </c>
      <c r="B165">
        <v>19.709999</v>
      </c>
      <c r="C165">
        <v>19.940000999999999</v>
      </c>
      <c r="D165">
        <v>19.68</v>
      </c>
      <c r="E165">
        <v>19.77</v>
      </c>
      <c r="F165">
        <v>19.77</v>
      </c>
      <c r="G165">
        <v>1537468</v>
      </c>
      <c r="H165" s="27">
        <f t="shared" si="2"/>
        <v>4.062925136469055E-3</v>
      </c>
    </row>
    <row r="166" spans="1:8" x14ac:dyDescent="0.35">
      <c r="A166" s="23">
        <v>43571</v>
      </c>
      <c r="B166">
        <v>19.790001</v>
      </c>
      <c r="C166">
        <v>19.84</v>
      </c>
      <c r="D166">
        <v>19.450001</v>
      </c>
      <c r="E166">
        <v>19.5</v>
      </c>
      <c r="F166">
        <v>19.5</v>
      </c>
      <c r="G166">
        <v>1665865</v>
      </c>
      <c r="H166" s="27">
        <f t="shared" si="2"/>
        <v>-1.3657056145675243E-2</v>
      </c>
    </row>
    <row r="167" spans="1:8" x14ac:dyDescent="0.35">
      <c r="A167" s="23">
        <v>43572</v>
      </c>
      <c r="B167">
        <v>19.5</v>
      </c>
      <c r="C167">
        <v>19.93</v>
      </c>
      <c r="D167">
        <v>19.469999000000001</v>
      </c>
      <c r="E167">
        <v>19.66</v>
      </c>
      <c r="F167">
        <v>19.66</v>
      </c>
      <c r="G167">
        <v>2132253</v>
      </c>
      <c r="H167" s="27">
        <f t="shared" si="2"/>
        <v>8.2051282051282121E-3</v>
      </c>
    </row>
    <row r="168" spans="1:8" x14ac:dyDescent="0.35">
      <c r="A168" s="23">
        <v>43573</v>
      </c>
      <c r="B168">
        <v>19.559999000000001</v>
      </c>
      <c r="C168">
        <v>19.920000000000002</v>
      </c>
      <c r="D168">
        <v>19.52</v>
      </c>
      <c r="E168">
        <v>19.739999999999998</v>
      </c>
      <c r="F168">
        <v>19.739999999999998</v>
      </c>
      <c r="G168">
        <v>2213695</v>
      </c>
      <c r="H168" s="27">
        <f t="shared" si="2"/>
        <v>4.0691759918615612E-3</v>
      </c>
    </row>
    <row r="169" spans="1:8" x14ac:dyDescent="0.35">
      <c r="A169" s="23">
        <v>43577</v>
      </c>
      <c r="B169">
        <v>19.649999999999999</v>
      </c>
      <c r="C169">
        <v>19.760000000000002</v>
      </c>
      <c r="D169">
        <v>19.420000000000002</v>
      </c>
      <c r="E169">
        <v>19.540001</v>
      </c>
      <c r="F169">
        <v>19.540001</v>
      </c>
      <c r="G169">
        <v>1431443</v>
      </c>
      <c r="H169" s="27">
        <f t="shared" si="2"/>
        <v>-1.013166160081045E-2</v>
      </c>
    </row>
    <row r="170" spans="1:8" x14ac:dyDescent="0.35">
      <c r="A170" s="23">
        <v>43578</v>
      </c>
      <c r="B170">
        <v>19.639999</v>
      </c>
      <c r="C170">
        <v>20.040001</v>
      </c>
      <c r="D170">
        <v>19.605</v>
      </c>
      <c r="E170">
        <v>19.940000999999999</v>
      </c>
      <c r="F170">
        <v>19.940000999999999</v>
      </c>
      <c r="G170">
        <v>2465218</v>
      </c>
      <c r="H170" s="27">
        <f t="shared" si="2"/>
        <v>2.0470828020940152E-2</v>
      </c>
    </row>
    <row r="171" spans="1:8" x14ac:dyDescent="0.35">
      <c r="A171" s="23">
        <v>43579</v>
      </c>
      <c r="B171">
        <v>19.989999999999998</v>
      </c>
      <c r="C171">
        <v>20.440701000000001</v>
      </c>
      <c r="D171">
        <v>19.825001</v>
      </c>
      <c r="E171">
        <v>20.299999</v>
      </c>
      <c r="F171">
        <v>20.299999</v>
      </c>
      <c r="G171">
        <v>2042645</v>
      </c>
      <c r="H171" s="27">
        <f t="shared" si="2"/>
        <v>1.8054061281140406E-2</v>
      </c>
    </row>
    <row r="172" spans="1:8" x14ac:dyDescent="0.35">
      <c r="A172" s="23">
        <v>43580</v>
      </c>
      <c r="B172">
        <v>20.25</v>
      </c>
      <c r="C172">
        <v>20.290001</v>
      </c>
      <c r="D172">
        <v>19.940000999999999</v>
      </c>
      <c r="E172">
        <v>20.100000000000001</v>
      </c>
      <c r="F172">
        <v>20.100000000000001</v>
      </c>
      <c r="G172">
        <v>2718145</v>
      </c>
      <c r="H172" s="27">
        <f t="shared" si="2"/>
        <v>-9.8521679730131147E-3</v>
      </c>
    </row>
    <row r="173" spans="1:8" x14ac:dyDescent="0.35">
      <c r="A173" s="23">
        <v>43581</v>
      </c>
      <c r="B173">
        <v>20.170000000000002</v>
      </c>
      <c r="C173">
        <v>20.443199</v>
      </c>
      <c r="D173">
        <v>20.056601000000001</v>
      </c>
      <c r="E173">
        <v>20.399999999999999</v>
      </c>
      <c r="F173">
        <v>20.399999999999999</v>
      </c>
      <c r="G173">
        <v>1477464</v>
      </c>
      <c r="H173" s="27">
        <f t="shared" si="2"/>
        <v>1.4925373134328216E-2</v>
      </c>
    </row>
    <row r="174" spans="1:8" x14ac:dyDescent="0.35">
      <c r="A174" s="23">
        <v>43584</v>
      </c>
      <c r="B174">
        <v>20.440000999999999</v>
      </c>
      <c r="C174">
        <v>20.690000999999999</v>
      </c>
      <c r="D174">
        <v>20.43</v>
      </c>
      <c r="E174">
        <v>20.559999000000001</v>
      </c>
      <c r="F174">
        <v>20.559999000000001</v>
      </c>
      <c r="G174">
        <v>1447447</v>
      </c>
      <c r="H174" s="27">
        <f t="shared" si="2"/>
        <v>7.8430882352942492E-3</v>
      </c>
    </row>
    <row r="175" spans="1:8" x14ac:dyDescent="0.35">
      <c r="A175" s="23">
        <v>43585</v>
      </c>
      <c r="B175">
        <v>20.610001</v>
      </c>
      <c r="C175">
        <v>20.855</v>
      </c>
      <c r="D175">
        <v>20.48</v>
      </c>
      <c r="E175">
        <v>20.719999000000001</v>
      </c>
      <c r="F175">
        <v>20.719999000000001</v>
      </c>
      <c r="G175">
        <v>2595131</v>
      </c>
      <c r="H175" s="27">
        <f t="shared" si="2"/>
        <v>7.782101545822066E-3</v>
      </c>
    </row>
    <row r="176" spans="1:8" x14ac:dyDescent="0.35">
      <c r="A176" s="23">
        <v>43586</v>
      </c>
      <c r="B176">
        <v>20.76</v>
      </c>
      <c r="C176">
        <v>20.889999</v>
      </c>
      <c r="D176">
        <v>19.625</v>
      </c>
      <c r="E176">
        <v>19.68</v>
      </c>
      <c r="F176">
        <v>19.68</v>
      </c>
      <c r="G176">
        <v>4399378</v>
      </c>
      <c r="H176" s="27">
        <f t="shared" si="2"/>
        <v>-5.0193004352944305E-2</v>
      </c>
    </row>
    <row r="177" spans="1:8" x14ac:dyDescent="0.35">
      <c r="A177" s="23">
        <v>43587</v>
      </c>
      <c r="B177">
        <v>21.219999000000001</v>
      </c>
      <c r="C177">
        <v>21.65</v>
      </c>
      <c r="D177">
        <v>20.260000000000002</v>
      </c>
      <c r="E177">
        <v>20.389999</v>
      </c>
      <c r="F177">
        <v>20.389999</v>
      </c>
      <c r="G177">
        <v>5326571</v>
      </c>
      <c r="H177" s="27">
        <f t="shared" si="2"/>
        <v>3.6077184959349584E-2</v>
      </c>
    </row>
    <row r="178" spans="1:8" x14ac:dyDescent="0.35">
      <c r="A178" s="23">
        <v>43588</v>
      </c>
      <c r="B178">
        <v>20.41</v>
      </c>
      <c r="C178">
        <v>20.469999000000001</v>
      </c>
      <c r="D178">
        <v>19.899999999999999</v>
      </c>
      <c r="E178">
        <v>20.239999999999998</v>
      </c>
      <c r="F178">
        <v>20.239999999999998</v>
      </c>
      <c r="G178">
        <v>2665295</v>
      </c>
      <c r="H178" s="27">
        <f t="shared" si="2"/>
        <v>-7.3564986442618812E-3</v>
      </c>
    </row>
    <row r="179" spans="1:8" x14ac:dyDescent="0.35">
      <c r="A179" s="23">
        <v>43591</v>
      </c>
      <c r="B179">
        <v>19.790001</v>
      </c>
      <c r="C179">
        <v>19.955200000000001</v>
      </c>
      <c r="D179">
        <v>19.450001</v>
      </c>
      <c r="E179">
        <v>19.860001</v>
      </c>
      <c r="F179">
        <v>19.860001</v>
      </c>
      <c r="G179">
        <v>1985837</v>
      </c>
      <c r="H179" s="27">
        <f t="shared" si="2"/>
        <v>-1.877465415019753E-2</v>
      </c>
    </row>
    <row r="180" spans="1:8" x14ac:dyDescent="0.35">
      <c r="A180" s="23">
        <v>43592</v>
      </c>
      <c r="B180">
        <v>19.739999999999998</v>
      </c>
      <c r="C180">
        <v>19.965</v>
      </c>
      <c r="D180">
        <v>19.325001</v>
      </c>
      <c r="E180">
        <v>19.510000000000002</v>
      </c>
      <c r="F180">
        <v>19.510000000000002</v>
      </c>
      <c r="G180">
        <v>2713969</v>
      </c>
      <c r="H180" s="27">
        <f t="shared" si="2"/>
        <v>-1.7623413009898583E-2</v>
      </c>
    </row>
    <row r="181" spans="1:8" x14ac:dyDescent="0.35">
      <c r="A181" s="23">
        <v>43593</v>
      </c>
      <c r="B181">
        <v>19.5</v>
      </c>
      <c r="C181">
        <v>20</v>
      </c>
      <c r="D181">
        <v>19.360001</v>
      </c>
      <c r="E181">
        <v>19.799999</v>
      </c>
      <c r="F181">
        <v>19.799999</v>
      </c>
      <c r="G181">
        <v>1987228</v>
      </c>
      <c r="H181" s="27">
        <f t="shared" si="2"/>
        <v>1.4864120963608309E-2</v>
      </c>
    </row>
    <row r="182" spans="1:8" x14ac:dyDescent="0.35">
      <c r="A182" s="23">
        <v>43594</v>
      </c>
      <c r="B182">
        <v>19.77</v>
      </c>
      <c r="C182">
        <v>19.774999999999999</v>
      </c>
      <c r="D182">
        <v>19.239999999999998</v>
      </c>
      <c r="E182">
        <v>19.610001</v>
      </c>
      <c r="F182">
        <v>19.610001</v>
      </c>
      <c r="G182">
        <v>2487049</v>
      </c>
      <c r="H182" s="27">
        <f t="shared" si="2"/>
        <v>-9.595859070497894E-3</v>
      </c>
    </row>
    <row r="183" spans="1:8" x14ac:dyDescent="0.35">
      <c r="A183" s="23">
        <v>43595</v>
      </c>
      <c r="B183">
        <v>19.440000999999999</v>
      </c>
      <c r="C183">
        <v>19.559999000000001</v>
      </c>
      <c r="D183">
        <v>18.940000999999999</v>
      </c>
      <c r="E183">
        <v>19.23</v>
      </c>
      <c r="F183">
        <v>19.23</v>
      </c>
      <c r="G183">
        <v>2633226</v>
      </c>
      <c r="H183" s="27">
        <f t="shared" si="2"/>
        <v>-1.9377918440697684E-2</v>
      </c>
    </row>
    <row r="184" spans="1:8" x14ac:dyDescent="0.35">
      <c r="A184" s="23">
        <v>43598</v>
      </c>
      <c r="B184">
        <v>18.75</v>
      </c>
      <c r="C184">
        <v>18.889999</v>
      </c>
      <c r="D184">
        <v>18.399999999999999</v>
      </c>
      <c r="E184">
        <v>18.530000999999999</v>
      </c>
      <c r="F184">
        <v>18.530000999999999</v>
      </c>
      <c r="G184">
        <v>2366977</v>
      </c>
      <c r="H184" s="27">
        <f t="shared" si="2"/>
        <v>-3.6401404056162337E-2</v>
      </c>
    </row>
    <row r="185" spans="1:8" x14ac:dyDescent="0.35">
      <c r="A185" s="23">
        <v>43599</v>
      </c>
      <c r="B185">
        <v>18.59</v>
      </c>
      <c r="C185">
        <v>19.170000000000002</v>
      </c>
      <c r="D185">
        <v>18.48</v>
      </c>
      <c r="E185">
        <v>19.129999000000002</v>
      </c>
      <c r="F185">
        <v>19.129999000000002</v>
      </c>
      <c r="G185">
        <v>2240245</v>
      </c>
      <c r="H185" s="27">
        <f t="shared" si="2"/>
        <v>3.2379814766335037E-2</v>
      </c>
    </row>
    <row r="186" spans="1:8" x14ac:dyDescent="0.35">
      <c r="A186" s="23">
        <v>43600</v>
      </c>
      <c r="B186">
        <v>18.98</v>
      </c>
      <c r="C186">
        <v>19.174999</v>
      </c>
      <c r="D186">
        <v>18.850000000000001</v>
      </c>
      <c r="E186">
        <v>18.950001</v>
      </c>
      <c r="F186">
        <v>18.950001</v>
      </c>
      <c r="G186">
        <v>2169439</v>
      </c>
      <c r="H186" s="27">
        <f t="shared" si="2"/>
        <v>-9.4092007009514839E-3</v>
      </c>
    </row>
    <row r="187" spans="1:8" x14ac:dyDescent="0.35">
      <c r="A187" s="23">
        <v>43601</v>
      </c>
      <c r="B187">
        <v>18.989999999999998</v>
      </c>
      <c r="C187">
        <v>19.530000999999999</v>
      </c>
      <c r="D187">
        <v>18.989999999999998</v>
      </c>
      <c r="E187">
        <v>19.360001</v>
      </c>
      <c r="F187">
        <v>19.360001</v>
      </c>
      <c r="G187">
        <v>2102990</v>
      </c>
      <c r="H187" s="27">
        <f t="shared" si="2"/>
        <v>2.163588276327796E-2</v>
      </c>
    </row>
    <row r="188" spans="1:8" x14ac:dyDescent="0.35">
      <c r="A188" s="23">
        <v>43602</v>
      </c>
      <c r="B188">
        <v>20.010000000000002</v>
      </c>
      <c r="C188">
        <v>20.850100000000001</v>
      </c>
      <c r="D188">
        <v>19.84</v>
      </c>
      <c r="E188">
        <v>20.700001</v>
      </c>
      <c r="F188">
        <v>20.700001</v>
      </c>
      <c r="G188">
        <v>6150882</v>
      </c>
      <c r="H188" s="27">
        <f t="shared" si="2"/>
        <v>6.9214872457909471E-2</v>
      </c>
    </row>
    <row r="189" spans="1:8" x14ac:dyDescent="0.35">
      <c r="A189" s="23">
        <v>43605</v>
      </c>
      <c r="B189">
        <v>20.57</v>
      </c>
      <c r="C189">
        <v>20.940000999999999</v>
      </c>
      <c r="D189">
        <v>20.27</v>
      </c>
      <c r="E189">
        <v>20.860001</v>
      </c>
      <c r="F189">
        <v>20.860001</v>
      </c>
      <c r="G189">
        <v>4049419</v>
      </c>
      <c r="H189" s="27">
        <f t="shared" si="2"/>
        <v>7.7294682256295608E-3</v>
      </c>
    </row>
    <row r="190" spans="1:8" x14ac:dyDescent="0.35">
      <c r="A190" s="23">
        <v>43606</v>
      </c>
      <c r="B190">
        <v>20.889999</v>
      </c>
      <c r="C190">
        <v>21.17</v>
      </c>
      <c r="D190">
        <v>20.59</v>
      </c>
      <c r="E190">
        <v>21.16</v>
      </c>
      <c r="F190">
        <v>21.16</v>
      </c>
      <c r="G190">
        <v>2918022</v>
      </c>
      <c r="H190" s="27">
        <f t="shared" si="2"/>
        <v>1.438154293472947E-2</v>
      </c>
    </row>
    <row r="191" spans="1:8" x14ac:dyDescent="0.35">
      <c r="A191" s="23">
        <v>43607</v>
      </c>
      <c r="B191">
        <v>20.959999</v>
      </c>
      <c r="C191">
        <v>21.405000999999999</v>
      </c>
      <c r="D191">
        <v>20.92</v>
      </c>
      <c r="E191">
        <v>21.370000999999998</v>
      </c>
      <c r="F191">
        <v>21.370000999999998</v>
      </c>
      <c r="G191">
        <v>2566605</v>
      </c>
      <c r="H191" s="27">
        <f t="shared" si="2"/>
        <v>9.9244328922494483E-3</v>
      </c>
    </row>
    <row r="192" spans="1:8" x14ac:dyDescent="0.35">
      <c r="A192" s="23">
        <v>43608</v>
      </c>
      <c r="B192">
        <v>21.200001</v>
      </c>
      <c r="C192">
        <v>21.299999</v>
      </c>
      <c r="D192">
        <v>20.719999000000001</v>
      </c>
      <c r="E192">
        <v>20.85</v>
      </c>
      <c r="F192">
        <v>20.85</v>
      </c>
      <c r="G192">
        <v>3173595</v>
      </c>
      <c r="H192" s="27">
        <f t="shared" si="2"/>
        <v>-2.4333223007336174E-2</v>
      </c>
    </row>
    <row r="193" spans="1:8" x14ac:dyDescent="0.35">
      <c r="A193" s="23">
        <v>43609</v>
      </c>
      <c r="B193">
        <v>20.959999</v>
      </c>
      <c r="C193">
        <v>21.030000999999999</v>
      </c>
      <c r="D193">
        <v>20.690000999999999</v>
      </c>
      <c r="E193">
        <v>20.91</v>
      </c>
      <c r="F193">
        <v>20.91</v>
      </c>
      <c r="G193">
        <v>2009155</v>
      </c>
      <c r="H193" s="27">
        <f t="shared" si="2"/>
        <v>2.8776978417265572E-3</v>
      </c>
    </row>
    <row r="194" spans="1:8" x14ac:dyDescent="0.35">
      <c r="A194" s="23">
        <v>43613</v>
      </c>
      <c r="B194">
        <v>21.02</v>
      </c>
      <c r="C194">
        <v>21.34</v>
      </c>
      <c r="D194">
        <v>20.959999</v>
      </c>
      <c r="E194">
        <v>20.959999</v>
      </c>
      <c r="F194">
        <v>20.959999</v>
      </c>
      <c r="G194">
        <v>2174070</v>
      </c>
      <c r="H194" s="27">
        <f t="shared" si="2"/>
        <v>2.3911525585843941E-3</v>
      </c>
    </row>
    <row r="195" spans="1:8" x14ac:dyDescent="0.35">
      <c r="A195" s="23">
        <v>43614</v>
      </c>
      <c r="B195">
        <v>20.870000999999998</v>
      </c>
      <c r="C195">
        <v>20.870000999999998</v>
      </c>
      <c r="D195">
        <v>20.129999000000002</v>
      </c>
      <c r="E195">
        <v>20.32</v>
      </c>
      <c r="F195">
        <v>20.32</v>
      </c>
      <c r="G195">
        <v>2491009</v>
      </c>
      <c r="H195" s="27">
        <f t="shared" si="2"/>
        <v>-3.0534304891903837E-2</v>
      </c>
    </row>
    <row r="196" spans="1:8" x14ac:dyDescent="0.35">
      <c r="A196" s="23">
        <v>43615</v>
      </c>
      <c r="B196">
        <v>20.25</v>
      </c>
      <c r="C196">
        <v>20.565000999999999</v>
      </c>
      <c r="D196">
        <v>20.02</v>
      </c>
      <c r="E196">
        <v>20.440000999999999</v>
      </c>
      <c r="F196">
        <v>20.440000999999999</v>
      </c>
      <c r="G196">
        <v>1409903</v>
      </c>
      <c r="H196" s="27">
        <f t="shared" si="2"/>
        <v>5.9055610236219717E-3</v>
      </c>
    </row>
    <row r="197" spans="1:8" x14ac:dyDescent="0.35">
      <c r="A197" s="23">
        <v>43616</v>
      </c>
      <c r="B197">
        <v>20.079999999999998</v>
      </c>
      <c r="C197">
        <v>20.540001</v>
      </c>
      <c r="D197">
        <v>20.079999999999998</v>
      </c>
      <c r="E197">
        <v>20.23</v>
      </c>
      <c r="F197">
        <v>20.23</v>
      </c>
      <c r="G197">
        <v>2097045</v>
      </c>
      <c r="H197" s="27">
        <f t="shared" si="2"/>
        <v>-1.0274021023775799E-2</v>
      </c>
    </row>
    <row r="198" spans="1:8" x14ac:dyDescent="0.35">
      <c r="A198" s="23">
        <v>43619</v>
      </c>
      <c r="B198">
        <v>20.149999999999999</v>
      </c>
      <c r="C198">
        <v>20.83</v>
      </c>
      <c r="D198">
        <v>20.100000000000001</v>
      </c>
      <c r="E198">
        <v>20.719999000000001</v>
      </c>
      <c r="F198">
        <v>20.719999000000001</v>
      </c>
      <c r="G198">
        <v>2692038</v>
      </c>
      <c r="H198" s="27">
        <f t="shared" ref="H198:H261" si="3">(F198-F197)/F197</f>
        <v>2.4221403855659959E-2</v>
      </c>
    </row>
    <row r="199" spans="1:8" x14ac:dyDescent="0.35">
      <c r="A199" s="23">
        <v>43620</v>
      </c>
      <c r="B199">
        <v>20.99</v>
      </c>
      <c r="C199">
        <v>21.719999000000001</v>
      </c>
      <c r="D199">
        <v>20.950001</v>
      </c>
      <c r="E199">
        <v>21.700001</v>
      </c>
      <c r="F199">
        <v>21.700001</v>
      </c>
      <c r="G199">
        <v>2844309</v>
      </c>
      <c r="H199" s="27">
        <f t="shared" si="3"/>
        <v>4.7297396105086632E-2</v>
      </c>
    </row>
    <row r="200" spans="1:8" x14ac:dyDescent="0.35">
      <c r="A200" s="23">
        <v>43621</v>
      </c>
      <c r="B200">
        <v>21.82</v>
      </c>
      <c r="C200">
        <v>22.65</v>
      </c>
      <c r="D200">
        <v>21.719999000000001</v>
      </c>
      <c r="E200">
        <v>22.6</v>
      </c>
      <c r="F200">
        <v>22.6</v>
      </c>
      <c r="G200">
        <v>2993222</v>
      </c>
      <c r="H200" s="27">
        <f t="shared" si="3"/>
        <v>4.1474606383658741E-2</v>
      </c>
    </row>
    <row r="201" spans="1:8" x14ac:dyDescent="0.35">
      <c r="A201" s="23">
        <v>43622</v>
      </c>
      <c r="B201">
        <v>22.610001</v>
      </c>
      <c r="C201">
        <v>22.75</v>
      </c>
      <c r="D201">
        <v>22.326799000000001</v>
      </c>
      <c r="E201">
        <v>22.530000999999999</v>
      </c>
      <c r="F201">
        <v>22.530000999999999</v>
      </c>
      <c r="G201">
        <v>2102867</v>
      </c>
      <c r="H201" s="27">
        <f t="shared" si="3"/>
        <v>-3.0973008849558763E-3</v>
      </c>
    </row>
    <row r="202" spans="1:8" x14ac:dyDescent="0.35">
      <c r="A202" s="23">
        <v>43623</v>
      </c>
      <c r="B202">
        <v>22.690000999999999</v>
      </c>
      <c r="C202">
        <v>22.940000999999999</v>
      </c>
      <c r="D202">
        <v>22.57</v>
      </c>
      <c r="E202">
        <v>22.889999</v>
      </c>
      <c r="F202">
        <v>22.889999</v>
      </c>
      <c r="G202">
        <v>1818924</v>
      </c>
      <c r="H202" s="27">
        <f t="shared" si="3"/>
        <v>1.5978605593492914E-2</v>
      </c>
    </row>
    <row r="203" spans="1:8" x14ac:dyDescent="0.35">
      <c r="A203" s="23">
        <v>43626</v>
      </c>
      <c r="B203">
        <v>22.889999</v>
      </c>
      <c r="C203">
        <v>23.389999</v>
      </c>
      <c r="D203">
        <v>22.68</v>
      </c>
      <c r="E203">
        <v>22.690000999999999</v>
      </c>
      <c r="F203">
        <v>22.690000999999999</v>
      </c>
      <c r="G203">
        <v>2033302</v>
      </c>
      <c r="H203" s="27">
        <f t="shared" si="3"/>
        <v>-8.7373529374116955E-3</v>
      </c>
    </row>
    <row r="204" spans="1:8" x14ac:dyDescent="0.35">
      <c r="A204" s="23">
        <v>43627</v>
      </c>
      <c r="B204">
        <v>22.780000999999999</v>
      </c>
      <c r="C204">
        <v>23.18</v>
      </c>
      <c r="D204">
        <v>22.76</v>
      </c>
      <c r="E204">
        <v>23.1</v>
      </c>
      <c r="F204">
        <v>23.1</v>
      </c>
      <c r="G204">
        <v>1889452</v>
      </c>
      <c r="H204" s="27">
        <f t="shared" si="3"/>
        <v>1.8069589331441753E-2</v>
      </c>
    </row>
    <row r="205" spans="1:8" x14ac:dyDescent="0.35">
      <c r="A205" s="23">
        <v>43628</v>
      </c>
      <c r="B205">
        <v>23.110001</v>
      </c>
      <c r="C205">
        <v>23.290001</v>
      </c>
      <c r="D205">
        <v>22.860001</v>
      </c>
      <c r="E205">
        <v>22.92</v>
      </c>
      <c r="F205">
        <v>22.92</v>
      </c>
      <c r="G205">
        <v>1270936</v>
      </c>
      <c r="H205" s="27">
        <f t="shared" si="3"/>
        <v>-7.7922077922077792E-3</v>
      </c>
    </row>
    <row r="206" spans="1:8" x14ac:dyDescent="0.35">
      <c r="A206" s="23">
        <v>43629</v>
      </c>
      <c r="B206">
        <v>23.200001</v>
      </c>
      <c r="C206">
        <v>23.65</v>
      </c>
      <c r="D206">
        <v>23.15</v>
      </c>
      <c r="E206">
        <v>23.49</v>
      </c>
      <c r="F206">
        <v>23.49</v>
      </c>
      <c r="G206">
        <v>1942402</v>
      </c>
      <c r="H206" s="27">
        <f t="shared" si="3"/>
        <v>2.4869109947643835E-2</v>
      </c>
    </row>
    <row r="207" spans="1:8" x14ac:dyDescent="0.35">
      <c r="A207" s="23">
        <v>43630</v>
      </c>
      <c r="B207">
        <v>23.41</v>
      </c>
      <c r="C207">
        <v>23.91</v>
      </c>
      <c r="D207">
        <v>23.41</v>
      </c>
      <c r="E207">
        <v>23.85</v>
      </c>
      <c r="F207">
        <v>23.85</v>
      </c>
      <c r="G207">
        <v>1609149</v>
      </c>
      <c r="H207" s="27">
        <f t="shared" si="3"/>
        <v>1.5325670498084419E-2</v>
      </c>
    </row>
    <row r="208" spans="1:8" x14ac:dyDescent="0.35">
      <c r="A208" s="23">
        <v>43633</v>
      </c>
      <c r="B208">
        <v>23.790001</v>
      </c>
      <c r="C208">
        <v>23.92</v>
      </c>
      <c r="D208">
        <v>23.370000999999998</v>
      </c>
      <c r="E208">
        <v>23.52</v>
      </c>
      <c r="F208">
        <v>23.52</v>
      </c>
      <c r="G208">
        <v>1413647</v>
      </c>
      <c r="H208" s="27">
        <f t="shared" si="3"/>
        <v>-1.383647798742146E-2</v>
      </c>
    </row>
    <row r="209" spans="1:8" x14ac:dyDescent="0.35">
      <c r="A209" s="23">
        <v>43634</v>
      </c>
      <c r="B209">
        <v>23.73</v>
      </c>
      <c r="C209">
        <v>24.17</v>
      </c>
      <c r="D209">
        <v>23.65</v>
      </c>
      <c r="E209">
        <v>24</v>
      </c>
      <c r="F209">
        <v>24</v>
      </c>
      <c r="G209">
        <v>1943114</v>
      </c>
      <c r="H209" s="27">
        <f t="shared" si="3"/>
        <v>2.0408163265306142E-2</v>
      </c>
    </row>
    <row r="210" spans="1:8" x14ac:dyDescent="0.35">
      <c r="A210" s="23">
        <v>43635</v>
      </c>
      <c r="B210">
        <v>24.040001</v>
      </c>
      <c r="C210">
        <v>24.1</v>
      </c>
      <c r="D210">
        <v>23.66</v>
      </c>
      <c r="E210">
        <v>23.75</v>
      </c>
      <c r="F210">
        <v>23.75</v>
      </c>
      <c r="G210">
        <v>1641950</v>
      </c>
      <c r="H210" s="27">
        <f t="shared" si="3"/>
        <v>-1.0416666666666666E-2</v>
      </c>
    </row>
    <row r="211" spans="1:8" x14ac:dyDescent="0.35">
      <c r="A211" s="23">
        <v>43636</v>
      </c>
      <c r="B211">
        <v>24.08</v>
      </c>
      <c r="C211">
        <v>24.112499</v>
      </c>
      <c r="D211">
        <v>23.43</v>
      </c>
      <c r="E211">
        <v>23.49</v>
      </c>
      <c r="F211">
        <v>23.49</v>
      </c>
      <c r="G211">
        <v>1794973</v>
      </c>
      <c r="H211" s="27">
        <f t="shared" si="3"/>
        <v>-1.0947368421052697E-2</v>
      </c>
    </row>
    <row r="212" spans="1:8" x14ac:dyDescent="0.35">
      <c r="A212" s="23">
        <v>43637</v>
      </c>
      <c r="B212">
        <v>23.4</v>
      </c>
      <c r="C212">
        <v>23.42</v>
      </c>
      <c r="D212">
        <v>22.98</v>
      </c>
      <c r="E212">
        <v>23.1</v>
      </c>
      <c r="F212">
        <v>23.1</v>
      </c>
      <c r="G212">
        <v>2236001</v>
      </c>
      <c r="H212" s="27">
        <f t="shared" si="3"/>
        <v>-1.6602809706257857E-2</v>
      </c>
    </row>
    <row r="213" spans="1:8" x14ac:dyDescent="0.35">
      <c r="A213" s="23">
        <v>43640</v>
      </c>
      <c r="B213">
        <v>22.91</v>
      </c>
      <c r="C213">
        <v>23.27</v>
      </c>
      <c r="D213">
        <v>22.379999000000002</v>
      </c>
      <c r="E213">
        <v>22.450001</v>
      </c>
      <c r="F213">
        <v>22.450001</v>
      </c>
      <c r="G213">
        <v>2410183</v>
      </c>
      <c r="H213" s="27">
        <f t="shared" si="3"/>
        <v>-2.8138484848484895E-2</v>
      </c>
    </row>
    <row r="214" spans="1:8" x14ac:dyDescent="0.35">
      <c r="A214" s="23">
        <v>43641</v>
      </c>
      <c r="B214">
        <v>22.450001</v>
      </c>
      <c r="C214">
        <v>22.68</v>
      </c>
      <c r="D214">
        <v>21.799999</v>
      </c>
      <c r="E214">
        <v>21.860001</v>
      </c>
      <c r="F214">
        <v>21.860001</v>
      </c>
      <c r="G214">
        <v>2364916</v>
      </c>
      <c r="H214" s="27">
        <f t="shared" si="3"/>
        <v>-2.628062243738875E-2</v>
      </c>
    </row>
    <row r="215" spans="1:8" x14ac:dyDescent="0.35">
      <c r="A215" s="23">
        <v>43642</v>
      </c>
      <c r="B215">
        <v>21.9</v>
      </c>
      <c r="C215">
        <v>22.370000999999998</v>
      </c>
      <c r="D215">
        <v>21.77</v>
      </c>
      <c r="E215">
        <v>22.07</v>
      </c>
      <c r="F215">
        <v>22.07</v>
      </c>
      <c r="G215">
        <v>1805309</v>
      </c>
      <c r="H215" s="27">
        <f t="shared" si="3"/>
        <v>9.6065411890877694E-3</v>
      </c>
    </row>
    <row r="216" spans="1:8" x14ac:dyDescent="0.35">
      <c r="A216" s="23">
        <v>43643</v>
      </c>
      <c r="B216">
        <v>21.98</v>
      </c>
      <c r="C216">
        <v>22.254999000000002</v>
      </c>
      <c r="D216">
        <v>21.870000999999998</v>
      </c>
      <c r="E216">
        <v>22.15</v>
      </c>
      <c r="F216">
        <v>22.15</v>
      </c>
      <c r="G216">
        <v>1863857</v>
      </c>
      <c r="H216" s="27">
        <f t="shared" si="3"/>
        <v>3.624830086089637E-3</v>
      </c>
    </row>
    <row r="217" spans="1:8" x14ac:dyDescent="0.35">
      <c r="A217" s="23">
        <v>43644</v>
      </c>
      <c r="B217">
        <v>22.26</v>
      </c>
      <c r="C217">
        <v>22.33</v>
      </c>
      <c r="D217">
        <v>22.049999</v>
      </c>
      <c r="E217">
        <v>22.200001</v>
      </c>
      <c r="F217">
        <v>22.200001</v>
      </c>
      <c r="G217">
        <v>2381214</v>
      </c>
      <c r="H217" s="27">
        <f t="shared" si="3"/>
        <v>2.2573814898420651E-3</v>
      </c>
    </row>
    <row r="218" spans="1:8" x14ac:dyDescent="0.35">
      <c r="A218" s="23">
        <v>43647</v>
      </c>
      <c r="B218">
        <v>22.58</v>
      </c>
      <c r="C218">
        <v>22.719999000000001</v>
      </c>
      <c r="D218">
        <v>21.93</v>
      </c>
      <c r="E218">
        <v>22.07</v>
      </c>
      <c r="F218">
        <v>22.07</v>
      </c>
      <c r="G218">
        <v>1618219</v>
      </c>
      <c r="H218" s="27">
        <f t="shared" si="3"/>
        <v>-5.855900637121594E-3</v>
      </c>
    </row>
    <row r="219" spans="1:8" x14ac:dyDescent="0.35">
      <c r="A219" s="23">
        <v>43648</v>
      </c>
      <c r="B219">
        <v>22.030000999999999</v>
      </c>
      <c r="C219">
        <v>22.35</v>
      </c>
      <c r="D219">
        <v>21.924999</v>
      </c>
      <c r="E219">
        <v>22.33</v>
      </c>
      <c r="F219">
        <v>22.33</v>
      </c>
      <c r="G219">
        <v>1613791</v>
      </c>
      <c r="H219" s="27">
        <f t="shared" si="3"/>
        <v>1.1780697779791483E-2</v>
      </c>
    </row>
    <row r="220" spans="1:8" x14ac:dyDescent="0.35">
      <c r="A220" s="23">
        <v>43649</v>
      </c>
      <c r="B220">
        <v>22.379999000000002</v>
      </c>
      <c r="C220">
        <v>22.709999</v>
      </c>
      <c r="D220">
        <v>22.26</v>
      </c>
      <c r="E220">
        <v>22.700001</v>
      </c>
      <c r="F220">
        <v>22.700001</v>
      </c>
      <c r="G220">
        <v>1024551</v>
      </c>
      <c r="H220" s="27">
        <f t="shared" si="3"/>
        <v>1.6569682042095926E-2</v>
      </c>
    </row>
    <row r="221" spans="1:8" x14ac:dyDescent="0.35">
      <c r="A221" s="23">
        <v>43651</v>
      </c>
      <c r="B221">
        <v>22.549999</v>
      </c>
      <c r="C221">
        <v>22.73</v>
      </c>
      <c r="D221">
        <v>22.360001</v>
      </c>
      <c r="E221">
        <v>22.65</v>
      </c>
      <c r="F221">
        <v>22.65</v>
      </c>
      <c r="G221">
        <v>1155964</v>
      </c>
      <c r="H221" s="27">
        <f t="shared" si="3"/>
        <v>-2.202687127635005E-3</v>
      </c>
    </row>
    <row r="222" spans="1:8" x14ac:dyDescent="0.35">
      <c r="A222" s="23">
        <v>43654</v>
      </c>
      <c r="B222">
        <v>22.530000999999999</v>
      </c>
      <c r="C222">
        <v>23.190000999999999</v>
      </c>
      <c r="D222">
        <v>22.51</v>
      </c>
      <c r="E222">
        <v>23.129999000000002</v>
      </c>
      <c r="F222">
        <v>23.129999000000002</v>
      </c>
      <c r="G222">
        <v>1703324</v>
      </c>
      <c r="H222" s="27">
        <f t="shared" si="3"/>
        <v>2.1192008830022206E-2</v>
      </c>
    </row>
    <row r="223" spans="1:8" x14ac:dyDescent="0.35">
      <c r="A223" s="23">
        <v>43655</v>
      </c>
      <c r="B223">
        <v>23.01</v>
      </c>
      <c r="C223">
        <v>23.370000999999998</v>
      </c>
      <c r="D223">
        <v>22.940000999999999</v>
      </c>
      <c r="E223">
        <v>23.209999</v>
      </c>
      <c r="F223">
        <v>23.209999</v>
      </c>
      <c r="G223">
        <v>1388387</v>
      </c>
      <c r="H223" s="27">
        <f t="shared" si="3"/>
        <v>3.4587117794513647E-3</v>
      </c>
    </row>
    <row r="224" spans="1:8" x14ac:dyDescent="0.35">
      <c r="A224" s="23">
        <v>43656</v>
      </c>
      <c r="B224">
        <v>23.26</v>
      </c>
      <c r="C224">
        <v>23.299999</v>
      </c>
      <c r="D224">
        <v>22.719999000000001</v>
      </c>
      <c r="E224">
        <v>23.02</v>
      </c>
      <c r="F224">
        <v>23.02</v>
      </c>
      <c r="G224">
        <v>1610345</v>
      </c>
      <c r="H224" s="27">
        <f t="shared" si="3"/>
        <v>-8.1860839373582156E-3</v>
      </c>
    </row>
    <row r="225" spans="1:8" x14ac:dyDescent="0.35">
      <c r="A225" s="23">
        <v>43657</v>
      </c>
      <c r="B225">
        <v>23.09</v>
      </c>
      <c r="C225">
        <v>23.254999000000002</v>
      </c>
      <c r="D225">
        <v>22.799999</v>
      </c>
      <c r="E225">
        <v>23.219999000000001</v>
      </c>
      <c r="F225">
        <v>23.219999000000001</v>
      </c>
      <c r="G225">
        <v>1113017</v>
      </c>
      <c r="H225" s="27">
        <f t="shared" si="3"/>
        <v>8.688053866203381E-3</v>
      </c>
    </row>
    <row r="226" spans="1:8" x14ac:dyDescent="0.35">
      <c r="A226" s="23">
        <v>43658</v>
      </c>
      <c r="B226">
        <v>23.309999000000001</v>
      </c>
      <c r="C226">
        <v>24.18</v>
      </c>
      <c r="D226">
        <v>23.309999000000001</v>
      </c>
      <c r="E226">
        <v>23.98</v>
      </c>
      <c r="F226">
        <v>23.98</v>
      </c>
      <c r="G226">
        <v>2103318</v>
      </c>
      <c r="H226" s="27">
        <f t="shared" si="3"/>
        <v>3.2730449299330243E-2</v>
      </c>
    </row>
    <row r="227" spans="1:8" x14ac:dyDescent="0.35">
      <c r="A227" s="23">
        <v>43661</v>
      </c>
      <c r="B227">
        <v>24.02</v>
      </c>
      <c r="C227">
        <v>24.41</v>
      </c>
      <c r="D227">
        <v>23.983298999999999</v>
      </c>
      <c r="E227">
        <v>24.299999</v>
      </c>
      <c r="F227">
        <v>24.299999</v>
      </c>
      <c r="G227">
        <v>2134990</v>
      </c>
      <c r="H227" s="27">
        <f t="shared" si="3"/>
        <v>1.3344412010008308E-2</v>
      </c>
    </row>
    <row r="228" spans="1:8" x14ac:dyDescent="0.35">
      <c r="A228" s="23">
        <v>43662</v>
      </c>
      <c r="B228">
        <v>24.299999</v>
      </c>
      <c r="C228">
        <v>24.465</v>
      </c>
      <c r="D228">
        <v>24.084999</v>
      </c>
      <c r="E228">
        <v>24.26</v>
      </c>
      <c r="F228">
        <v>24.26</v>
      </c>
      <c r="G228">
        <v>2426751</v>
      </c>
      <c r="H228" s="27">
        <f t="shared" si="3"/>
        <v>-1.6460494504546325E-3</v>
      </c>
    </row>
    <row r="229" spans="1:8" x14ac:dyDescent="0.35">
      <c r="A229" s="23">
        <v>43663</v>
      </c>
      <c r="B229">
        <v>24.17</v>
      </c>
      <c r="C229">
        <v>24.23</v>
      </c>
      <c r="D229">
        <v>23.584999</v>
      </c>
      <c r="E229">
        <v>23.83</v>
      </c>
      <c r="F229">
        <v>23.83</v>
      </c>
      <c r="G229">
        <v>2470008</v>
      </c>
      <c r="H229" s="27">
        <f t="shared" si="3"/>
        <v>-1.7724649629019096E-2</v>
      </c>
    </row>
    <row r="230" spans="1:8" x14ac:dyDescent="0.35">
      <c r="A230" s="23">
        <v>43664</v>
      </c>
      <c r="B230">
        <v>23.780000999999999</v>
      </c>
      <c r="C230">
        <v>23.965</v>
      </c>
      <c r="D230">
        <v>23.620000999999998</v>
      </c>
      <c r="E230">
        <v>23.91</v>
      </c>
      <c r="F230">
        <v>23.91</v>
      </c>
      <c r="G230">
        <v>1621587</v>
      </c>
      <c r="H230" s="27">
        <f t="shared" si="3"/>
        <v>3.3571128829207658E-3</v>
      </c>
    </row>
    <row r="231" spans="1:8" x14ac:dyDescent="0.35">
      <c r="A231" s="23">
        <v>43665</v>
      </c>
      <c r="B231">
        <v>24.09</v>
      </c>
      <c r="C231">
        <v>24.23</v>
      </c>
      <c r="D231">
        <v>23.92</v>
      </c>
      <c r="E231">
        <v>23.950001</v>
      </c>
      <c r="F231">
        <v>23.950001</v>
      </c>
      <c r="G231">
        <v>1285739</v>
      </c>
      <c r="H231" s="27">
        <f t="shared" si="3"/>
        <v>1.6729820158929392E-3</v>
      </c>
    </row>
    <row r="232" spans="1:8" x14ac:dyDescent="0.35">
      <c r="A232" s="23">
        <v>43668</v>
      </c>
      <c r="B232">
        <v>24</v>
      </c>
      <c r="C232">
        <v>24.120000999999998</v>
      </c>
      <c r="D232">
        <v>23.584999</v>
      </c>
      <c r="E232">
        <v>23.610001</v>
      </c>
      <c r="F232">
        <v>23.610001</v>
      </c>
      <c r="G232">
        <v>975442</v>
      </c>
      <c r="H232" s="27">
        <f t="shared" si="3"/>
        <v>-1.4196241578445021E-2</v>
      </c>
    </row>
    <row r="233" spans="1:8" x14ac:dyDescent="0.35">
      <c r="A233" s="23">
        <v>43669</v>
      </c>
      <c r="B233">
        <v>23.85</v>
      </c>
      <c r="C233">
        <v>24.17</v>
      </c>
      <c r="D233">
        <v>23.549999</v>
      </c>
      <c r="E233">
        <v>24.16</v>
      </c>
      <c r="F233">
        <v>24.16</v>
      </c>
      <c r="G233">
        <v>1363029</v>
      </c>
      <c r="H233" s="27">
        <f t="shared" si="3"/>
        <v>2.3295170550818683E-2</v>
      </c>
    </row>
    <row r="234" spans="1:8" x14ac:dyDescent="0.35">
      <c r="A234" s="23">
        <v>43670</v>
      </c>
      <c r="B234">
        <v>24.17</v>
      </c>
      <c r="C234">
        <v>24.549999</v>
      </c>
      <c r="D234">
        <v>23.924999</v>
      </c>
      <c r="E234">
        <v>24.23</v>
      </c>
      <c r="F234">
        <v>24.23</v>
      </c>
      <c r="G234">
        <v>1185299</v>
      </c>
      <c r="H234" s="27">
        <f t="shared" si="3"/>
        <v>2.8973509933774952E-3</v>
      </c>
    </row>
    <row r="235" spans="1:8" x14ac:dyDescent="0.35">
      <c r="A235" s="23">
        <v>43671</v>
      </c>
      <c r="B235">
        <v>24.23</v>
      </c>
      <c r="C235">
        <v>24.540001</v>
      </c>
      <c r="D235">
        <v>24.059999000000001</v>
      </c>
      <c r="E235">
        <v>24.139999</v>
      </c>
      <c r="F235">
        <v>24.139999</v>
      </c>
      <c r="G235">
        <v>1842449</v>
      </c>
      <c r="H235" s="27">
        <f t="shared" si="3"/>
        <v>-3.7144449030128306E-3</v>
      </c>
    </row>
    <row r="236" spans="1:8" x14ac:dyDescent="0.35">
      <c r="A236" s="23">
        <v>43672</v>
      </c>
      <c r="B236">
        <v>24.139999</v>
      </c>
      <c r="C236">
        <v>24.379999000000002</v>
      </c>
      <c r="D236">
        <v>23.99</v>
      </c>
      <c r="E236">
        <v>24.17</v>
      </c>
      <c r="F236">
        <v>24.17</v>
      </c>
      <c r="G236">
        <v>1189250</v>
      </c>
      <c r="H236" s="27">
        <f t="shared" si="3"/>
        <v>1.2427920978788014E-3</v>
      </c>
    </row>
    <row r="237" spans="1:8" x14ac:dyDescent="0.35">
      <c r="A237" s="23">
        <v>43675</v>
      </c>
      <c r="B237">
        <v>24.18</v>
      </c>
      <c r="C237">
        <v>24.450001</v>
      </c>
      <c r="D237">
        <v>23.93</v>
      </c>
      <c r="E237">
        <v>24.389999</v>
      </c>
      <c r="F237">
        <v>24.389999</v>
      </c>
      <c r="G237">
        <v>2516009</v>
      </c>
      <c r="H237" s="27">
        <f t="shared" si="3"/>
        <v>9.1021514273892361E-3</v>
      </c>
    </row>
    <row r="238" spans="1:8" x14ac:dyDescent="0.35">
      <c r="A238" s="23">
        <v>43676</v>
      </c>
      <c r="B238">
        <v>20.200001</v>
      </c>
      <c r="C238">
        <v>21.34</v>
      </c>
      <c r="D238">
        <v>19.600000000000001</v>
      </c>
      <c r="E238">
        <v>21.049999</v>
      </c>
      <c r="F238">
        <v>21.049999</v>
      </c>
      <c r="G238">
        <v>8916670</v>
      </c>
      <c r="H238" s="27">
        <f t="shared" si="3"/>
        <v>-0.13694137502834666</v>
      </c>
    </row>
    <row r="239" spans="1:8" x14ac:dyDescent="0.35">
      <c r="A239" s="23">
        <v>43677</v>
      </c>
      <c r="B239">
        <v>21</v>
      </c>
      <c r="C239">
        <v>21.15</v>
      </c>
      <c r="D239">
        <v>20.110001</v>
      </c>
      <c r="E239">
        <v>20.34</v>
      </c>
      <c r="F239">
        <v>20.34</v>
      </c>
      <c r="G239">
        <v>4160930</v>
      </c>
      <c r="H239" s="27">
        <f t="shared" si="3"/>
        <v>-3.372917024841663E-2</v>
      </c>
    </row>
    <row r="240" spans="1:8" x14ac:dyDescent="0.35">
      <c r="A240" s="23">
        <v>43678</v>
      </c>
      <c r="B240">
        <v>20.370000999999998</v>
      </c>
      <c r="C240">
        <v>20.440000999999999</v>
      </c>
      <c r="D240">
        <v>18.889999</v>
      </c>
      <c r="E240">
        <v>19.120000999999998</v>
      </c>
      <c r="F240">
        <v>19.120000999999998</v>
      </c>
      <c r="G240">
        <v>4653209</v>
      </c>
      <c r="H240" s="27">
        <f t="shared" si="3"/>
        <v>-5.9980285152409114E-2</v>
      </c>
    </row>
    <row r="241" spans="1:8" x14ac:dyDescent="0.35">
      <c r="A241" s="23">
        <v>43679</v>
      </c>
      <c r="B241">
        <v>19</v>
      </c>
      <c r="C241">
        <v>19.52</v>
      </c>
      <c r="D241">
        <v>18.879999000000002</v>
      </c>
      <c r="E241">
        <v>19.190000999999999</v>
      </c>
      <c r="F241">
        <v>19.190000999999999</v>
      </c>
      <c r="G241">
        <v>3604236</v>
      </c>
      <c r="H241" s="27">
        <f t="shared" si="3"/>
        <v>3.6610876746293211E-3</v>
      </c>
    </row>
    <row r="242" spans="1:8" x14ac:dyDescent="0.35">
      <c r="A242" s="23">
        <v>43682</v>
      </c>
      <c r="B242">
        <v>18.73</v>
      </c>
      <c r="C242">
        <v>18.829999999999998</v>
      </c>
      <c r="D242">
        <v>18.200001</v>
      </c>
      <c r="E242">
        <v>18.399999999999999</v>
      </c>
      <c r="F242">
        <v>18.399999999999999</v>
      </c>
      <c r="G242">
        <v>2445947</v>
      </c>
      <c r="H242" s="27">
        <f t="shared" si="3"/>
        <v>-4.1167324587424475E-2</v>
      </c>
    </row>
    <row r="243" spans="1:8" x14ac:dyDescent="0.35">
      <c r="A243" s="23">
        <v>43683</v>
      </c>
      <c r="B243">
        <v>18.620000999999998</v>
      </c>
      <c r="C243">
        <v>19.059999000000001</v>
      </c>
      <c r="D243">
        <v>18.41</v>
      </c>
      <c r="E243">
        <v>18.969999000000001</v>
      </c>
      <c r="F243">
        <v>18.969999000000001</v>
      </c>
      <c r="G243">
        <v>2501668</v>
      </c>
      <c r="H243" s="27">
        <f t="shared" si="3"/>
        <v>3.0978206521739285E-2</v>
      </c>
    </row>
    <row r="244" spans="1:8" x14ac:dyDescent="0.35">
      <c r="A244" s="23">
        <v>43684</v>
      </c>
      <c r="B244">
        <v>18.73</v>
      </c>
      <c r="C244">
        <v>18.920000000000002</v>
      </c>
      <c r="D244">
        <v>18.59</v>
      </c>
      <c r="E244">
        <v>18.84</v>
      </c>
      <c r="F244">
        <v>18.84</v>
      </c>
      <c r="G244">
        <v>3022923</v>
      </c>
      <c r="H244" s="27">
        <f t="shared" si="3"/>
        <v>-6.8528733185490159E-3</v>
      </c>
    </row>
    <row r="245" spans="1:8" x14ac:dyDescent="0.35">
      <c r="A245" s="23">
        <v>43685</v>
      </c>
      <c r="B245">
        <v>18.98</v>
      </c>
      <c r="C245">
        <v>19.010000000000002</v>
      </c>
      <c r="D245">
        <v>18.549999</v>
      </c>
      <c r="E245">
        <v>18.799999</v>
      </c>
      <c r="F245">
        <v>18.799999</v>
      </c>
      <c r="G245">
        <v>2544132</v>
      </c>
      <c r="H245" s="27">
        <f t="shared" si="3"/>
        <v>-2.123195329087058E-3</v>
      </c>
    </row>
    <row r="246" spans="1:8" x14ac:dyDescent="0.35">
      <c r="A246" s="23">
        <v>43686</v>
      </c>
      <c r="B246">
        <v>18.620000999999998</v>
      </c>
      <c r="C246">
        <v>18.799999</v>
      </c>
      <c r="D246">
        <v>18.010000000000002</v>
      </c>
      <c r="E246">
        <v>18.149999999999999</v>
      </c>
      <c r="F246">
        <v>18.149999999999999</v>
      </c>
      <c r="G246">
        <v>3094699</v>
      </c>
      <c r="H246" s="27">
        <f t="shared" si="3"/>
        <v>-3.4574416732681801E-2</v>
      </c>
    </row>
    <row r="247" spans="1:8" x14ac:dyDescent="0.35">
      <c r="A247" s="23">
        <v>43689</v>
      </c>
      <c r="B247">
        <v>18.049999</v>
      </c>
      <c r="C247">
        <v>18.079999999999998</v>
      </c>
      <c r="D247">
        <v>17.579999999999998</v>
      </c>
      <c r="E247">
        <v>17.700001</v>
      </c>
      <c r="F247">
        <v>17.700001</v>
      </c>
      <c r="G247">
        <v>1791824</v>
      </c>
      <c r="H247" s="27">
        <f t="shared" si="3"/>
        <v>-2.479333333333324E-2</v>
      </c>
    </row>
    <row r="248" spans="1:8" x14ac:dyDescent="0.35">
      <c r="A248" s="23">
        <v>43690</v>
      </c>
      <c r="B248">
        <v>17.59</v>
      </c>
      <c r="C248">
        <v>18.34</v>
      </c>
      <c r="D248">
        <v>17.41</v>
      </c>
      <c r="E248">
        <v>17.829999999999998</v>
      </c>
      <c r="F248">
        <v>17.829999999999998</v>
      </c>
      <c r="G248">
        <v>2785180</v>
      </c>
      <c r="H248" s="27">
        <f t="shared" si="3"/>
        <v>7.3445758562385374E-3</v>
      </c>
    </row>
    <row r="249" spans="1:8" x14ac:dyDescent="0.35">
      <c r="A249" s="23">
        <v>43691</v>
      </c>
      <c r="B249">
        <v>17.43</v>
      </c>
      <c r="C249">
        <v>17.469999000000001</v>
      </c>
      <c r="D249">
        <v>16.959999</v>
      </c>
      <c r="E249">
        <v>16.959999</v>
      </c>
      <c r="F249">
        <v>16.959999</v>
      </c>
      <c r="G249">
        <v>3036066</v>
      </c>
      <c r="H249" s="27">
        <f t="shared" si="3"/>
        <v>-4.8794223219293248E-2</v>
      </c>
    </row>
    <row r="250" spans="1:8" x14ac:dyDescent="0.35">
      <c r="A250" s="23">
        <v>43692</v>
      </c>
      <c r="B250">
        <v>17.02</v>
      </c>
      <c r="C250">
        <v>17.200001</v>
      </c>
      <c r="D250">
        <v>16.309999000000001</v>
      </c>
      <c r="E250">
        <v>16.5</v>
      </c>
      <c r="F250">
        <v>16.5</v>
      </c>
      <c r="G250">
        <v>2043538</v>
      </c>
      <c r="H250" s="27">
        <f t="shared" si="3"/>
        <v>-2.7122584146378772E-2</v>
      </c>
    </row>
    <row r="251" spans="1:8" x14ac:dyDescent="0.35">
      <c r="A251" s="23">
        <v>43693</v>
      </c>
      <c r="B251">
        <v>16.690000999999999</v>
      </c>
      <c r="C251">
        <v>16.940000999999999</v>
      </c>
      <c r="D251">
        <v>16.489999999999998</v>
      </c>
      <c r="E251">
        <v>16.790001</v>
      </c>
      <c r="F251">
        <v>16.790001</v>
      </c>
      <c r="G251">
        <v>1540992</v>
      </c>
      <c r="H251" s="27">
        <f t="shared" si="3"/>
        <v>1.7575818181818192E-2</v>
      </c>
    </row>
    <row r="252" spans="1:8" x14ac:dyDescent="0.35">
      <c r="A252" s="23">
        <v>43696</v>
      </c>
      <c r="B252">
        <v>17.07</v>
      </c>
      <c r="C252">
        <v>17.09</v>
      </c>
      <c r="D252">
        <v>16.84</v>
      </c>
      <c r="E252">
        <v>16.850000000000001</v>
      </c>
      <c r="F252">
        <v>16.850000000000001</v>
      </c>
      <c r="G252">
        <v>1526702</v>
      </c>
      <c r="H252" s="27">
        <f t="shared" si="3"/>
        <v>3.5734959158133014E-3</v>
      </c>
    </row>
    <row r="253" spans="1:8" x14ac:dyDescent="0.35">
      <c r="A253" s="23">
        <v>43697</v>
      </c>
      <c r="B253">
        <v>16.719999000000001</v>
      </c>
      <c r="C253">
        <v>16.899999999999999</v>
      </c>
      <c r="D253">
        <v>16.450001</v>
      </c>
      <c r="E253">
        <v>16.739999999999998</v>
      </c>
      <c r="F253">
        <v>16.739999999999998</v>
      </c>
      <c r="G253">
        <v>3032865</v>
      </c>
      <c r="H253" s="27">
        <f t="shared" si="3"/>
        <v>-6.528189910979405E-3</v>
      </c>
    </row>
    <row r="254" spans="1:8" x14ac:dyDescent="0.35">
      <c r="A254" s="23">
        <v>43698</v>
      </c>
      <c r="B254">
        <v>16.91</v>
      </c>
      <c r="C254">
        <v>17.073298999999999</v>
      </c>
      <c r="D254">
        <v>16.77</v>
      </c>
      <c r="E254">
        <v>16.920000000000002</v>
      </c>
      <c r="F254">
        <v>16.920000000000002</v>
      </c>
      <c r="G254">
        <v>1714198</v>
      </c>
      <c r="H254" s="27">
        <f t="shared" si="3"/>
        <v>1.0752688172043208E-2</v>
      </c>
    </row>
    <row r="255" spans="1:8" x14ac:dyDescent="0.35">
      <c r="A255" s="23">
        <v>43699</v>
      </c>
      <c r="B255">
        <v>17.02</v>
      </c>
      <c r="C255">
        <v>17.260000000000002</v>
      </c>
      <c r="D255">
        <v>16.954999999999998</v>
      </c>
      <c r="E255">
        <v>17.139999</v>
      </c>
      <c r="F255">
        <v>17.139999</v>
      </c>
      <c r="G255">
        <v>2089719</v>
      </c>
      <c r="H255" s="27">
        <f t="shared" si="3"/>
        <v>1.3002304964538879E-2</v>
      </c>
    </row>
    <row r="256" spans="1:8" x14ac:dyDescent="0.35">
      <c r="A256" s="23">
        <v>43700</v>
      </c>
      <c r="B256">
        <v>16.799999</v>
      </c>
      <c r="C256">
        <v>16.940000999999999</v>
      </c>
      <c r="D256">
        <v>16.100000000000001</v>
      </c>
      <c r="E256">
        <v>16.149999999999999</v>
      </c>
      <c r="F256">
        <v>16.149999999999999</v>
      </c>
      <c r="G256">
        <v>2766646</v>
      </c>
      <c r="H256" s="27">
        <f t="shared" si="3"/>
        <v>-5.7759571631246946E-2</v>
      </c>
    </row>
    <row r="257" spans="1:8" x14ac:dyDescent="0.35">
      <c r="A257" s="23">
        <v>43703</v>
      </c>
      <c r="B257">
        <v>16.360001</v>
      </c>
      <c r="C257">
        <v>16.48</v>
      </c>
      <c r="D257">
        <v>16.190000999999999</v>
      </c>
      <c r="E257">
        <v>16.309999000000001</v>
      </c>
      <c r="F257">
        <v>16.309999000000001</v>
      </c>
      <c r="G257">
        <v>1931248</v>
      </c>
      <c r="H257" s="27">
        <f t="shared" si="3"/>
        <v>9.9070588235295777E-3</v>
      </c>
    </row>
    <row r="258" spans="1:8" x14ac:dyDescent="0.35">
      <c r="A258" s="23">
        <v>43704</v>
      </c>
      <c r="B258">
        <v>16.469999000000001</v>
      </c>
      <c r="C258">
        <v>16.5</v>
      </c>
      <c r="D258">
        <v>16.120000999999998</v>
      </c>
      <c r="E258">
        <v>16.120000999999998</v>
      </c>
      <c r="F258">
        <v>16.120000999999998</v>
      </c>
      <c r="G258">
        <v>2834596</v>
      </c>
      <c r="H258" s="27">
        <f t="shared" si="3"/>
        <v>-1.1649173001175706E-2</v>
      </c>
    </row>
    <row r="259" spans="1:8" x14ac:dyDescent="0.35">
      <c r="A259" s="23">
        <v>43705</v>
      </c>
      <c r="B259">
        <v>16</v>
      </c>
      <c r="C259">
        <v>16.629999000000002</v>
      </c>
      <c r="D259">
        <v>15.97</v>
      </c>
      <c r="E259">
        <v>16.5</v>
      </c>
      <c r="F259">
        <v>16.5</v>
      </c>
      <c r="G259">
        <v>1601131</v>
      </c>
      <c r="H259" s="27">
        <f t="shared" si="3"/>
        <v>2.3573137495463033E-2</v>
      </c>
    </row>
    <row r="260" spans="1:8" x14ac:dyDescent="0.35">
      <c r="A260" s="23">
        <v>43706</v>
      </c>
      <c r="B260">
        <v>16.739999999999998</v>
      </c>
      <c r="C260">
        <v>17.035</v>
      </c>
      <c r="D260">
        <v>16.670000000000002</v>
      </c>
      <c r="E260">
        <v>16.959999</v>
      </c>
      <c r="F260">
        <v>16.959999</v>
      </c>
      <c r="G260">
        <v>2099265</v>
      </c>
      <c r="H260" s="27">
        <f t="shared" si="3"/>
        <v>2.7878727272727263E-2</v>
      </c>
    </row>
    <row r="261" spans="1:8" x14ac:dyDescent="0.35">
      <c r="A261" s="23">
        <v>43707</v>
      </c>
      <c r="B261">
        <v>17.120000999999998</v>
      </c>
      <c r="C261">
        <v>17.25</v>
      </c>
      <c r="D261">
        <v>16.899999999999999</v>
      </c>
      <c r="E261">
        <v>16.920000000000002</v>
      </c>
      <c r="F261">
        <v>16.920000000000002</v>
      </c>
      <c r="G261">
        <v>1803051</v>
      </c>
      <c r="H261" s="27">
        <f t="shared" si="3"/>
        <v>-2.3584317428319494E-3</v>
      </c>
    </row>
    <row r="262" spans="1:8" x14ac:dyDescent="0.35">
      <c r="A262" s="23">
        <v>43711</v>
      </c>
      <c r="B262">
        <v>16.870000999999998</v>
      </c>
      <c r="C262">
        <v>16.91</v>
      </c>
      <c r="D262">
        <v>16.610001</v>
      </c>
      <c r="E262">
        <v>16.879999000000002</v>
      </c>
      <c r="F262">
        <v>16.879999000000002</v>
      </c>
      <c r="G262">
        <v>1325465</v>
      </c>
      <c r="H262" s="27">
        <f t="shared" ref="H262:H325" si="4">(F262-F261)/F261</f>
        <v>-2.3641252955082844E-3</v>
      </c>
    </row>
    <row r="263" spans="1:8" x14ac:dyDescent="0.35">
      <c r="A263" s="23">
        <v>43712</v>
      </c>
      <c r="B263">
        <v>16.98</v>
      </c>
      <c r="C263">
        <v>17.469999000000001</v>
      </c>
      <c r="D263">
        <v>16.959999</v>
      </c>
      <c r="E263">
        <v>17.239999999999998</v>
      </c>
      <c r="F263">
        <v>17.239999999999998</v>
      </c>
      <c r="G263">
        <v>1641159</v>
      </c>
      <c r="H263" s="27">
        <f t="shared" si="4"/>
        <v>2.1327074723167749E-2</v>
      </c>
    </row>
    <row r="264" spans="1:8" x14ac:dyDescent="0.35">
      <c r="A264" s="23">
        <v>43713</v>
      </c>
      <c r="B264">
        <v>17.530000999999999</v>
      </c>
      <c r="C264">
        <v>17.93</v>
      </c>
      <c r="D264">
        <v>17.459999</v>
      </c>
      <c r="E264">
        <v>17.91</v>
      </c>
      <c r="F264">
        <v>17.91</v>
      </c>
      <c r="G264">
        <v>1615848</v>
      </c>
      <c r="H264" s="27">
        <f t="shared" si="4"/>
        <v>3.8863109048723997E-2</v>
      </c>
    </row>
    <row r="265" spans="1:8" x14ac:dyDescent="0.35">
      <c r="A265" s="23">
        <v>43714</v>
      </c>
      <c r="B265">
        <v>18.030000999999999</v>
      </c>
      <c r="C265">
        <v>18.18</v>
      </c>
      <c r="D265">
        <v>17.600000000000001</v>
      </c>
      <c r="E265">
        <v>17.780000999999999</v>
      </c>
      <c r="F265">
        <v>17.780000999999999</v>
      </c>
      <c r="G265">
        <v>1474511</v>
      </c>
      <c r="H265" s="27">
        <f t="shared" si="4"/>
        <v>-7.2584589614741223E-3</v>
      </c>
    </row>
    <row r="266" spans="1:8" x14ac:dyDescent="0.35">
      <c r="A266" s="23">
        <v>43717</v>
      </c>
      <c r="B266">
        <v>17.799999</v>
      </c>
      <c r="C266">
        <v>18.360001</v>
      </c>
      <c r="D266">
        <v>17.725000000000001</v>
      </c>
      <c r="E266">
        <v>18.32</v>
      </c>
      <c r="F266">
        <v>18.32</v>
      </c>
      <c r="G266">
        <v>2178936</v>
      </c>
      <c r="H266" s="27">
        <f t="shared" si="4"/>
        <v>3.03711456484171E-2</v>
      </c>
    </row>
    <row r="267" spans="1:8" x14ac:dyDescent="0.35">
      <c r="A267" s="23">
        <v>43718</v>
      </c>
      <c r="B267">
        <v>18.25</v>
      </c>
      <c r="C267">
        <v>18.600000000000001</v>
      </c>
      <c r="D267">
        <v>18.200001</v>
      </c>
      <c r="E267">
        <v>18.600000000000001</v>
      </c>
      <c r="F267">
        <v>18.600000000000001</v>
      </c>
      <c r="G267">
        <v>1515392</v>
      </c>
      <c r="H267" s="27">
        <f t="shared" si="4"/>
        <v>1.5283842794759887E-2</v>
      </c>
    </row>
    <row r="268" spans="1:8" x14ac:dyDescent="0.35">
      <c r="A268" s="23">
        <v>43719</v>
      </c>
      <c r="B268">
        <v>18.600000000000001</v>
      </c>
      <c r="C268">
        <v>19.149999999999999</v>
      </c>
      <c r="D268">
        <v>18.219999000000001</v>
      </c>
      <c r="E268">
        <v>19.139999</v>
      </c>
      <c r="F268">
        <v>19.139999</v>
      </c>
      <c r="G268">
        <v>1854690</v>
      </c>
      <c r="H268" s="27">
        <f t="shared" si="4"/>
        <v>2.9032204301075167E-2</v>
      </c>
    </row>
    <row r="269" spans="1:8" x14ac:dyDescent="0.35">
      <c r="A269" s="23">
        <v>43720</v>
      </c>
      <c r="B269">
        <v>19.27</v>
      </c>
      <c r="C269">
        <v>19.375</v>
      </c>
      <c r="D269">
        <v>19.030000999999999</v>
      </c>
      <c r="E269">
        <v>19.23</v>
      </c>
      <c r="F269">
        <v>19.23</v>
      </c>
      <c r="G269">
        <v>1485949</v>
      </c>
      <c r="H269" s="27">
        <f t="shared" si="4"/>
        <v>4.7022468496472174E-3</v>
      </c>
    </row>
    <row r="270" spans="1:8" x14ac:dyDescent="0.35">
      <c r="A270" s="23">
        <v>43721</v>
      </c>
      <c r="B270">
        <v>19.290001</v>
      </c>
      <c r="C270">
        <v>19.475200999999998</v>
      </c>
      <c r="D270">
        <v>19.021999000000001</v>
      </c>
      <c r="E270">
        <v>19.07</v>
      </c>
      <c r="F270">
        <v>19.07</v>
      </c>
      <c r="G270">
        <v>2369418</v>
      </c>
      <c r="H270" s="27">
        <f t="shared" si="4"/>
        <v>-8.3203328133125403E-3</v>
      </c>
    </row>
    <row r="271" spans="1:8" x14ac:dyDescent="0.35">
      <c r="A271" s="23">
        <v>43724</v>
      </c>
      <c r="B271">
        <v>18.899999999999999</v>
      </c>
      <c r="C271">
        <v>19.195</v>
      </c>
      <c r="D271">
        <v>18.82</v>
      </c>
      <c r="E271">
        <v>19.02</v>
      </c>
      <c r="F271">
        <v>19.02</v>
      </c>
      <c r="G271">
        <v>1581592</v>
      </c>
      <c r="H271" s="27">
        <f t="shared" si="4"/>
        <v>-2.6219192448872948E-3</v>
      </c>
    </row>
    <row r="272" spans="1:8" x14ac:dyDescent="0.35">
      <c r="A272" s="23">
        <v>43725</v>
      </c>
      <c r="B272">
        <v>18.950001</v>
      </c>
      <c r="C272">
        <v>19.030000999999999</v>
      </c>
      <c r="D272">
        <v>18.629999000000002</v>
      </c>
      <c r="E272">
        <v>19.02</v>
      </c>
      <c r="F272">
        <v>19.02</v>
      </c>
      <c r="G272">
        <v>1290421</v>
      </c>
      <c r="H272" s="27">
        <f t="shared" si="4"/>
        <v>0</v>
      </c>
    </row>
    <row r="273" spans="1:8" x14ac:dyDescent="0.35">
      <c r="A273" s="23">
        <v>43726</v>
      </c>
      <c r="B273">
        <v>19.040001</v>
      </c>
      <c r="C273">
        <v>19.09</v>
      </c>
      <c r="D273">
        <v>18.610001</v>
      </c>
      <c r="E273">
        <v>18.889999</v>
      </c>
      <c r="F273">
        <v>18.889999</v>
      </c>
      <c r="G273">
        <v>1694803</v>
      </c>
      <c r="H273" s="27">
        <f t="shared" si="4"/>
        <v>-6.8349631966351226E-3</v>
      </c>
    </row>
    <row r="274" spans="1:8" x14ac:dyDescent="0.35">
      <c r="A274" s="23">
        <v>43727</v>
      </c>
      <c r="B274">
        <v>18.889999</v>
      </c>
      <c r="C274">
        <v>18.91</v>
      </c>
      <c r="D274">
        <v>18.290001</v>
      </c>
      <c r="E274">
        <v>18.420000000000002</v>
      </c>
      <c r="F274">
        <v>18.420000000000002</v>
      </c>
      <c r="G274">
        <v>2113674</v>
      </c>
      <c r="H274" s="27">
        <f t="shared" si="4"/>
        <v>-2.4880837738530205E-2</v>
      </c>
    </row>
    <row r="275" spans="1:8" x14ac:dyDescent="0.35">
      <c r="A275" s="23">
        <v>43728</v>
      </c>
      <c r="B275">
        <v>18.510000000000002</v>
      </c>
      <c r="C275">
        <v>18.719999000000001</v>
      </c>
      <c r="D275">
        <v>17.963799999999999</v>
      </c>
      <c r="E275">
        <v>17.98</v>
      </c>
      <c r="F275">
        <v>17.98</v>
      </c>
      <c r="G275">
        <v>2446567</v>
      </c>
      <c r="H275" s="27">
        <f t="shared" si="4"/>
        <v>-2.3887079261672162E-2</v>
      </c>
    </row>
    <row r="276" spans="1:8" x14ac:dyDescent="0.35">
      <c r="A276" s="23">
        <v>43731</v>
      </c>
      <c r="B276">
        <v>17.950001</v>
      </c>
      <c r="C276">
        <v>18.299999</v>
      </c>
      <c r="D276">
        <v>17.91</v>
      </c>
      <c r="E276">
        <v>17.989999999999998</v>
      </c>
      <c r="F276">
        <v>17.989999999999998</v>
      </c>
      <c r="G276">
        <v>1049535</v>
      </c>
      <c r="H276" s="27">
        <f t="shared" si="4"/>
        <v>5.5617352614004503E-4</v>
      </c>
    </row>
    <row r="277" spans="1:8" x14ac:dyDescent="0.35">
      <c r="A277" s="23">
        <v>43732</v>
      </c>
      <c r="B277">
        <v>18.16</v>
      </c>
      <c r="C277">
        <v>18.166201000000001</v>
      </c>
      <c r="D277">
        <v>17.469999000000001</v>
      </c>
      <c r="E277">
        <v>17.66</v>
      </c>
      <c r="F277">
        <v>17.66</v>
      </c>
      <c r="G277">
        <v>1753469</v>
      </c>
      <c r="H277" s="27">
        <f t="shared" si="4"/>
        <v>-1.8343524180099963E-2</v>
      </c>
    </row>
    <row r="278" spans="1:8" x14ac:dyDescent="0.35">
      <c r="A278" s="23">
        <v>43733</v>
      </c>
      <c r="B278">
        <v>17.700001</v>
      </c>
      <c r="C278">
        <v>18.149999999999999</v>
      </c>
      <c r="D278">
        <v>17.639999</v>
      </c>
      <c r="E278">
        <v>17.850000000000001</v>
      </c>
      <c r="F278">
        <v>17.850000000000001</v>
      </c>
      <c r="G278">
        <v>1511432</v>
      </c>
      <c r="H278" s="27">
        <f t="shared" si="4"/>
        <v>1.0758776896942315E-2</v>
      </c>
    </row>
    <row r="279" spans="1:8" x14ac:dyDescent="0.35">
      <c r="A279" s="23">
        <v>43734</v>
      </c>
      <c r="B279">
        <v>17.91</v>
      </c>
      <c r="C279">
        <v>18.049999</v>
      </c>
      <c r="D279">
        <v>17.73</v>
      </c>
      <c r="E279">
        <v>17.969999000000001</v>
      </c>
      <c r="F279">
        <v>17.969999000000001</v>
      </c>
      <c r="G279">
        <v>995177</v>
      </c>
      <c r="H279" s="27">
        <f t="shared" si="4"/>
        <v>6.7226330532212863E-3</v>
      </c>
    </row>
    <row r="280" spans="1:8" x14ac:dyDescent="0.35">
      <c r="A280" s="23">
        <v>43735</v>
      </c>
      <c r="B280">
        <v>18</v>
      </c>
      <c r="C280">
        <v>18.260000000000002</v>
      </c>
      <c r="D280">
        <v>17.719999000000001</v>
      </c>
      <c r="E280">
        <v>17.790001</v>
      </c>
      <c r="F280">
        <v>17.790001</v>
      </c>
      <c r="G280">
        <v>1476731</v>
      </c>
      <c r="H280" s="27">
        <f t="shared" si="4"/>
        <v>-1.0016583751618529E-2</v>
      </c>
    </row>
    <row r="281" spans="1:8" x14ac:dyDescent="0.35">
      <c r="A281" s="23">
        <v>43738</v>
      </c>
      <c r="B281">
        <v>17.889999</v>
      </c>
      <c r="C281">
        <v>18.170000000000002</v>
      </c>
      <c r="D281">
        <v>17.823999000000001</v>
      </c>
      <c r="E281">
        <v>18.129999000000002</v>
      </c>
      <c r="F281">
        <v>18.129999000000002</v>
      </c>
      <c r="G281">
        <v>1222726</v>
      </c>
      <c r="H281" s="27">
        <f t="shared" si="4"/>
        <v>1.9111747098833853E-2</v>
      </c>
    </row>
    <row r="282" spans="1:8" x14ac:dyDescent="0.35">
      <c r="A282" s="23">
        <v>43739</v>
      </c>
      <c r="B282">
        <v>18.18</v>
      </c>
      <c r="C282">
        <v>18.299999</v>
      </c>
      <c r="D282">
        <v>17.920000000000002</v>
      </c>
      <c r="E282">
        <v>18.010000000000002</v>
      </c>
      <c r="F282">
        <v>18.010000000000002</v>
      </c>
      <c r="G282">
        <v>1741048</v>
      </c>
      <c r="H282" s="27">
        <f t="shared" si="4"/>
        <v>-6.6188089695978451E-3</v>
      </c>
    </row>
    <row r="283" spans="1:8" x14ac:dyDescent="0.35">
      <c r="A283" s="23">
        <v>43740</v>
      </c>
      <c r="B283">
        <v>17.829999999999998</v>
      </c>
      <c r="C283">
        <v>17.829999999999998</v>
      </c>
      <c r="D283">
        <v>17.260000000000002</v>
      </c>
      <c r="E283">
        <v>17.52</v>
      </c>
      <c r="F283">
        <v>17.52</v>
      </c>
      <c r="G283">
        <v>1931661</v>
      </c>
      <c r="H283" s="27">
        <f t="shared" si="4"/>
        <v>-2.7207107162687504E-2</v>
      </c>
    </row>
    <row r="284" spans="1:8" x14ac:dyDescent="0.35">
      <c r="A284" s="23">
        <v>43741</v>
      </c>
      <c r="B284">
        <v>17.489999999999998</v>
      </c>
      <c r="C284">
        <v>17.52</v>
      </c>
      <c r="D284">
        <v>16.959999</v>
      </c>
      <c r="E284">
        <v>17.5</v>
      </c>
      <c r="F284">
        <v>17.5</v>
      </c>
      <c r="G284">
        <v>1840668</v>
      </c>
      <c r="H284" s="27">
        <f t="shared" si="4"/>
        <v>-1.1415525114155008E-3</v>
      </c>
    </row>
    <row r="285" spans="1:8" x14ac:dyDescent="0.35">
      <c r="A285" s="23">
        <v>43742</v>
      </c>
      <c r="B285">
        <v>17.489999999999998</v>
      </c>
      <c r="C285">
        <v>17.625</v>
      </c>
      <c r="D285">
        <v>17.23</v>
      </c>
      <c r="E285">
        <v>17.59</v>
      </c>
      <c r="F285">
        <v>17.59</v>
      </c>
      <c r="G285">
        <v>1184009</v>
      </c>
      <c r="H285" s="27">
        <f t="shared" si="4"/>
        <v>5.1428571428571348E-3</v>
      </c>
    </row>
    <row r="286" spans="1:8" x14ac:dyDescent="0.35">
      <c r="A286" s="23">
        <v>43745</v>
      </c>
      <c r="B286">
        <v>17.530000999999999</v>
      </c>
      <c r="C286">
        <v>17.709999</v>
      </c>
      <c r="D286">
        <v>17.420000000000002</v>
      </c>
      <c r="E286">
        <v>17.469999000000001</v>
      </c>
      <c r="F286">
        <v>17.469999000000001</v>
      </c>
      <c r="G286">
        <v>1503544</v>
      </c>
      <c r="H286" s="27">
        <f t="shared" si="4"/>
        <v>-6.8221148379760356E-3</v>
      </c>
    </row>
    <row r="287" spans="1:8" x14ac:dyDescent="0.35">
      <c r="A287" s="23">
        <v>43746</v>
      </c>
      <c r="B287">
        <v>17.190000999999999</v>
      </c>
      <c r="C287">
        <v>17.576699999999999</v>
      </c>
      <c r="D287">
        <v>17.07</v>
      </c>
      <c r="E287">
        <v>17.350000000000001</v>
      </c>
      <c r="F287">
        <v>17.350000000000001</v>
      </c>
      <c r="G287">
        <v>1150608</v>
      </c>
      <c r="H287" s="27">
        <f t="shared" si="4"/>
        <v>-6.8688612975879365E-3</v>
      </c>
    </row>
    <row r="288" spans="1:8" x14ac:dyDescent="0.35">
      <c r="A288" s="23">
        <v>43747</v>
      </c>
      <c r="B288">
        <v>17.549999</v>
      </c>
      <c r="C288">
        <v>17.91</v>
      </c>
      <c r="D288">
        <v>17.469999000000001</v>
      </c>
      <c r="E288">
        <v>17.75</v>
      </c>
      <c r="F288">
        <v>17.75</v>
      </c>
      <c r="G288">
        <v>1067320</v>
      </c>
      <c r="H288" s="27">
        <f t="shared" si="4"/>
        <v>2.3054755043227581E-2</v>
      </c>
    </row>
    <row r="289" spans="1:8" x14ac:dyDescent="0.35">
      <c r="A289" s="23">
        <v>43748</v>
      </c>
      <c r="B289">
        <v>17.799999</v>
      </c>
      <c r="C289">
        <v>18.079999999999998</v>
      </c>
      <c r="D289">
        <v>17.780000999999999</v>
      </c>
      <c r="E289">
        <v>17.850000000000001</v>
      </c>
      <c r="F289">
        <v>17.850000000000001</v>
      </c>
      <c r="G289">
        <v>1060461</v>
      </c>
      <c r="H289" s="27">
        <f t="shared" si="4"/>
        <v>5.6338028169014885E-3</v>
      </c>
    </row>
    <row r="290" spans="1:8" x14ac:dyDescent="0.35">
      <c r="A290" s="23">
        <v>43749</v>
      </c>
      <c r="B290">
        <v>18.100000000000001</v>
      </c>
      <c r="C290">
        <v>18.543301</v>
      </c>
      <c r="D290">
        <v>18.059999000000001</v>
      </c>
      <c r="E290">
        <v>18.260000000000002</v>
      </c>
      <c r="F290">
        <v>18.260000000000002</v>
      </c>
      <c r="G290">
        <v>1193203</v>
      </c>
      <c r="H290" s="27">
        <f t="shared" si="4"/>
        <v>2.2969187675070033E-2</v>
      </c>
    </row>
    <row r="291" spans="1:8" x14ac:dyDescent="0.35">
      <c r="A291" s="23">
        <v>43752</v>
      </c>
      <c r="B291">
        <v>18.219999000000001</v>
      </c>
      <c r="C291">
        <v>18.43</v>
      </c>
      <c r="D291">
        <v>18.139999</v>
      </c>
      <c r="E291">
        <v>18.23</v>
      </c>
      <c r="F291">
        <v>18.23</v>
      </c>
      <c r="G291">
        <v>1311046</v>
      </c>
      <c r="H291" s="27">
        <f t="shared" si="4"/>
        <v>-1.6429353778751991E-3</v>
      </c>
    </row>
    <row r="292" spans="1:8" x14ac:dyDescent="0.35">
      <c r="A292" s="23">
        <v>43753</v>
      </c>
      <c r="B292">
        <v>18.239999999999998</v>
      </c>
      <c r="C292">
        <v>18.5</v>
      </c>
      <c r="D292">
        <v>18.110001</v>
      </c>
      <c r="E292">
        <v>18.459999</v>
      </c>
      <c r="F292">
        <v>18.459999</v>
      </c>
      <c r="G292">
        <v>1267777</v>
      </c>
      <c r="H292" s="27">
        <f t="shared" si="4"/>
        <v>1.2616511245200187E-2</v>
      </c>
    </row>
    <row r="293" spans="1:8" x14ac:dyDescent="0.35">
      <c r="A293" s="23">
        <v>43754</v>
      </c>
      <c r="B293">
        <v>18.5</v>
      </c>
      <c r="C293">
        <v>18.549999</v>
      </c>
      <c r="D293">
        <v>18.299999</v>
      </c>
      <c r="E293">
        <v>18.360001</v>
      </c>
      <c r="F293">
        <v>18.360001</v>
      </c>
      <c r="G293">
        <v>1400745</v>
      </c>
      <c r="H293" s="27">
        <f t="shared" si="4"/>
        <v>-5.4170100442583642E-3</v>
      </c>
    </row>
    <row r="294" spans="1:8" x14ac:dyDescent="0.35">
      <c r="A294" s="23">
        <v>43755</v>
      </c>
      <c r="B294">
        <v>18.48</v>
      </c>
      <c r="C294">
        <v>18.645</v>
      </c>
      <c r="D294">
        <v>18.360001</v>
      </c>
      <c r="E294">
        <v>18.459999</v>
      </c>
      <c r="F294">
        <v>18.459999</v>
      </c>
      <c r="G294">
        <v>1384465</v>
      </c>
      <c r="H294" s="27">
        <f t="shared" si="4"/>
        <v>5.4465138645689269E-3</v>
      </c>
    </row>
    <row r="295" spans="1:8" x14ac:dyDescent="0.35">
      <c r="A295" s="23">
        <v>43756</v>
      </c>
      <c r="B295">
        <v>18</v>
      </c>
      <c r="C295">
        <v>18.049999</v>
      </c>
      <c r="D295">
        <v>17.594999000000001</v>
      </c>
      <c r="E295">
        <v>17.809999000000001</v>
      </c>
      <c r="F295">
        <v>17.809999000000001</v>
      </c>
      <c r="G295">
        <v>2472329</v>
      </c>
      <c r="H295" s="27">
        <f t="shared" si="4"/>
        <v>-3.5211269513069778E-2</v>
      </c>
    </row>
    <row r="296" spans="1:8" x14ac:dyDescent="0.35">
      <c r="A296" s="23">
        <v>43759</v>
      </c>
      <c r="B296">
        <v>17.899999999999999</v>
      </c>
      <c r="C296">
        <v>18.18</v>
      </c>
      <c r="D296">
        <v>17.889999</v>
      </c>
      <c r="E296">
        <v>18.170000000000002</v>
      </c>
      <c r="F296">
        <v>18.170000000000002</v>
      </c>
      <c r="G296">
        <v>1041645</v>
      </c>
      <c r="H296" s="27">
        <f t="shared" si="4"/>
        <v>2.0213420562235879E-2</v>
      </c>
    </row>
    <row r="297" spans="1:8" x14ac:dyDescent="0.35">
      <c r="A297" s="23">
        <v>43760</v>
      </c>
      <c r="B297">
        <v>18.200001</v>
      </c>
      <c r="C297">
        <v>19.48</v>
      </c>
      <c r="D297">
        <v>18.190000999999999</v>
      </c>
      <c r="E297">
        <v>19.420000000000002</v>
      </c>
      <c r="F297">
        <v>19.420000000000002</v>
      </c>
      <c r="G297">
        <v>3786811</v>
      </c>
      <c r="H297" s="27">
        <f t="shared" si="4"/>
        <v>6.8794716565767744E-2</v>
      </c>
    </row>
    <row r="298" spans="1:8" x14ac:dyDescent="0.35">
      <c r="A298" s="23">
        <v>43761</v>
      </c>
      <c r="B298">
        <v>19.27</v>
      </c>
      <c r="C298">
        <v>19.27</v>
      </c>
      <c r="D298">
        <v>18.739999999999998</v>
      </c>
      <c r="E298">
        <v>19.010000000000002</v>
      </c>
      <c r="F298">
        <v>19.010000000000002</v>
      </c>
      <c r="G298">
        <v>1281711</v>
      </c>
      <c r="H298" s="27">
        <f t="shared" si="4"/>
        <v>-2.111225540679712E-2</v>
      </c>
    </row>
    <row r="299" spans="1:8" x14ac:dyDescent="0.35">
      <c r="A299" s="23">
        <v>43762</v>
      </c>
      <c r="B299">
        <v>19.07</v>
      </c>
      <c r="C299">
        <v>19.07</v>
      </c>
      <c r="D299">
        <v>18.610001</v>
      </c>
      <c r="E299">
        <v>19.010000000000002</v>
      </c>
      <c r="F299">
        <v>19.010000000000002</v>
      </c>
      <c r="G299">
        <v>1952853</v>
      </c>
      <c r="H299" s="27">
        <f t="shared" si="4"/>
        <v>0</v>
      </c>
    </row>
    <row r="300" spans="1:8" x14ac:dyDescent="0.35">
      <c r="A300" s="23">
        <v>43763</v>
      </c>
      <c r="B300">
        <v>18.829999999999998</v>
      </c>
      <c r="C300">
        <v>19.370000999999998</v>
      </c>
      <c r="D300">
        <v>18.75</v>
      </c>
      <c r="E300">
        <v>19.059999000000001</v>
      </c>
      <c r="F300">
        <v>19.059999000000001</v>
      </c>
      <c r="G300">
        <v>1195902</v>
      </c>
      <c r="H300" s="27">
        <f t="shared" si="4"/>
        <v>2.6301420305102408E-3</v>
      </c>
    </row>
    <row r="301" spans="1:8" x14ac:dyDescent="0.35">
      <c r="A301" s="23">
        <v>43766</v>
      </c>
      <c r="B301">
        <v>19.149999999999999</v>
      </c>
      <c r="C301">
        <v>19.405000999999999</v>
      </c>
      <c r="D301">
        <v>19.040001</v>
      </c>
      <c r="E301">
        <v>19.040001</v>
      </c>
      <c r="F301">
        <v>19.040001</v>
      </c>
      <c r="G301">
        <v>1523659</v>
      </c>
      <c r="H301" s="27">
        <f t="shared" si="4"/>
        <v>-1.0492130665904584E-3</v>
      </c>
    </row>
    <row r="302" spans="1:8" x14ac:dyDescent="0.35">
      <c r="A302" s="23">
        <v>43767</v>
      </c>
      <c r="B302">
        <v>19.030000999999999</v>
      </c>
      <c r="C302">
        <v>19.030000999999999</v>
      </c>
      <c r="D302">
        <v>18.690000999999999</v>
      </c>
      <c r="E302">
        <v>18.719999000000001</v>
      </c>
      <c r="F302">
        <v>18.719999000000001</v>
      </c>
      <c r="G302">
        <v>1072483</v>
      </c>
      <c r="H302" s="27">
        <f t="shared" si="4"/>
        <v>-1.680682684838088E-2</v>
      </c>
    </row>
    <row r="303" spans="1:8" x14ac:dyDescent="0.35">
      <c r="A303" s="23">
        <v>43768</v>
      </c>
      <c r="B303">
        <v>18.66</v>
      </c>
      <c r="C303">
        <v>18.799999</v>
      </c>
      <c r="D303">
        <v>18.420000000000002</v>
      </c>
      <c r="E303">
        <v>18.620000999999998</v>
      </c>
      <c r="F303">
        <v>18.620000999999998</v>
      </c>
      <c r="G303">
        <v>1146544</v>
      </c>
      <c r="H303" s="27">
        <f t="shared" si="4"/>
        <v>-5.341773789624824E-3</v>
      </c>
    </row>
    <row r="304" spans="1:8" x14ac:dyDescent="0.35">
      <c r="A304" s="23">
        <v>43769</v>
      </c>
      <c r="B304">
        <v>18.5</v>
      </c>
      <c r="C304">
        <v>18.549999</v>
      </c>
      <c r="D304">
        <v>18.274999999999999</v>
      </c>
      <c r="E304">
        <v>18.5</v>
      </c>
      <c r="F304">
        <v>18.5</v>
      </c>
      <c r="G304">
        <v>1043258</v>
      </c>
      <c r="H304" s="27">
        <f t="shared" si="4"/>
        <v>-6.4447364959861432E-3</v>
      </c>
    </row>
    <row r="305" spans="1:8" x14ac:dyDescent="0.35">
      <c r="A305" s="23">
        <v>43770</v>
      </c>
      <c r="B305">
        <v>18.620000999999998</v>
      </c>
      <c r="C305">
        <v>18.98</v>
      </c>
      <c r="D305">
        <v>18.57</v>
      </c>
      <c r="E305">
        <v>18.91</v>
      </c>
      <c r="F305">
        <v>18.91</v>
      </c>
      <c r="G305">
        <v>1857922</v>
      </c>
      <c r="H305" s="27">
        <f t="shared" si="4"/>
        <v>2.2162162162162168E-2</v>
      </c>
    </row>
    <row r="306" spans="1:8" x14ac:dyDescent="0.35">
      <c r="A306" s="23">
        <v>43773</v>
      </c>
      <c r="B306">
        <v>16.010000000000002</v>
      </c>
      <c r="C306">
        <v>16.57</v>
      </c>
      <c r="D306">
        <v>15.36</v>
      </c>
      <c r="E306">
        <v>15.44</v>
      </c>
      <c r="F306">
        <v>15.44</v>
      </c>
      <c r="G306">
        <v>18690880</v>
      </c>
      <c r="H306" s="27">
        <f t="shared" si="4"/>
        <v>-0.18350079323109469</v>
      </c>
    </row>
    <row r="307" spans="1:8" x14ac:dyDescent="0.35">
      <c r="A307" s="23">
        <v>43774</v>
      </c>
      <c r="B307">
        <v>15.67</v>
      </c>
      <c r="C307">
        <v>16.5</v>
      </c>
      <c r="D307">
        <v>15.53</v>
      </c>
      <c r="E307">
        <v>16.309999000000001</v>
      </c>
      <c r="F307">
        <v>16.309999000000001</v>
      </c>
      <c r="G307">
        <v>7890614</v>
      </c>
      <c r="H307" s="27">
        <f t="shared" si="4"/>
        <v>5.6347085492228097E-2</v>
      </c>
    </row>
    <row r="308" spans="1:8" x14ac:dyDescent="0.35">
      <c r="A308" s="23">
        <v>43775</v>
      </c>
      <c r="B308">
        <v>16.440000999999999</v>
      </c>
      <c r="C308">
        <v>16.629999000000002</v>
      </c>
      <c r="D308">
        <v>16.18</v>
      </c>
      <c r="E308">
        <v>16.510000000000002</v>
      </c>
      <c r="F308">
        <v>16.510000000000002</v>
      </c>
      <c r="G308">
        <v>3400043</v>
      </c>
      <c r="H308" s="27">
        <f t="shared" si="4"/>
        <v>1.2262477759808587E-2</v>
      </c>
    </row>
    <row r="309" spans="1:8" x14ac:dyDescent="0.35">
      <c r="A309" s="23">
        <v>43776</v>
      </c>
      <c r="B309">
        <v>16.639999</v>
      </c>
      <c r="C309">
        <v>16.790001</v>
      </c>
      <c r="D309">
        <v>15.91</v>
      </c>
      <c r="E309">
        <v>16.079999999999998</v>
      </c>
      <c r="F309">
        <v>16.079999999999998</v>
      </c>
      <c r="G309">
        <v>3658977</v>
      </c>
      <c r="H309" s="27">
        <f t="shared" si="4"/>
        <v>-2.6044821320412068E-2</v>
      </c>
    </row>
    <row r="310" spans="1:8" x14ac:dyDescent="0.35">
      <c r="A310" s="23">
        <v>43777</v>
      </c>
      <c r="B310">
        <v>16.120000999999998</v>
      </c>
      <c r="C310">
        <v>16.280000999999999</v>
      </c>
      <c r="D310">
        <v>15.86</v>
      </c>
      <c r="E310">
        <v>15.88</v>
      </c>
      <c r="F310">
        <v>15.88</v>
      </c>
      <c r="G310">
        <v>2611707</v>
      </c>
      <c r="H310" s="27">
        <f t="shared" si="4"/>
        <v>-1.2437810945273478E-2</v>
      </c>
    </row>
    <row r="311" spans="1:8" x14ac:dyDescent="0.35">
      <c r="A311" s="23">
        <v>43780</v>
      </c>
      <c r="B311">
        <v>15.79</v>
      </c>
      <c r="C311">
        <v>15.99</v>
      </c>
      <c r="D311">
        <v>15.62</v>
      </c>
      <c r="E311">
        <v>15.96</v>
      </c>
      <c r="F311">
        <v>15.96</v>
      </c>
      <c r="G311">
        <v>2506897</v>
      </c>
      <c r="H311" s="27">
        <f t="shared" si="4"/>
        <v>5.0377833753148657E-3</v>
      </c>
    </row>
    <row r="312" spans="1:8" x14ac:dyDescent="0.35">
      <c r="A312" s="23">
        <v>43781</v>
      </c>
      <c r="B312">
        <v>16</v>
      </c>
      <c r="C312">
        <v>16.1099</v>
      </c>
      <c r="D312">
        <v>15.55</v>
      </c>
      <c r="E312">
        <v>15.58</v>
      </c>
      <c r="F312">
        <v>15.58</v>
      </c>
      <c r="G312">
        <v>2926194</v>
      </c>
      <c r="H312" s="27">
        <f t="shared" si="4"/>
        <v>-2.3809523809523857E-2</v>
      </c>
    </row>
    <row r="313" spans="1:8" x14ac:dyDescent="0.35">
      <c r="A313" s="23">
        <v>43782</v>
      </c>
      <c r="B313">
        <v>15.51</v>
      </c>
      <c r="C313">
        <v>15.74</v>
      </c>
      <c r="D313">
        <v>15.42</v>
      </c>
      <c r="E313">
        <v>15.67</v>
      </c>
      <c r="F313">
        <v>15.67</v>
      </c>
      <c r="G313">
        <v>2698215</v>
      </c>
      <c r="H313" s="27">
        <f t="shared" si="4"/>
        <v>5.7766367137355489E-3</v>
      </c>
    </row>
    <row r="314" spans="1:8" x14ac:dyDescent="0.35">
      <c r="A314" s="23">
        <v>43783</v>
      </c>
      <c r="B314">
        <v>15.6</v>
      </c>
      <c r="C314">
        <v>15.85</v>
      </c>
      <c r="D314">
        <v>15.494999999999999</v>
      </c>
      <c r="E314">
        <v>15.56</v>
      </c>
      <c r="F314">
        <v>15.56</v>
      </c>
      <c r="G314">
        <v>1676143</v>
      </c>
      <c r="H314" s="27">
        <f t="shared" si="4"/>
        <v>-7.0197830248882858E-3</v>
      </c>
    </row>
    <row r="315" spans="1:8" x14ac:dyDescent="0.35">
      <c r="A315" s="23">
        <v>43784</v>
      </c>
      <c r="B315">
        <v>15.56</v>
      </c>
      <c r="C315">
        <v>16.100000000000001</v>
      </c>
      <c r="D315">
        <v>15.54</v>
      </c>
      <c r="E315">
        <v>15.97</v>
      </c>
      <c r="F315">
        <v>15.97</v>
      </c>
      <c r="G315">
        <v>2986330</v>
      </c>
      <c r="H315" s="27">
        <f t="shared" si="4"/>
        <v>2.6349614395886897E-2</v>
      </c>
    </row>
    <row r="316" spans="1:8" x14ac:dyDescent="0.35">
      <c r="A316" s="23">
        <v>43787</v>
      </c>
      <c r="B316">
        <v>15.97</v>
      </c>
      <c r="C316">
        <v>16.059999000000001</v>
      </c>
      <c r="D316">
        <v>15.68</v>
      </c>
      <c r="E316">
        <v>15.72</v>
      </c>
      <c r="F316">
        <v>15.72</v>
      </c>
      <c r="G316">
        <v>1820730</v>
      </c>
      <c r="H316" s="27">
        <f t="shared" si="4"/>
        <v>-1.5654351909830933E-2</v>
      </c>
    </row>
    <row r="317" spans="1:8" x14ac:dyDescent="0.35">
      <c r="A317" s="23">
        <v>43788</v>
      </c>
      <c r="B317">
        <v>15.65</v>
      </c>
      <c r="C317">
        <v>15.805</v>
      </c>
      <c r="D317">
        <v>15.535</v>
      </c>
      <c r="E317">
        <v>15.61</v>
      </c>
      <c r="F317">
        <v>15.61</v>
      </c>
      <c r="G317">
        <v>1899007</v>
      </c>
      <c r="H317" s="27">
        <f t="shared" si="4"/>
        <v>-6.9974554707379899E-3</v>
      </c>
    </row>
    <row r="318" spans="1:8" x14ac:dyDescent="0.35">
      <c r="A318" s="23">
        <v>43789</v>
      </c>
      <c r="B318">
        <v>15.57</v>
      </c>
      <c r="C318">
        <v>15.58</v>
      </c>
      <c r="D318">
        <v>15.27</v>
      </c>
      <c r="E318">
        <v>15.43</v>
      </c>
      <c r="F318">
        <v>15.43</v>
      </c>
      <c r="G318">
        <v>2071222</v>
      </c>
      <c r="H318" s="27">
        <f t="shared" si="4"/>
        <v>-1.1531069827033934E-2</v>
      </c>
    </row>
    <row r="319" spans="1:8" x14ac:dyDescent="0.35">
      <c r="A319" s="23">
        <v>43790</v>
      </c>
      <c r="B319">
        <v>15.42</v>
      </c>
      <c r="C319">
        <v>15.42</v>
      </c>
      <c r="D319">
        <v>15.055</v>
      </c>
      <c r="E319">
        <v>15.24</v>
      </c>
      <c r="F319">
        <v>15.24</v>
      </c>
      <c r="G319">
        <v>3285343</v>
      </c>
      <c r="H319" s="27">
        <f t="shared" si="4"/>
        <v>-1.2313674659753695E-2</v>
      </c>
    </row>
    <row r="320" spans="1:8" x14ac:dyDescent="0.35">
      <c r="A320" s="23">
        <v>43791</v>
      </c>
      <c r="B320">
        <v>15.3</v>
      </c>
      <c r="C320">
        <v>15.67</v>
      </c>
      <c r="D320">
        <v>15.27</v>
      </c>
      <c r="E320">
        <v>15.66</v>
      </c>
      <c r="F320">
        <v>15.66</v>
      </c>
      <c r="G320">
        <v>2019057</v>
      </c>
      <c r="H320" s="27">
        <f t="shared" si="4"/>
        <v>2.7559055118110232E-2</v>
      </c>
    </row>
    <row r="321" spans="1:8" x14ac:dyDescent="0.35">
      <c r="A321" s="23">
        <v>43794</v>
      </c>
      <c r="B321">
        <v>15.79</v>
      </c>
      <c r="C321">
        <v>15.79</v>
      </c>
      <c r="D321">
        <v>15.48</v>
      </c>
      <c r="E321">
        <v>15.67</v>
      </c>
      <c r="F321">
        <v>15.67</v>
      </c>
      <c r="G321">
        <v>2124030</v>
      </c>
      <c r="H321" s="27">
        <f t="shared" si="4"/>
        <v>6.3856960408683184E-4</v>
      </c>
    </row>
    <row r="322" spans="1:8" x14ac:dyDescent="0.35">
      <c r="A322" s="23">
        <v>43795</v>
      </c>
      <c r="B322">
        <v>15.7</v>
      </c>
      <c r="C322">
        <v>16.48</v>
      </c>
      <c r="D322">
        <v>15.579599999999999</v>
      </c>
      <c r="E322">
        <v>16.469999000000001</v>
      </c>
      <c r="F322">
        <v>16.469999000000001</v>
      </c>
      <c r="G322">
        <v>4432751</v>
      </c>
      <c r="H322" s="27">
        <f t="shared" si="4"/>
        <v>5.1052903637524023E-2</v>
      </c>
    </row>
    <row r="323" spans="1:8" x14ac:dyDescent="0.35">
      <c r="A323" s="23">
        <v>43796</v>
      </c>
      <c r="B323">
        <v>17.23</v>
      </c>
      <c r="C323">
        <v>17.700001</v>
      </c>
      <c r="D323">
        <v>16.98</v>
      </c>
      <c r="E323">
        <v>17.489999999999998</v>
      </c>
      <c r="F323">
        <v>17.489999999999998</v>
      </c>
      <c r="G323">
        <v>7471429</v>
      </c>
      <c r="H323" s="27">
        <f t="shared" si="4"/>
        <v>6.1930847718934104E-2</v>
      </c>
    </row>
    <row r="324" spans="1:8" x14ac:dyDescent="0.35">
      <c r="A324" s="23">
        <v>43798</v>
      </c>
      <c r="B324">
        <v>17.5</v>
      </c>
      <c r="C324">
        <v>17.559999000000001</v>
      </c>
      <c r="D324">
        <v>17.16</v>
      </c>
      <c r="E324">
        <v>17.299999</v>
      </c>
      <c r="F324">
        <v>17.299999</v>
      </c>
      <c r="G324">
        <v>2322545</v>
      </c>
      <c r="H324" s="27">
        <f t="shared" si="4"/>
        <v>-1.0863407661520798E-2</v>
      </c>
    </row>
    <row r="325" spans="1:8" x14ac:dyDescent="0.35">
      <c r="A325" s="23">
        <v>43801</v>
      </c>
      <c r="B325">
        <v>17.27</v>
      </c>
      <c r="C325">
        <v>17.309999000000001</v>
      </c>
      <c r="D325">
        <v>16.829999999999998</v>
      </c>
      <c r="E325">
        <v>16.870000999999998</v>
      </c>
      <c r="F325">
        <v>16.870000999999998</v>
      </c>
      <c r="G325">
        <v>2786935</v>
      </c>
      <c r="H325" s="27">
        <f t="shared" si="4"/>
        <v>-2.4855377159270428E-2</v>
      </c>
    </row>
    <row r="326" spans="1:8" x14ac:dyDescent="0.35">
      <c r="A326" s="23">
        <v>43802</v>
      </c>
      <c r="B326">
        <v>16.530000999999999</v>
      </c>
      <c r="C326">
        <v>16.790001</v>
      </c>
      <c r="D326">
        <v>16.399999999999999</v>
      </c>
      <c r="E326">
        <v>16.629999000000002</v>
      </c>
      <c r="F326">
        <v>16.629999000000002</v>
      </c>
      <c r="G326">
        <v>2238748</v>
      </c>
      <c r="H326" s="27">
        <f t="shared" ref="H326:H389" si="5">(F326-F325)/F325</f>
        <v>-1.4226555173292341E-2</v>
      </c>
    </row>
    <row r="327" spans="1:8" x14ac:dyDescent="0.35">
      <c r="A327" s="23">
        <v>43803</v>
      </c>
      <c r="B327">
        <v>16.739999999999998</v>
      </c>
      <c r="C327">
        <v>17.02</v>
      </c>
      <c r="D327">
        <v>16.639999</v>
      </c>
      <c r="E327">
        <v>17.010000000000002</v>
      </c>
      <c r="F327">
        <v>17.010000000000002</v>
      </c>
      <c r="G327">
        <v>2369274</v>
      </c>
      <c r="H327" s="27">
        <f t="shared" si="5"/>
        <v>2.2850332101643542E-2</v>
      </c>
    </row>
    <row r="328" spans="1:8" x14ac:dyDescent="0.35">
      <c r="A328" s="23">
        <v>43804</v>
      </c>
      <c r="B328">
        <v>17.129999000000002</v>
      </c>
      <c r="C328">
        <v>17.299999</v>
      </c>
      <c r="D328">
        <v>16.93</v>
      </c>
      <c r="E328">
        <v>17.200001</v>
      </c>
      <c r="F328">
        <v>17.200001</v>
      </c>
      <c r="G328">
        <v>2712267</v>
      </c>
      <c r="H328" s="27">
        <f t="shared" si="5"/>
        <v>1.1169958847736552E-2</v>
      </c>
    </row>
    <row r="329" spans="1:8" x14ac:dyDescent="0.35">
      <c r="A329" s="23">
        <v>43805</v>
      </c>
      <c r="B329">
        <v>17.329999999999998</v>
      </c>
      <c r="C329">
        <v>17.530000999999999</v>
      </c>
      <c r="D329">
        <v>17.239999999999998</v>
      </c>
      <c r="E329">
        <v>17.440000999999999</v>
      </c>
      <c r="F329">
        <v>17.440000999999999</v>
      </c>
      <c r="G329">
        <v>2168380</v>
      </c>
      <c r="H329" s="27">
        <f t="shared" si="5"/>
        <v>1.3953487560843655E-2</v>
      </c>
    </row>
    <row r="330" spans="1:8" x14ac:dyDescent="0.35">
      <c r="A330" s="23">
        <v>43808</v>
      </c>
      <c r="B330">
        <v>17.290001</v>
      </c>
      <c r="C330">
        <v>17.780000999999999</v>
      </c>
      <c r="D330">
        <v>17.27</v>
      </c>
      <c r="E330">
        <v>17.690000999999999</v>
      </c>
      <c r="F330">
        <v>17.690000999999999</v>
      </c>
      <c r="G330">
        <v>1996077</v>
      </c>
      <c r="H330" s="27">
        <f t="shared" si="5"/>
        <v>1.433486156336803E-2</v>
      </c>
    </row>
    <row r="331" spans="1:8" x14ac:dyDescent="0.35">
      <c r="A331" s="23">
        <v>43809</v>
      </c>
      <c r="B331">
        <v>17.700001</v>
      </c>
      <c r="C331">
        <v>17.739999999999998</v>
      </c>
      <c r="D331">
        <v>17.549999</v>
      </c>
      <c r="E331">
        <v>17.690000999999999</v>
      </c>
      <c r="F331">
        <v>17.690000999999999</v>
      </c>
      <c r="G331">
        <v>1695777</v>
      </c>
      <c r="H331" s="27">
        <f t="shared" si="5"/>
        <v>0</v>
      </c>
    </row>
    <row r="332" spans="1:8" x14ac:dyDescent="0.35">
      <c r="A332" s="23">
        <v>43810</v>
      </c>
      <c r="B332">
        <v>17.649999999999999</v>
      </c>
      <c r="C332">
        <v>17.75</v>
      </c>
      <c r="D332">
        <v>17.489999999999998</v>
      </c>
      <c r="E332">
        <v>17.510000000000002</v>
      </c>
      <c r="F332">
        <v>17.510000000000002</v>
      </c>
      <c r="G332">
        <v>1729251</v>
      </c>
      <c r="H332" s="27">
        <f t="shared" si="5"/>
        <v>-1.0175296202639966E-2</v>
      </c>
    </row>
    <row r="333" spans="1:8" x14ac:dyDescent="0.35">
      <c r="A333" s="23">
        <v>43811</v>
      </c>
      <c r="B333">
        <v>17.459999</v>
      </c>
      <c r="C333">
        <v>17.600000000000001</v>
      </c>
      <c r="D333">
        <v>17.25</v>
      </c>
      <c r="E333">
        <v>17.510000000000002</v>
      </c>
      <c r="F333">
        <v>17.510000000000002</v>
      </c>
      <c r="G333">
        <v>2396984</v>
      </c>
      <c r="H333" s="27">
        <f t="shared" si="5"/>
        <v>0</v>
      </c>
    </row>
    <row r="334" spans="1:8" x14ac:dyDescent="0.35">
      <c r="A334" s="23">
        <v>43812</v>
      </c>
      <c r="B334">
        <v>17.579999999999998</v>
      </c>
      <c r="C334">
        <v>18</v>
      </c>
      <c r="D334">
        <v>17.510000000000002</v>
      </c>
      <c r="E334">
        <v>17.780000999999999</v>
      </c>
      <c r="F334">
        <v>17.780000999999999</v>
      </c>
      <c r="G334">
        <v>2030244</v>
      </c>
      <c r="H334" s="27">
        <f t="shared" si="5"/>
        <v>1.5419817247287094E-2</v>
      </c>
    </row>
    <row r="335" spans="1:8" x14ac:dyDescent="0.35">
      <c r="A335" s="23">
        <v>43815</v>
      </c>
      <c r="B335">
        <v>17.889999</v>
      </c>
      <c r="C335">
        <v>18.629000000000001</v>
      </c>
      <c r="D335">
        <v>17.84</v>
      </c>
      <c r="E335">
        <v>18.59</v>
      </c>
      <c r="F335">
        <v>18.59</v>
      </c>
      <c r="G335">
        <v>2724173</v>
      </c>
      <c r="H335" s="27">
        <f t="shared" si="5"/>
        <v>4.5556746594108813E-2</v>
      </c>
    </row>
    <row r="336" spans="1:8" x14ac:dyDescent="0.35">
      <c r="A336" s="23">
        <v>43816</v>
      </c>
      <c r="B336">
        <v>18.559999000000001</v>
      </c>
      <c r="C336">
        <v>18.73</v>
      </c>
      <c r="D336">
        <v>18.440000999999999</v>
      </c>
      <c r="E336">
        <v>18.690000999999999</v>
      </c>
      <c r="F336">
        <v>18.690000999999999</v>
      </c>
      <c r="G336">
        <v>2185531</v>
      </c>
      <c r="H336" s="27">
        <f t="shared" si="5"/>
        <v>5.379289940828343E-3</v>
      </c>
    </row>
    <row r="337" spans="1:8" x14ac:dyDescent="0.35">
      <c r="A337" s="23">
        <v>43817</v>
      </c>
      <c r="B337">
        <v>18.690000999999999</v>
      </c>
      <c r="C337">
        <v>19.049999</v>
      </c>
      <c r="D337">
        <v>18.559999000000001</v>
      </c>
      <c r="E337">
        <v>19.030000999999999</v>
      </c>
      <c r="F337">
        <v>19.030000999999999</v>
      </c>
      <c r="G337">
        <v>1666444</v>
      </c>
      <c r="H337" s="27">
        <f t="shared" si="5"/>
        <v>1.8191545308103508E-2</v>
      </c>
    </row>
    <row r="338" spans="1:8" x14ac:dyDescent="0.35">
      <c r="A338" s="23">
        <v>43818</v>
      </c>
      <c r="B338">
        <v>19.010000000000002</v>
      </c>
      <c r="C338">
        <v>19.129999000000002</v>
      </c>
      <c r="D338">
        <v>18.891999999999999</v>
      </c>
      <c r="E338">
        <v>19.010000000000002</v>
      </c>
      <c r="F338">
        <v>19.010000000000002</v>
      </c>
      <c r="G338">
        <v>1731294</v>
      </c>
      <c r="H338" s="27">
        <f t="shared" si="5"/>
        <v>-1.0510246426154706E-3</v>
      </c>
    </row>
    <row r="339" spans="1:8" x14ac:dyDescent="0.35">
      <c r="A339" s="23">
        <v>43819</v>
      </c>
      <c r="B339">
        <v>19.049999</v>
      </c>
      <c r="C339">
        <v>19.360001</v>
      </c>
      <c r="D339">
        <v>18.93</v>
      </c>
      <c r="E339">
        <v>19.299999</v>
      </c>
      <c r="F339">
        <v>19.299999</v>
      </c>
      <c r="G339">
        <v>3177689</v>
      </c>
      <c r="H339" s="27">
        <f t="shared" si="5"/>
        <v>1.5255076275644297E-2</v>
      </c>
    </row>
    <row r="340" spans="1:8" x14ac:dyDescent="0.35">
      <c r="A340" s="23">
        <v>43822</v>
      </c>
      <c r="B340">
        <v>19.350000000000001</v>
      </c>
      <c r="C340">
        <v>19.486999999999998</v>
      </c>
      <c r="D340">
        <v>19.260000000000002</v>
      </c>
      <c r="E340">
        <v>19.370000999999998</v>
      </c>
      <c r="F340">
        <v>19.370000999999998</v>
      </c>
      <c r="G340">
        <v>1098768</v>
      </c>
      <c r="H340" s="27">
        <f t="shared" si="5"/>
        <v>3.6270468200541766E-3</v>
      </c>
    </row>
    <row r="341" spans="1:8" x14ac:dyDescent="0.35">
      <c r="A341" s="23">
        <v>43823</v>
      </c>
      <c r="B341">
        <v>19.379999000000002</v>
      </c>
      <c r="C341">
        <v>19.489999999999998</v>
      </c>
      <c r="D341">
        <v>19.299999</v>
      </c>
      <c r="E341">
        <v>19.399999999999999</v>
      </c>
      <c r="F341">
        <v>19.399999999999999</v>
      </c>
      <c r="G341">
        <v>669443</v>
      </c>
      <c r="H341" s="27">
        <f t="shared" si="5"/>
        <v>1.5487350775046482E-3</v>
      </c>
    </row>
    <row r="342" spans="1:8" x14ac:dyDescent="0.35">
      <c r="A342" s="23">
        <v>43825</v>
      </c>
      <c r="B342">
        <v>19.41</v>
      </c>
      <c r="C342">
        <v>19.606000999999999</v>
      </c>
      <c r="D342">
        <v>19.329999999999998</v>
      </c>
      <c r="E342">
        <v>19.549999</v>
      </c>
      <c r="F342">
        <v>19.549999</v>
      </c>
      <c r="G342">
        <v>857002</v>
      </c>
      <c r="H342" s="27">
        <f t="shared" si="5"/>
        <v>7.7319072164949024E-3</v>
      </c>
    </row>
    <row r="343" spans="1:8" x14ac:dyDescent="0.35">
      <c r="A343" s="23">
        <v>43826</v>
      </c>
      <c r="B343">
        <v>19.600000000000001</v>
      </c>
      <c r="C343">
        <v>19.649999999999999</v>
      </c>
      <c r="D343">
        <v>19.18</v>
      </c>
      <c r="E343">
        <v>19.25</v>
      </c>
      <c r="F343">
        <v>19.25</v>
      </c>
      <c r="G343">
        <v>1271060</v>
      </c>
      <c r="H343" s="27">
        <f t="shared" si="5"/>
        <v>-1.5345218176225977E-2</v>
      </c>
    </row>
    <row r="344" spans="1:8" x14ac:dyDescent="0.35">
      <c r="A344" s="23">
        <v>43829</v>
      </c>
      <c r="B344">
        <v>19.139999</v>
      </c>
      <c r="C344">
        <v>19.25</v>
      </c>
      <c r="D344">
        <v>18.965</v>
      </c>
      <c r="E344">
        <v>18.989999999999998</v>
      </c>
      <c r="F344">
        <v>18.989999999999998</v>
      </c>
      <c r="G344">
        <v>1793235</v>
      </c>
      <c r="H344" s="27">
        <f t="shared" si="5"/>
        <v>-1.3506493506493588E-2</v>
      </c>
    </row>
    <row r="345" spans="1:8" x14ac:dyDescent="0.35">
      <c r="A345" s="23">
        <v>43830</v>
      </c>
      <c r="B345">
        <v>18.989999999999998</v>
      </c>
      <c r="C345">
        <v>19.260000000000002</v>
      </c>
      <c r="D345">
        <v>18.899999999999999</v>
      </c>
      <c r="E345">
        <v>19.18</v>
      </c>
      <c r="F345">
        <v>19.18</v>
      </c>
      <c r="G345">
        <v>1982474</v>
      </c>
      <c r="H345" s="27">
        <f t="shared" si="5"/>
        <v>1.0005265929436614E-2</v>
      </c>
    </row>
    <row r="346" spans="1:8" x14ac:dyDescent="0.35">
      <c r="A346" s="23">
        <v>43832</v>
      </c>
      <c r="B346">
        <v>19.350000000000001</v>
      </c>
      <c r="C346">
        <v>19.379999000000002</v>
      </c>
      <c r="D346">
        <v>19.02</v>
      </c>
      <c r="E346">
        <v>19.239999999999998</v>
      </c>
      <c r="F346">
        <v>19.239999999999998</v>
      </c>
      <c r="G346">
        <v>3271951</v>
      </c>
      <c r="H346" s="27">
        <f t="shared" si="5"/>
        <v>3.1282586027110908E-3</v>
      </c>
    </row>
    <row r="347" spans="1:8" x14ac:dyDescent="0.35">
      <c r="A347" s="23">
        <v>43833</v>
      </c>
      <c r="B347">
        <v>18.989999999999998</v>
      </c>
      <c r="C347">
        <v>19.43</v>
      </c>
      <c r="D347">
        <v>18.889999</v>
      </c>
      <c r="E347">
        <v>19.27</v>
      </c>
      <c r="F347">
        <v>19.27</v>
      </c>
      <c r="G347">
        <v>2711550</v>
      </c>
      <c r="H347" s="27">
        <f t="shared" si="5"/>
        <v>1.5592515592516185E-3</v>
      </c>
    </row>
    <row r="348" spans="1:8" x14ac:dyDescent="0.35">
      <c r="A348" s="23">
        <v>43836</v>
      </c>
      <c r="B348">
        <v>19</v>
      </c>
      <c r="C348">
        <v>19.049999</v>
      </c>
      <c r="D348">
        <v>18.209999</v>
      </c>
      <c r="E348">
        <v>18.370000999999998</v>
      </c>
      <c r="F348">
        <v>18.370000999999998</v>
      </c>
      <c r="G348">
        <v>4200650</v>
      </c>
      <c r="H348" s="27">
        <f t="shared" si="5"/>
        <v>-4.6704670472236698E-2</v>
      </c>
    </row>
    <row r="349" spans="1:8" x14ac:dyDescent="0.35">
      <c r="A349" s="23">
        <v>43837</v>
      </c>
      <c r="B349">
        <v>18.34</v>
      </c>
      <c r="C349">
        <v>18.610001</v>
      </c>
      <c r="D349">
        <v>18.25</v>
      </c>
      <c r="E349">
        <v>18.59</v>
      </c>
      <c r="F349">
        <v>18.59</v>
      </c>
      <c r="G349">
        <v>2544964</v>
      </c>
      <c r="H349" s="27">
        <f t="shared" si="5"/>
        <v>1.1975992815678203E-2</v>
      </c>
    </row>
    <row r="350" spans="1:8" x14ac:dyDescent="0.35">
      <c r="A350" s="23">
        <v>43838</v>
      </c>
      <c r="B350">
        <v>18.670000000000002</v>
      </c>
      <c r="C350">
        <v>18.780000999999999</v>
      </c>
      <c r="D350">
        <v>18.040001</v>
      </c>
      <c r="E350">
        <v>18.16</v>
      </c>
      <c r="F350">
        <v>18.16</v>
      </c>
      <c r="G350">
        <v>2479710</v>
      </c>
      <c r="H350" s="27">
        <f t="shared" si="5"/>
        <v>-2.313071543840773E-2</v>
      </c>
    </row>
    <row r="351" spans="1:8" x14ac:dyDescent="0.35">
      <c r="A351" s="23">
        <v>43839</v>
      </c>
      <c r="B351">
        <v>18.170000000000002</v>
      </c>
      <c r="C351">
        <v>18.239999999999998</v>
      </c>
      <c r="D351">
        <v>17.613099999999999</v>
      </c>
      <c r="E351">
        <v>17.780000999999999</v>
      </c>
      <c r="F351">
        <v>17.780000999999999</v>
      </c>
      <c r="G351">
        <v>1927947</v>
      </c>
      <c r="H351" s="27">
        <f t="shared" si="5"/>
        <v>-2.092505506607938E-2</v>
      </c>
    </row>
    <row r="352" spans="1:8" x14ac:dyDescent="0.35">
      <c r="A352" s="23">
        <v>43840</v>
      </c>
      <c r="B352">
        <v>17.760000000000002</v>
      </c>
      <c r="C352">
        <v>17.84</v>
      </c>
      <c r="D352">
        <v>17.559999000000001</v>
      </c>
      <c r="E352">
        <v>17.77</v>
      </c>
      <c r="F352">
        <v>17.77</v>
      </c>
      <c r="G352">
        <v>1123673</v>
      </c>
      <c r="H352" s="27">
        <f t="shared" si="5"/>
        <v>-5.6248590762166093E-4</v>
      </c>
    </row>
    <row r="353" spans="1:8" x14ac:dyDescent="0.35">
      <c r="A353" s="23">
        <v>43843</v>
      </c>
      <c r="B353">
        <v>17.799999</v>
      </c>
      <c r="C353">
        <v>18.049999</v>
      </c>
      <c r="D353">
        <v>17.679701000000001</v>
      </c>
      <c r="E353">
        <v>18.040001</v>
      </c>
      <c r="F353">
        <v>18.040001</v>
      </c>
      <c r="G353">
        <v>1518712</v>
      </c>
      <c r="H353" s="27">
        <f t="shared" si="5"/>
        <v>1.5194203714124964E-2</v>
      </c>
    </row>
    <row r="354" spans="1:8" x14ac:dyDescent="0.35">
      <c r="A354" s="23">
        <v>43844</v>
      </c>
      <c r="B354">
        <v>18.09</v>
      </c>
      <c r="C354">
        <v>18.84</v>
      </c>
      <c r="D354">
        <v>18.059999000000001</v>
      </c>
      <c r="E354">
        <v>18.760000000000002</v>
      </c>
      <c r="F354">
        <v>18.760000000000002</v>
      </c>
      <c r="G354">
        <v>1999068</v>
      </c>
      <c r="H354" s="27">
        <f t="shared" si="5"/>
        <v>3.9911250559243397E-2</v>
      </c>
    </row>
    <row r="355" spans="1:8" x14ac:dyDescent="0.35">
      <c r="A355" s="23">
        <v>43845</v>
      </c>
      <c r="B355">
        <v>18.709999</v>
      </c>
      <c r="C355">
        <v>19.059999000000001</v>
      </c>
      <c r="D355">
        <v>18.6999</v>
      </c>
      <c r="E355">
        <v>18.899999999999999</v>
      </c>
      <c r="F355">
        <v>18.899999999999999</v>
      </c>
      <c r="G355">
        <v>1344491</v>
      </c>
      <c r="H355" s="27">
        <f t="shared" si="5"/>
        <v>7.4626865671640194E-3</v>
      </c>
    </row>
    <row r="356" spans="1:8" x14ac:dyDescent="0.35">
      <c r="A356" s="23">
        <v>43846</v>
      </c>
      <c r="B356">
        <v>19.049999</v>
      </c>
      <c r="C356">
        <v>19.32</v>
      </c>
      <c r="D356">
        <v>18.959999</v>
      </c>
      <c r="E356">
        <v>19.02</v>
      </c>
      <c r="F356">
        <v>19.02</v>
      </c>
      <c r="G356">
        <v>1426606</v>
      </c>
      <c r="H356" s="27">
        <f t="shared" si="5"/>
        <v>6.3492063492064021E-3</v>
      </c>
    </row>
    <row r="357" spans="1:8" x14ac:dyDescent="0.35">
      <c r="A357" s="23">
        <v>43847</v>
      </c>
      <c r="B357">
        <v>19.190000999999999</v>
      </c>
      <c r="C357">
        <v>19.23</v>
      </c>
      <c r="D357">
        <v>18.309999000000001</v>
      </c>
      <c r="E357">
        <v>18.370000999999998</v>
      </c>
      <c r="F357">
        <v>18.370000999999998</v>
      </c>
      <c r="G357">
        <v>2270574</v>
      </c>
      <c r="H357" s="27">
        <f t="shared" si="5"/>
        <v>-3.4174500525762416E-2</v>
      </c>
    </row>
    <row r="358" spans="1:8" x14ac:dyDescent="0.35">
      <c r="A358" s="23">
        <v>43851</v>
      </c>
      <c r="B358">
        <v>18.32</v>
      </c>
      <c r="C358">
        <v>18.389999</v>
      </c>
      <c r="D358">
        <v>18.030000999999999</v>
      </c>
      <c r="E358">
        <v>18.09</v>
      </c>
      <c r="F358">
        <v>18.09</v>
      </c>
      <c r="G358">
        <v>2157925</v>
      </c>
      <c r="H358" s="27">
        <f t="shared" si="5"/>
        <v>-1.5242296393995767E-2</v>
      </c>
    </row>
    <row r="359" spans="1:8" x14ac:dyDescent="0.35">
      <c r="A359" s="23">
        <v>43852</v>
      </c>
      <c r="B359">
        <v>18.09</v>
      </c>
      <c r="C359">
        <v>18.709999</v>
      </c>
      <c r="D359">
        <v>18.09</v>
      </c>
      <c r="E359">
        <v>18.309999000000001</v>
      </c>
      <c r="F359">
        <v>18.309999000000001</v>
      </c>
      <c r="G359">
        <v>1450281</v>
      </c>
      <c r="H359" s="27">
        <f t="shared" si="5"/>
        <v>1.2161359867330093E-2</v>
      </c>
    </row>
    <row r="360" spans="1:8" x14ac:dyDescent="0.35">
      <c r="A360" s="23">
        <v>43853</v>
      </c>
      <c r="B360">
        <v>18.200001</v>
      </c>
      <c r="C360">
        <v>18.895</v>
      </c>
      <c r="D360">
        <v>17.98</v>
      </c>
      <c r="E360">
        <v>18.780000999999999</v>
      </c>
      <c r="F360">
        <v>18.780000999999999</v>
      </c>
      <c r="G360">
        <v>1684118</v>
      </c>
      <c r="H360" s="27">
        <f t="shared" si="5"/>
        <v>2.5669143946976586E-2</v>
      </c>
    </row>
    <row r="361" spans="1:8" x14ac:dyDescent="0.35">
      <c r="A361" s="23">
        <v>43854</v>
      </c>
      <c r="B361">
        <v>18.879999000000002</v>
      </c>
      <c r="C361">
        <v>18.98</v>
      </c>
      <c r="D361">
        <v>18.52</v>
      </c>
      <c r="E361">
        <v>18.610001</v>
      </c>
      <c r="F361">
        <v>18.610001</v>
      </c>
      <c r="G361">
        <v>1607134</v>
      </c>
      <c r="H361" s="27">
        <f t="shared" si="5"/>
        <v>-9.0521826915769682E-3</v>
      </c>
    </row>
    <row r="362" spans="1:8" x14ac:dyDescent="0.35">
      <c r="A362" s="23">
        <v>43857</v>
      </c>
      <c r="B362">
        <v>18.02</v>
      </c>
      <c r="C362">
        <v>18.639999</v>
      </c>
      <c r="D362">
        <v>17.950001</v>
      </c>
      <c r="E362">
        <v>18.450001</v>
      </c>
      <c r="F362">
        <v>18.450001</v>
      </c>
      <c r="G362">
        <v>1236349</v>
      </c>
      <c r="H362" s="27">
        <f t="shared" si="5"/>
        <v>-8.5975277486551524E-3</v>
      </c>
    </row>
    <row r="363" spans="1:8" x14ac:dyDescent="0.35">
      <c r="A363" s="23">
        <v>43858</v>
      </c>
      <c r="B363">
        <v>18.559999000000001</v>
      </c>
      <c r="C363">
        <v>18.75</v>
      </c>
      <c r="D363">
        <v>18.239999999999998</v>
      </c>
      <c r="E363">
        <v>18.68</v>
      </c>
      <c r="F363">
        <v>18.68</v>
      </c>
      <c r="G363">
        <v>1284882</v>
      </c>
      <c r="H363" s="27">
        <f t="shared" si="5"/>
        <v>1.2466069785036836E-2</v>
      </c>
    </row>
    <row r="364" spans="1:8" x14ac:dyDescent="0.35">
      <c r="A364" s="23">
        <v>43859</v>
      </c>
      <c r="B364">
        <v>18.799999</v>
      </c>
      <c r="C364">
        <v>19.100000000000001</v>
      </c>
      <c r="D364">
        <v>18.68</v>
      </c>
      <c r="E364">
        <v>18.68</v>
      </c>
      <c r="F364">
        <v>18.68</v>
      </c>
      <c r="G364">
        <v>1239845</v>
      </c>
      <c r="H364" s="27">
        <f t="shared" si="5"/>
        <v>0</v>
      </c>
    </row>
    <row r="365" spans="1:8" x14ac:dyDescent="0.35">
      <c r="A365" s="23">
        <v>43860</v>
      </c>
      <c r="B365">
        <v>18.600000000000001</v>
      </c>
      <c r="C365">
        <v>18.690000999999999</v>
      </c>
      <c r="D365">
        <v>18.25</v>
      </c>
      <c r="E365">
        <v>18.549999</v>
      </c>
      <c r="F365">
        <v>18.549999</v>
      </c>
      <c r="G365">
        <v>1177009</v>
      </c>
      <c r="H365" s="27">
        <f t="shared" si="5"/>
        <v>-6.9593683083511793E-3</v>
      </c>
    </row>
    <row r="366" spans="1:8" x14ac:dyDescent="0.35">
      <c r="A366" s="23">
        <v>43861</v>
      </c>
      <c r="B366">
        <v>18.489999999999998</v>
      </c>
      <c r="C366">
        <v>18.540001</v>
      </c>
      <c r="D366">
        <v>17.9146</v>
      </c>
      <c r="E366">
        <v>17.959999</v>
      </c>
      <c r="F366">
        <v>17.959999</v>
      </c>
      <c r="G366">
        <v>1339978</v>
      </c>
      <c r="H366" s="27">
        <f t="shared" si="5"/>
        <v>-3.1805931633742936E-2</v>
      </c>
    </row>
    <row r="367" spans="1:8" x14ac:dyDescent="0.35">
      <c r="A367" s="23">
        <v>43864</v>
      </c>
      <c r="B367">
        <v>18.07</v>
      </c>
      <c r="C367">
        <v>18.360001</v>
      </c>
      <c r="D367">
        <v>17.969999000000001</v>
      </c>
      <c r="E367">
        <v>17.98</v>
      </c>
      <c r="F367">
        <v>17.98</v>
      </c>
      <c r="G367">
        <v>2482947</v>
      </c>
      <c r="H367" s="27">
        <f t="shared" si="5"/>
        <v>1.1136414873965529E-3</v>
      </c>
    </row>
    <row r="368" spans="1:8" x14ac:dyDescent="0.35">
      <c r="A368" s="23">
        <v>43865</v>
      </c>
      <c r="B368">
        <v>18.290001</v>
      </c>
      <c r="C368">
        <v>18.731501000000002</v>
      </c>
      <c r="D368">
        <v>18.16</v>
      </c>
      <c r="E368">
        <v>18.420000000000002</v>
      </c>
      <c r="F368">
        <v>18.420000000000002</v>
      </c>
      <c r="G368">
        <v>2277198</v>
      </c>
      <c r="H368" s="27">
        <f t="shared" si="5"/>
        <v>2.4471635150166923E-2</v>
      </c>
    </row>
    <row r="369" spans="1:8" x14ac:dyDescent="0.35">
      <c r="A369" s="23">
        <v>43866</v>
      </c>
      <c r="B369">
        <v>18.620000999999998</v>
      </c>
      <c r="C369">
        <v>18.799999</v>
      </c>
      <c r="D369">
        <v>18.09</v>
      </c>
      <c r="E369">
        <v>18.5</v>
      </c>
      <c r="F369">
        <v>18.5</v>
      </c>
      <c r="G369">
        <v>1661510</v>
      </c>
      <c r="H369" s="27">
        <f t="shared" si="5"/>
        <v>4.3431053203039248E-3</v>
      </c>
    </row>
    <row r="370" spans="1:8" x14ac:dyDescent="0.35">
      <c r="A370" s="23">
        <v>43867</v>
      </c>
      <c r="B370">
        <v>18.629999000000002</v>
      </c>
      <c r="C370">
        <v>18.739999999999998</v>
      </c>
      <c r="D370">
        <v>18.350000000000001</v>
      </c>
      <c r="E370">
        <v>18.399999999999999</v>
      </c>
      <c r="F370">
        <v>18.399999999999999</v>
      </c>
      <c r="G370">
        <v>1479788</v>
      </c>
      <c r="H370" s="27">
        <f t="shared" si="5"/>
        <v>-5.405405405405482E-3</v>
      </c>
    </row>
    <row r="371" spans="1:8" x14ac:dyDescent="0.35">
      <c r="A371" s="23">
        <v>43868</v>
      </c>
      <c r="B371">
        <v>18.459999</v>
      </c>
      <c r="C371">
        <v>18.52</v>
      </c>
      <c r="D371">
        <v>17.870000999999998</v>
      </c>
      <c r="E371">
        <v>17.969999000000001</v>
      </c>
      <c r="F371">
        <v>17.969999000000001</v>
      </c>
      <c r="G371">
        <v>2154821</v>
      </c>
      <c r="H371" s="27">
        <f t="shared" si="5"/>
        <v>-2.3369619565217239E-2</v>
      </c>
    </row>
    <row r="372" spans="1:8" x14ac:dyDescent="0.35">
      <c r="A372" s="23">
        <v>43871</v>
      </c>
      <c r="B372">
        <v>18.129999000000002</v>
      </c>
      <c r="C372">
        <v>18.471001000000001</v>
      </c>
      <c r="D372">
        <v>18.010000000000002</v>
      </c>
      <c r="E372">
        <v>18.149999999999999</v>
      </c>
      <c r="F372">
        <v>18.149999999999999</v>
      </c>
      <c r="G372">
        <v>2540193</v>
      </c>
      <c r="H372" s="27">
        <f t="shared" si="5"/>
        <v>1.0016750696535775E-2</v>
      </c>
    </row>
    <row r="373" spans="1:8" x14ac:dyDescent="0.35">
      <c r="A373" s="23">
        <v>43872</v>
      </c>
      <c r="B373">
        <v>15.26</v>
      </c>
      <c r="C373">
        <v>15.58</v>
      </c>
      <c r="D373">
        <v>15.02</v>
      </c>
      <c r="E373">
        <v>15.12</v>
      </c>
      <c r="F373">
        <v>15.12</v>
      </c>
      <c r="G373">
        <v>16126475</v>
      </c>
      <c r="H373" s="27">
        <f t="shared" si="5"/>
        <v>-0.16694214876033056</v>
      </c>
    </row>
    <row r="374" spans="1:8" x14ac:dyDescent="0.35">
      <c r="A374" s="23">
        <v>43873</v>
      </c>
      <c r="B374">
        <v>15.26</v>
      </c>
      <c r="C374">
        <v>15.895</v>
      </c>
      <c r="D374">
        <v>15.2</v>
      </c>
      <c r="E374">
        <v>15.45</v>
      </c>
      <c r="F374">
        <v>15.45</v>
      </c>
      <c r="G374">
        <v>6487031</v>
      </c>
      <c r="H374" s="27">
        <f t="shared" si="5"/>
        <v>2.1825396825396831E-2</v>
      </c>
    </row>
    <row r="375" spans="1:8" x14ac:dyDescent="0.35">
      <c r="A375" s="23">
        <v>43874</v>
      </c>
      <c r="B375">
        <v>15.45</v>
      </c>
      <c r="C375">
        <v>15.568</v>
      </c>
      <c r="D375">
        <v>15.08</v>
      </c>
      <c r="E375">
        <v>15.13</v>
      </c>
      <c r="F375">
        <v>15.13</v>
      </c>
      <c r="G375">
        <v>4984923</v>
      </c>
      <c r="H375" s="27">
        <f t="shared" si="5"/>
        <v>-2.0711974110032266E-2</v>
      </c>
    </row>
    <row r="376" spans="1:8" x14ac:dyDescent="0.35">
      <c r="A376" s="23">
        <v>43875</v>
      </c>
      <c r="B376">
        <v>15.15</v>
      </c>
      <c r="C376">
        <v>15.5</v>
      </c>
      <c r="D376">
        <v>15.15</v>
      </c>
      <c r="E376">
        <v>15.45</v>
      </c>
      <c r="F376">
        <v>15.45</v>
      </c>
      <c r="G376">
        <v>3637737</v>
      </c>
      <c r="H376" s="27">
        <f t="shared" si="5"/>
        <v>2.1150033046926538E-2</v>
      </c>
    </row>
    <row r="377" spans="1:8" x14ac:dyDescent="0.35">
      <c r="A377" s="23">
        <v>43879</v>
      </c>
      <c r="B377">
        <v>15.35</v>
      </c>
      <c r="C377">
        <v>15.445</v>
      </c>
      <c r="D377">
        <v>14.91</v>
      </c>
      <c r="E377">
        <v>15</v>
      </c>
      <c r="F377">
        <v>15</v>
      </c>
      <c r="G377">
        <v>4699030</v>
      </c>
      <c r="H377" s="27">
        <f t="shared" si="5"/>
        <v>-2.9126213592232966E-2</v>
      </c>
    </row>
    <row r="378" spans="1:8" x14ac:dyDescent="0.35">
      <c r="A378" s="23">
        <v>43880</v>
      </c>
      <c r="B378">
        <v>15</v>
      </c>
      <c r="C378">
        <v>15.12</v>
      </c>
      <c r="D378">
        <v>14.8</v>
      </c>
      <c r="E378">
        <v>14.96</v>
      </c>
      <c r="F378">
        <v>14.96</v>
      </c>
      <c r="G378">
        <v>3275969</v>
      </c>
      <c r="H378" s="27">
        <f t="shared" si="5"/>
        <v>-2.6666666666666098E-3</v>
      </c>
    </row>
    <row r="379" spans="1:8" x14ac:dyDescent="0.35">
      <c r="A379" s="23">
        <v>43881</v>
      </c>
      <c r="B379">
        <v>15</v>
      </c>
      <c r="C379">
        <v>15.1</v>
      </c>
      <c r="D379">
        <v>14.73</v>
      </c>
      <c r="E379">
        <v>14.94</v>
      </c>
      <c r="F379">
        <v>14.94</v>
      </c>
      <c r="G379">
        <v>3033827</v>
      </c>
      <c r="H379" s="27">
        <f t="shared" si="5"/>
        <v>-1.3368983957220153E-3</v>
      </c>
    </row>
    <row r="380" spans="1:8" x14ac:dyDescent="0.35">
      <c r="A380" s="23">
        <v>43882</v>
      </c>
      <c r="B380">
        <v>14.86</v>
      </c>
      <c r="C380">
        <v>15.05</v>
      </c>
      <c r="D380">
        <v>14.51</v>
      </c>
      <c r="E380">
        <v>14.57</v>
      </c>
      <c r="F380">
        <v>14.57</v>
      </c>
      <c r="G380">
        <v>2996511</v>
      </c>
      <c r="H380" s="27">
        <f t="shared" si="5"/>
        <v>-2.4765729585006641E-2</v>
      </c>
    </row>
    <row r="381" spans="1:8" x14ac:dyDescent="0.35">
      <c r="A381" s="23">
        <v>43885</v>
      </c>
      <c r="B381">
        <v>13.98</v>
      </c>
      <c r="C381">
        <v>14.21</v>
      </c>
      <c r="D381">
        <v>13.81</v>
      </c>
      <c r="E381">
        <v>14.14</v>
      </c>
      <c r="F381">
        <v>14.14</v>
      </c>
      <c r="G381">
        <v>3690203</v>
      </c>
      <c r="H381" s="27">
        <f t="shared" si="5"/>
        <v>-2.9512697323266966E-2</v>
      </c>
    </row>
    <row r="382" spans="1:8" x14ac:dyDescent="0.35">
      <c r="A382" s="23">
        <v>43886</v>
      </c>
      <c r="B382">
        <v>14.28</v>
      </c>
      <c r="C382">
        <v>14.34</v>
      </c>
      <c r="D382">
        <v>13.27</v>
      </c>
      <c r="E382">
        <v>13.46</v>
      </c>
      <c r="F382">
        <v>13.46</v>
      </c>
      <c r="G382">
        <v>3230124</v>
      </c>
      <c r="H382" s="27">
        <f t="shared" si="5"/>
        <v>-4.8090523338048072E-2</v>
      </c>
    </row>
    <row r="383" spans="1:8" x14ac:dyDescent="0.35">
      <c r="A383" s="23">
        <v>43887</v>
      </c>
      <c r="B383">
        <v>13.59</v>
      </c>
      <c r="C383">
        <v>13.681900000000001</v>
      </c>
      <c r="D383">
        <v>13.04</v>
      </c>
      <c r="E383">
        <v>13.04</v>
      </c>
      <c r="F383">
        <v>13.04</v>
      </c>
      <c r="G383">
        <v>3370683</v>
      </c>
      <c r="H383" s="27">
        <f t="shared" si="5"/>
        <v>-3.1203566121842621E-2</v>
      </c>
    </row>
    <row r="384" spans="1:8" x14ac:dyDescent="0.35">
      <c r="A384" s="23">
        <v>43888</v>
      </c>
      <c r="B384">
        <v>12.72</v>
      </c>
      <c r="C384">
        <v>13.23</v>
      </c>
      <c r="D384">
        <v>12.37</v>
      </c>
      <c r="E384">
        <v>12.55</v>
      </c>
      <c r="F384">
        <v>12.55</v>
      </c>
      <c r="G384">
        <v>5848158</v>
      </c>
      <c r="H384" s="27">
        <f t="shared" si="5"/>
        <v>-3.7576687116564297E-2</v>
      </c>
    </row>
    <row r="385" spans="1:8" x14ac:dyDescent="0.35">
      <c r="A385" s="23">
        <v>43889</v>
      </c>
      <c r="B385">
        <v>12.19</v>
      </c>
      <c r="C385">
        <v>12.73</v>
      </c>
      <c r="D385">
        <v>12.18</v>
      </c>
      <c r="E385">
        <v>12.48</v>
      </c>
      <c r="F385">
        <v>12.48</v>
      </c>
      <c r="G385">
        <v>9194116</v>
      </c>
      <c r="H385" s="27">
        <f t="shared" si="5"/>
        <v>-5.5776892430279106E-3</v>
      </c>
    </row>
    <row r="386" spans="1:8" x14ac:dyDescent="0.35">
      <c r="A386" s="23">
        <v>43892</v>
      </c>
      <c r="B386">
        <v>12.55</v>
      </c>
      <c r="C386">
        <v>12.63</v>
      </c>
      <c r="D386">
        <v>12.19</v>
      </c>
      <c r="E386">
        <v>12.49</v>
      </c>
      <c r="F386">
        <v>12.49</v>
      </c>
      <c r="G386">
        <v>6345242</v>
      </c>
      <c r="H386" s="27">
        <f t="shared" si="5"/>
        <v>8.0128205128203412E-4</v>
      </c>
    </row>
    <row r="387" spans="1:8" x14ac:dyDescent="0.35">
      <c r="A387" s="23">
        <v>43893</v>
      </c>
      <c r="B387">
        <v>12.52</v>
      </c>
      <c r="C387">
        <v>12.75</v>
      </c>
      <c r="D387">
        <v>11.88</v>
      </c>
      <c r="E387">
        <v>12.2</v>
      </c>
      <c r="F387">
        <v>12.2</v>
      </c>
      <c r="G387">
        <v>7170552</v>
      </c>
      <c r="H387" s="27">
        <f t="shared" si="5"/>
        <v>-2.3218574859887983E-2</v>
      </c>
    </row>
    <row r="388" spans="1:8" x14ac:dyDescent="0.35">
      <c r="A388" s="23">
        <v>43894</v>
      </c>
      <c r="B388">
        <v>12.41</v>
      </c>
      <c r="C388">
        <v>12.465</v>
      </c>
      <c r="D388">
        <v>11.84</v>
      </c>
      <c r="E388">
        <v>12.39</v>
      </c>
      <c r="F388">
        <v>12.39</v>
      </c>
      <c r="G388">
        <v>4389162</v>
      </c>
      <c r="H388" s="27">
        <f t="shared" si="5"/>
        <v>1.5573770491803385E-2</v>
      </c>
    </row>
    <row r="389" spans="1:8" x14ac:dyDescent="0.35">
      <c r="A389" s="23">
        <v>43895</v>
      </c>
      <c r="B389">
        <v>12.02</v>
      </c>
      <c r="C389">
        <v>12.22</v>
      </c>
      <c r="D389">
        <v>11.601699999999999</v>
      </c>
      <c r="E389">
        <v>11.73</v>
      </c>
      <c r="F389">
        <v>11.73</v>
      </c>
      <c r="G389">
        <v>4598687</v>
      </c>
      <c r="H389" s="27">
        <f t="shared" si="5"/>
        <v>-5.3268765133171921E-2</v>
      </c>
    </row>
    <row r="390" spans="1:8" x14ac:dyDescent="0.35">
      <c r="A390" s="23">
        <v>43896</v>
      </c>
      <c r="B390">
        <v>11.33</v>
      </c>
      <c r="C390">
        <v>11.614100000000001</v>
      </c>
      <c r="D390">
        <v>11.03</v>
      </c>
      <c r="E390">
        <v>11.14</v>
      </c>
      <c r="F390">
        <v>11.14</v>
      </c>
      <c r="G390">
        <v>7530181</v>
      </c>
      <c r="H390" s="27">
        <f t="shared" ref="H390:H453" si="6">(F390-F389)/F389</f>
        <v>-5.0298380221653866E-2</v>
      </c>
    </row>
    <row r="391" spans="1:8" x14ac:dyDescent="0.35">
      <c r="A391" s="23">
        <v>43899</v>
      </c>
      <c r="B391">
        <v>10.31</v>
      </c>
      <c r="C391">
        <v>10.52</v>
      </c>
      <c r="D391">
        <v>9.51</v>
      </c>
      <c r="E391">
        <v>9.91</v>
      </c>
      <c r="F391">
        <v>9.91</v>
      </c>
      <c r="G391">
        <v>4275453</v>
      </c>
      <c r="H391" s="27">
        <f t="shared" si="6"/>
        <v>-0.11041292639138243</v>
      </c>
    </row>
    <row r="392" spans="1:8" x14ac:dyDescent="0.35">
      <c r="A392" s="23">
        <v>43900</v>
      </c>
      <c r="B392">
        <v>10.31</v>
      </c>
      <c r="C392">
        <v>10.4</v>
      </c>
      <c r="D392">
        <v>9.6649999999999991</v>
      </c>
      <c r="E392">
        <v>10.29</v>
      </c>
      <c r="F392">
        <v>10.29</v>
      </c>
      <c r="G392">
        <v>5025049</v>
      </c>
      <c r="H392" s="27">
        <f t="shared" si="6"/>
        <v>3.8345105953582141E-2</v>
      </c>
    </row>
    <row r="393" spans="1:8" x14ac:dyDescent="0.35">
      <c r="A393" s="23">
        <v>43901</v>
      </c>
      <c r="B393">
        <v>10.029999999999999</v>
      </c>
      <c r="C393">
        <v>10.265000000000001</v>
      </c>
      <c r="D393">
        <v>9.8699999999999992</v>
      </c>
      <c r="E393">
        <v>9.99</v>
      </c>
      <c r="F393">
        <v>9.99</v>
      </c>
      <c r="G393">
        <v>5598206</v>
      </c>
      <c r="H393" s="27">
        <f t="shared" si="6"/>
        <v>-2.9154518950437216E-2</v>
      </c>
    </row>
    <row r="394" spans="1:8" x14ac:dyDescent="0.35">
      <c r="A394" s="23">
        <v>43902</v>
      </c>
      <c r="B394">
        <v>9.23</v>
      </c>
      <c r="C394">
        <v>9.51</v>
      </c>
      <c r="D394">
        <v>8.67</v>
      </c>
      <c r="E394">
        <v>8.75</v>
      </c>
      <c r="F394">
        <v>8.75</v>
      </c>
      <c r="G394">
        <v>6572801</v>
      </c>
      <c r="H394" s="27">
        <f t="shared" si="6"/>
        <v>-0.12412412412412414</v>
      </c>
    </row>
    <row r="395" spans="1:8" x14ac:dyDescent="0.35">
      <c r="A395" s="23">
        <v>43903</v>
      </c>
      <c r="B395">
        <v>9.15</v>
      </c>
      <c r="C395">
        <v>9.49</v>
      </c>
      <c r="D395">
        <v>8.77</v>
      </c>
      <c r="E395">
        <v>9.48</v>
      </c>
      <c r="F395">
        <v>9.48</v>
      </c>
      <c r="G395">
        <v>3825202</v>
      </c>
      <c r="H395" s="27">
        <f t="shared" si="6"/>
        <v>8.3428571428571477E-2</v>
      </c>
    </row>
    <row r="396" spans="1:8" x14ac:dyDescent="0.35">
      <c r="A396" s="23">
        <v>43906</v>
      </c>
      <c r="B396">
        <v>8.2799999999999994</v>
      </c>
      <c r="C396">
        <v>9.36</v>
      </c>
      <c r="D396">
        <v>8.1300000000000008</v>
      </c>
      <c r="E396">
        <v>8.33</v>
      </c>
      <c r="F396">
        <v>8.33</v>
      </c>
      <c r="G396">
        <v>4276451</v>
      </c>
      <c r="H396" s="27">
        <f t="shared" si="6"/>
        <v>-0.12130801687763716</v>
      </c>
    </row>
    <row r="397" spans="1:8" x14ac:dyDescent="0.35">
      <c r="A397" s="23">
        <v>43907</v>
      </c>
      <c r="B397">
        <v>8.58</v>
      </c>
      <c r="C397">
        <v>9.08</v>
      </c>
      <c r="D397">
        <v>8.07</v>
      </c>
      <c r="E397">
        <v>8.9600000000000009</v>
      </c>
      <c r="F397">
        <v>8.9600000000000009</v>
      </c>
      <c r="G397">
        <v>6926646</v>
      </c>
      <c r="H397" s="27">
        <f t="shared" si="6"/>
        <v>7.5630252100840428E-2</v>
      </c>
    </row>
    <row r="398" spans="1:8" x14ac:dyDescent="0.35">
      <c r="A398" s="23">
        <v>43908</v>
      </c>
      <c r="B398">
        <v>8.39</v>
      </c>
      <c r="C398">
        <v>8.7899999999999991</v>
      </c>
      <c r="D398">
        <v>7.25</v>
      </c>
      <c r="E398">
        <v>7.39</v>
      </c>
      <c r="F398">
        <v>7.39</v>
      </c>
      <c r="G398">
        <v>6420275</v>
      </c>
      <c r="H398" s="27">
        <f t="shared" si="6"/>
        <v>-0.17522321428571441</v>
      </c>
    </row>
    <row r="399" spans="1:8" x14ac:dyDescent="0.35">
      <c r="A399" s="23">
        <v>43909</v>
      </c>
      <c r="B399">
        <v>7.29</v>
      </c>
      <c r="C399">
        <v>8.1649999999999991</v>
      </c>
      <c r="D399">
        <v>6.8</v>
      </c>
      <c r="E399">
        <v>8.01</v>
      </c>
      <c r="F399">
        <v>8.01</v>
      </c>
      <c r="G399">
        <v>4965036</v>
      </c>
      <c r="H399" s="27">
        <f t="shared" si="6"/>
        <v>8.3897158322056853E-2</v>
      </c>
    </row>
    <row r="400" spans="1:8" x14ac:dyDescent="0.35">
      <c r="A400" s="23">
        <v>43910</v>
      </c>
      <c r="B400">
        <v>8.01</v>
      </c>
      <c r="C400">
        <v>8.4250000000000007</v>
      </c>
      <c r="D400">
        <v>7.1475</v>
      </c>
      <c r="E400">
        <v>7.23</v>
      </c>
      <c r="F400">
        <v>7.23</v>
      </c>
      <c r="G400">
        <v>11032371</v>
      </c>
      <c r="H400" s="27">
        <f t="shared" si="6"/>
        <v>-9.7378277153557971E-2</v>
      </c>
    </row>
    <row r="401" spans="1:8" x14ac:dyDescent="0.35">
      <c r="A401" s="23">
        <v>43913</v>
      </c>
      <c r="B401">
        <v>7.15</v>
      </c>
      <c r="C401">
        <v>7.5</v>
      </c>
      <c r="D401">
        <v>6.79</v>
      </c>
      <c r="E401">
        <v>7.14</v>
      </c>
      <c r="F401">
        <v>7.14</v>
      </c>
      <c r="G401">
        <v>3339096</v>
      </c>
      <c r="H401" s="27">
        <f t="shared" si="6"/>
        <v>-1.2448132780083091E-2</v>
      </c>
    </row>
    <row r="402" spans="1:8" x14ac:dyDescent="0.35">
      <c r="A402" s="23">
        <v>43914</v>
      </c>
      <c r="B402">
        <v>7.46</v>
      </c>
      <c r="C402">
        <v>8.06</v>
      </c>
      <c r="D402">
        <v>7.46</v>
      </c>
      <c r="E402">
        <v>8.01</v>
      </c>
      <c r="F402">
        <v>8.01</v>
      </c>
      <c r="G402">
        <v>6613341</v>
      </c>
      <c r="H402" s="27">
        <f t="shared" si="6"/>
        <v>0.12184873949579834</v>
      </c>
    </row>
    <row r="403" spans="1:8" x14ac:dyDescent="0.35">
      <c r="A403" s="23">
        <v>43915</v>
      </c>
      <c r="B403">
        <v>8.18</v>
      </c>
      <c r="C403">
        <v>8.74</v>
      </c>
      <c r="D403">
        <v>7.585</v>
      </c>
      <c r="E403">
        <v>8.24</v>
      </c>
      <c r="F403">
        <v>8.24</v>
      </c>
      <c r="G403">
        <v>7212126</v>
      </c>
      <c r="H403" s="27">
        <f t="shared" si="6"/>
        <v>2.8714107365792812E-2</v>
      </c>
    </row>
    <row r="404" spans="1:8" x14ac:dyDescent="0.35">
      <c r="A404" s="23">
        <v>43916</v>
      </c>
      <c r="B404">
        <v>8.32</v>
      </c>
      <c r="C404">
        <v>8.9600000000000009</v>
      </c>
      <c r="D404">
        <v>8.08</v>
      </c>
      <c r="E404">
        <v>8.76</v>
      </c>
      <c r="F404">
        <v>8.76</v>
      </c>
      <c r="G404">
        <v>5615831</v>
      </c>
      <c r="H404" s="27">
        <f t="shared" si="6"/>
        <v>6.3106796116504799E-2</v>
      </c>
    </row>
    <row r="405" spans="1:8" x14ac:dyDescent="0.35">
      <c r="A405" s="23">
        <v>43917</v>
      </c>
      <c r="B405">
        <v>8.4</v>
      </c>
      <c r="C405">
        <v>8.58</v>
      </c>
      <c r="D405">
        <v>8.07</v>
      </c>
      <c r="E405">
        <v>8.32</v>
      </c>
      <c r="F405">
        <v>8.32</v>
      </c>
      <c r="G405">
        <v>3230073</v>
      </c>
      <c r="H405" s="27">
        <f t="shared" si="6"/>
        <v>-5.0228310502283047E-2</v>
      </c>
    </row>
    <row r="406" spans="1:8" x14ac:dyDescent="0.35">
      <c r="A406" s="23">
        <v>43920</v>
      </c>
      <c r="B406">
        <v>8.25</v>
      </c>
      <c r="C406">
        <v>8.49</v>
      </c>
      <c r="D406">
        <v>7.9198000000000004</v>
      </c>
      <c r="E406">
        <v>8.41</v>
      </c>
      <c r="F406">
        <v>8.41</v>
      </c>
      <c r="G406">
        <v>3147815</v>
      </c>
      <c r="H406" s="27">
        <f t="shared" si="6"/>
        <v>1.0817307692307675E-2</v>
      </c>
    </row>
    <row r="407" spans="1:8" x14ac:dyDescent="0.35">
      <c r="A407" s="23">
        <v>43921</v>
      </c>
      <c r="B407">
        <v>8.36</v>
      </c>
      <c r="C407">
        <v>8.64</v>
      </c>
      <c r="D407">
        <v>7.9550000000000001</v>
      </c>
      <c r="E407">
        <v>8.06</v>
      </c>
      <c r="F407">
        <v>8.06</v>
      </c>
      <c r="G407">
        <v>3078898</v>
      </c>
      <c r="H407" s="27">
        <f t="shared" si="6"/>
        <v>-4.1617122473246095E-2</v>
      </c>
    </row>
    <row r="408" spans="1:8" x14ac:dyDescent="0.35">
      <c r="A408" s="23">
        <v>43922</v>
      </c>
      <c r="B408">
        <v>7.66</v>
      </c>
      <c r="C408">
        <v>7.81</v>
      </c>
      <c r="D408">
        <v>7.2</v>
      </c>
      <c r="E408">
        <v>7.45</v>
      </c>
      <c r="F408">
        <v>7.45</v>
      </c>
      <c r="G408">
        <v>3456807</v>
      </c>
      <c r="H408" s="27">
        <f t="shared" si="6"/>
        <v>-7.5682382133995071E-2</v>
      </c>
    </row>
    <row r="409" spans="1:8" x14ac:dyDescent="0.35">
      <c r="A409" s="23">
        <v>43923</v>
      </c>
      <c r="B409">
        <v>7.32</v>
      </c>
      <c r="C409">
        <v>7.57</v>
      </c>
      <c r="D409">
        <v>6.6</v>
      </c>
      <c r="E409">
        <v>6.89</v>
      </c>
      <c r="F409">
        <v>6.89</v>
      </c>
      <c r="G409">
        <v>5159910</v>
      </c>
      <c r="H409" s="27">
        <f t="shared" si="6"/>
        <v>-7.5167785234899392E-2</v>
      </c>
    </row>
    <row r="410" spans="1:8" x14ac:dyDescent="0.35">
      <c r="A410" s="23">
        <v>43924</v>
      </c>
      <c r="B410">
        <v>6.85</v>
      </c>
      <c r="C410">
        <v>7.5</v>
      </c>
      <c r="D410">
        <v>6.6</v>
      </c>
      <c r="E410">
        <v>7.48</v>
      </c>
      <c r="F410">
        <v>7.48</v>
      </c>
      <c r="G410">
        <v>4134741</v>
      </c>
      <c r="H410" s="27">
        <f t="shared" si="6"/>
        <v>8.5631349782293295E-2</v>
      </c>
    </row>
    <row r="411" spans="1:8" x14ac:dyDescent="0.35">
      <c r="A411" s="23">
        <v>43927</v>
      </c>
      <c r="B411">
        <v>7.92</v>
      </c>
      <c r="C411">
        <v>8.24</v>
      </c>
      <c r="D411">
        <v>7.72</v>
      </c>
      <c r="E411">
        <v>8</v>
      </c>
      <c r="F411">
        <v>8</v>
      </c>
      <c r="G411">
        <v>3686321</v>
      </c>
      <c r="H411" s="27">
        <f t="shared" si="6"/>
        <v>6.9518716577540052E-2</v>
      </c>
    </row>
    <row r="412" spans="1:8" x14ac:dyDescent="0.35">
      <c r="A412" s="23">
        <v>43928</v>
      </c>
      <c r="B412">
        <v>8.6199999999999992</v>
      </c>
      <c r="C412">
        <v>8.84</v>
      </c>
      <c r="D412">
        <v>8.19</v>
      </c>
      <c r="E412">
        <v>8.39</v>
      </c>
      <c r="F412">
        <v>8.39</v>
      </c>
      <c r="G412">
        <v>4331637</v>
      </c>
      <c r="H412" s="27">
        <f t="shared" si="6"/>
        <v>4.8750000000000071E-2</v>
      </c>
    </row>
    <row r="413" spans="1:8" x14ac:dyDescent="0.35">
      <c r="A413" s="23">
        <v>43929</v>
      </c>
      <c r="B413">
        <v>8.5500000000000007</v>
      </c>
      <c r="C413">
        <v>8.98</v>
      </c>
      <c r="D413">
        <v>8.48</v>
      </c>
      <c r="E413">
        <v>8.64</v>
      </c>
      <c r="F413">
        <v>8.64</v>
      </c>
      <c r="G413">
        <v>3001774</v>
      </c>
      <c r="H413" s="27">
        <f t="shared" si="6"/>
        <v>2.9797377830750892E-2</v>
      </c>
    </row>
    <row r="414" spans="1:8" x14ac:dyDescent="0.35">
      <c r="A414" s="23">
        <v>43930</v>
      </c>
      <c r="B414">
        <v>8.9700000000000006</v>
      </c>
      <c r="C414">
        <v>9.5500000000000007</v>
      </c>
      <c r="D414">
        <v>8.92</v>
      </c>
      <c r="E414">
        <v>9.35</v>
      </c>
      <c r="F414">
        <v>9.35</v>
      </c>
      <c r="G414">
        <v>3784450</v>
      </c>
      <c r="H414" s="27">
        <f t="shared" si="6"/>
        <v>8.2175925925925819E-2</v>
      </c>
    </row>
    <row r="415" spans="1:8" x14ac:dyDescent="0.35">
      <c r="A415" s="23">
        <v>43934</v>
      </c>
      <c r="B415">
        <v>9.2899999999999991</v>
      </c>
      <c r="C415">
        <v>9.35</v>
      </c>
      <c r="D415">
        <v>8.6</v>
      </c>
      <c r="E415">
        <v>8.73</v>
      </c>
      <c r="F415">
        <v>8.73</v>
      </c>
      <c r="G415">
        <v>2989851</v>
      </c>
      <c r="H415" s="27">
        <f t="shared" si="6"/>
        <v>-6.6310160427807407E-2</v>
      </c>
    </row>
    <row r="416" spans="1:8" x14ac:dyDescent="0.35">
      <c r="A416" s="23">
        <v>43935</v>
      </c>
      <c r="B416">
        <v>9.08</v>
      </c>
      <c r="C416">
        <v>9.19</v>
      </c>
      <c r="D416">
        <v>8.7575000000000003</v>
      </c>
      <c r="E416">
        <v>8.9700000000000006</v>
      </c>
      <c r="F416">
        <v>8.9700000000000006</v>
      </c>
      <c r="G416">
        <v>2368011</v>
      </c>
      <c r="H416" s="27">
        <f t="shared" si="6"/>
        <v>2.7491408934707928E-2</v>
      </c>
    </row>
    <row r="417" spans="1:8" x14ac:dyDescent="0.35">
      <c r="A417" s="23">
        <v>43936</v>
      </c>
      <c r="B417">
        <v>8.4600000000000009</v>
      </c>
      <c r="C417">
        <v>8.77</v>
      </c>
      <c r="D417">
        <v>8.25</v>
      </c>
      <c r="E417">
        <v>8.65</v>
      </c>
      <c r="F417">
        <v>8.65</v>
      </c>
      <c r="G417">
        <v>3092127</v>
      </c>
      <c r="H417" s="27">
        <f t="shared" si="6"/>
        <v>-3.567447045707918E-2</v>
      </c>
    </row>
    <row r="418" spans="1:8" x14ac:dyDescent="0.35">
      <c r="A418" s="23">
        <v>43937</v>
      </c>
      <c r="B418">
        <v>8.66</v>
      </c>
      <c r="C418">
        <v>8.66</v>
      </c>
      <c r="D418">
        <v>8.23</v>
      </c>
      <c r="E418">
        <v>8.36</v>
      </c>
      <c r="F418">
        <v>8.36</v>
      </c>
      <c r="G418">
        <v>2445776</v>
      </c>
      <c r="H418" s="27">
        <f t="shared" si="6"/>
        <v>-3.352601156069375E-2</v>
      </c>
    </row>
    <row r="419" spans="1:8" x14ac:dyDescent="0.35">
      <c r="A419" s="23">
        <v>43938</v>
      </c>
      <c r="B419">
        <v>8.7100000000000009</v>
      </c>
      <c r="C419">
        <v>9.0449999999999999</v>
      </c>
      <c r="D419">
        <v>8.6999999999999993</v>
      </c>
      <c r="E419">
        <v>8.89</v>
      </c>
      <c r="F419">
        <v>8.89</v>
      </c>
      <c r="G419">
        <v>3180075</v>
      </c>
      <c r="H419" s="27">
        <f t="shared" si="6"/>
        <v>6.3397129186603007E-2</v>
      </c>
    </row>
    <row r="420" spans="1:8" x14ac:dyDescent="0.35">
      <c r="A420" s="23">
        <v>43941</v>
      </c>
      <c r="B420">
        <v>8.59</v>
      </c>
      <c r="C420">
        <v>9.06</v>
      </c>
      <c r="D420">
        <v>8.57</v>
      </c>
      <c r="E420">
        <v>8.64</v>
      </c>
      <c r="F420">
        <v>8.64</v>
      </c>
      <c r="G420">
        <v>2783051</v>
      </c>
      <c r="H420" s="27">
        <f t="shared" si="6"/>
        <v>-2.8121484814398197E-2</v>
      </c>
    </row>
    <row r="421" spans="1:8" x14ac:dyDescent="0.35">
      <c r="A421" s="23">
        <v>43942</v>
      </c>
      <c r="B421">
        <v>8.42</v>
      </c>
      <c r="C421">
        <v>8.85</v>
      </c>
      <c r="D421">
        <v>8.3000000000000007</v>
      </c>
      <c r="E421">
        <v>8.52</v>
      </c>
      <c r="F421">
        <v>8.52</v>
      </c>
      <c r="G421">
        <v>1970258</v>
      </c>
      <c r="H421" s="27">
        <f t="shared" si="6"/>
        <v>-1.3888888888889003E-2</v>
      </c>
    </row>
    <row r="422" spans="1:8" x14ac:dyDescent="0.35">
      <c r="A422" s="23">
        <v>43943</v>
      </c>
      <c r="B422">
        <v>8.73</v>
      </c>
      <c r="C422">
        <v>8.92</v>
      </c>
      <c r="D422">
        <v>8.56</v>
      </c>
      <c r="E422">
        <v>8.56</v>
      </c>
      <c r="F422">
        <v>8.56</v>
      </c>
      <c r="G422">
        <v>1580775</v>
      </c>
      <c r="H422" s="27">
        <f t="shared" si="6"/>
        <v>4.6948356807512822E-3</v>
      </c>
    </row>
    <row r="423" spans="1:8" x14ac:dyDescent="0.35">
      <c r="A423" s="23">
        <v>43944</v>
      </c>
      <c r="B423">
        <v>8.58</v>
      </c>
      <c r="C423">
        <v>8.98</v>
      </c>
      <c r="D423">
        <v>8.58</v>
      </c>
      <c r="E423">
        <v>8.74</v>
      </c>
      <c r="F423">
        <v>8.74</v>
      </c>
      <c r="G423">
        <v>1832665</v>
      </c>
      <c r="H423" s="27">
        <f t="shared" si="6"/>
        <v>2.1028037383177534E-2</v>
      </c>
    </row>
    <row r="424" spans="1:8" x14ac:dyDescent="0.35">
      <c r="A424" s="23">
        <v>43945</v>
      </c>
      <c r="B424">
        <v>8.84</v>
      </c>
      <c r="C424">
        <v>9.1850000000000005</v>
      </c>
      <c r="D424">
        <v>8.84</v>
      </c>
      <c r="E424">
        <v>8.9700000000000006</v>
      </c>
      <c r="F424">
        <v>8.9700000000000006</v>
      </c>
      <c r="G424">
        <v>3288817</v>
      </c>
      <c r="H424" s="27">
        <f t="shared" si="6"/>
        <v>2.6315789473684258E-2</v>
      </c>
    </row>
    <row r="425" spans="1:8" x14ac:dyDescent="0.35">
      <c r="A425" s="23">
        <v>43948</v>
      </c>
      <c r="B425">
        <v>9.0299999999999994</v>
      </c>
      <c r="C425">
        <v>9.5</v>
      </c>
      <c r="D425">
        <v>8.8800000000000008</v>
      </c>
      <c r="E425">
        <v>9.35</v>
      </c>
      <c r="F425">
        <v>9.35</v>
      </c>
      <c r="G425">
        <v>2528505</v>
      </c>
      <c r="H425" s="27">
        <f t="shared" si="6"/>
        <v>4.2363433667781378E-2</v>
      </c>
    </row>
    <row r="426" spans="1:8" x14ac:dyDescent="0.35">
      <c r="A426" s="23">
        <v>43949</v>
      </c>
      <c r="B426">
        <v>9.73</v>
      </c>
      <c r="C426">
        <v>9.94</v>
      </c>
      <c r="D426">
        <v>9.4450000000000003</v>
      </c>
      <c r="E426">
        <v>9.64</v>
      </c>
      <c r="F426">
        <v>9.64</v>
      </c>
      <c r="G426">
        <v>3862032</v>
      </c>
      <c r="H426" s="27">
        <f t="shared" si="6"/>
        <v>3.1016042780748761E-2</v>
      </c>
    </row>
    <row r="427" spans="1:8" x14ac:dyDescent="0.35">
      <c r="A427" s="23">
        <v>43950</v>
      </c>
      <c r="B427">
        <v>9.8000000000000007</v>
      </c>
      <c r="C427">
        <v>10.17</v>
      </c>
      <c r="D427">
        <v>9.73</v>
      </c>
      <c r="E427">
        <v>9.7899999999999991</v>
      </c>
      <c r="F427">
        <v>9.7899999999999991</v>
      </c>
      <c r="G427">
        <v>3524552</v>
      </c>
      <c r="H427" s="27">
        <f t="shared" si="6"/>
        <v>1.5560165975103585E-2</v>
      </c>
    </row>
    <row r="428" spans="1:8" x14ac:dyDescent="0.35">
      <c r="A428" s="23">
        <v>43951</v>
      </c>
      <c r="B428">
        <v>9.1</v>
      </c>
      <c r="C428">
        <v>9.7100000000000009</v>
      </c>
      <c r="D428">
        <v>9</v>
      </c>
      <c r="E428">
        <v>9.27</v>
      </c>
      <c r="F428">
        <v>9.27</v>
      </c>
      <c r="G428">
        <v>4106162</v>
      </c>
      <c r="H428" s="27">
        <f t="shared" si="6"/>
        <v>-5.3115423901940718E-2</v>
      </c>
    </row>
    <row r="429" spans="1:8" x14ac:dyDescent="0.35">
      <c r="A429" s="23">
        <v>43952</v>
      </c>
      <c r="B429">
        <v>9.02</v>
      </c>
      <c r="C429">
        <v>9.0549999999999997</v>
      </c>
      <c r="D429">
        <v>8.61</v>
      </c>
      <c r="E429">
        <v>8.76</v>
      </c>
      <c r="F429">
        <v>8.76</v>
      </c>
      <c r="G429">
        <v>3699105</v>
      </c>
      <c r="H429" s="27">
        <f t="shared" si="6"/>
        <v>-5.5016181229773441E-2</v>
      </c>
    </row>
    <row r="430" spans="1:8" x14ac:dyDescent="0.35">
      <c r="A430" s="23">
        <v>43955</v>
      </c>
      <c r="B430">
        <v>8.5500000000000007</v>
      </c>
      <c r="C430">
        <v>8.8498999999999999</v>
      </c>
      <c r="D430">
        <v>8.35</v>
      </c>
      <c r="E430">
        <v>8.7100000000000009</v>
      </c>
      <c r="F430">
        <v>8.7100000000000009</v>
      </c>
      <c r="G430">
        <v>2886937</v>
      </c>
      <c r="H430" s="27">
        <f t="shared" si="6"/>
        <v>-5.7077625570775038E-3</v>
      </c>
    </row>
    <row r="431" spans="1:8" x14ac:dyDescent="0.35">
      <c r="A431" s="23">
        <v>43956</v>
      </c>
      <c r="B431">
        <v>8.9600000000000009</v>
      </c>
      <c r="C431">
        <v>8.9600000000000009</v>
      </c>
      <c r="D431">
        <v>8.42</v>
      </c>
      <c r="E431">
        <v>8.4600000000000009</v>
      </c>
      <c r="F431">
        <v>8.4600000000000009</v>
      </c>
      <c r="G431">
        <v>3518382</v>
      </c>
      <c r="H431" s="27">
        <f t="shared" si="6"/>
        <v>-2.8702640642939148E-2</v>
      </c>
    </row>
    <row r="432" spans="1:8" x14ac:dyDescent="0.35">
      <c r="A432" s="23">
        <v>43957</v>
      </c>
      <c r="B432">
        <v>8.5</v>
      </c>
      <c r="C432">
        <v>8.6199999999999992</v>
      </c>
      <c r="D432">
        <v>8.09</v>
      </c>
      <c r="E432">
        <v>8.23</v>
      </c>
      <c r="F432">
        <v>8.23</v>
      </c>
      <c r="G432">
        <v>3080876</v>
      </c>
      <c r="H432" s="27">
        <f t="shared" si="6"/>
        <v>-2.7186761229314467E-2</v>
      </c>
    </row>
    <row r="433" spans="1:8" x14ac:dyDescent="0.35">
      <c r="A433" s="23">
        <v>43958</v>
      </c>
      <c r="B433">
        <v>8.36</v>
      </c>
      <c r="C433">
        <v>8.83</v>
      </c>
      <c r="D433">
        <v>8.3574999999999999</v>
      </c>
      <c r="E433">
        <v>8.61</v>
      </c>
      <c r="F433">
        <v>8.61</v>
      </c>
      <c r="G433">
        <v>3905396</v>
      </c>
      <c r="H433" s="27">
        <f t="shared" si="6"/>
        <v>4.6172539489671809E-2</v>
      </c>
    </row>
    <row r="434" spans="1:8" x14ac:dyDescent="0.35">
      <c r="A434" s="23">
        <v>43959</v>
      </c>
      <c r="B434">
        <v>8.86</v>
      </c>
      <c r="C434">
        <v>8.9499999999999993</v>
      </c>
      <c r="D434">
        <v>8.64</v>
      </c>
      <c r="E434">
        <v>8.94</v>
      </c>
      <c r="F434">
        <v>8.94</v>
      </c>
      <c r="G434">
        <v>6501076</v>
      </c>
      <c r="H434" s="27">
        <f t="shared" si="6"/>
        <v>3.8327526132404192E-2</v>
      </c>
    </row>
    <row r="435" spans="1:8" x14ac:dyDescent="0.35">
      <c r="A435" s="23">
        <v>43962</v>
      </c>
      <c r="B435">
        <v>8.43</v>
      </c>
      <c r="C435">
        <v>8.49</v>
      </c>
      <c r="D435">
        <v>7.83</v>
      </c>
      <c r="E435">
        <v>8</v>
      </c>
      <c r="F435">
        <v>8</v>
      </c>
      <c r="G435">
        <v>11773617</v>
      </c>
      <c r="H435" s="27">
        <f t="shared" si="6"/>
        <v>-0.10514541387024604</v>
      </c>
    </row>
    <row r="436" spans="1:8" x14ac:dyDescent="0.35">
      <c r="A436" s="23">
        <v>43963</v>
      </c>
      <c r="B436">
        <v>8.1</v>
      </c>
      <c r="C436">
        <v>8.2899999999999991</v>
      </c>
      <c r="D436">
        <v>7.6</v>
      </c>
      <c r="E436">
        <v>7.68</v>
      </c>
      <c r="F436">
        <v>7.68</v>
      </c>
      <c r="G436">
        <v>8642775</v>
      </c>
      <c r="H436" s="27">
        <f t="shared" si="6"/>
        <v>-4.0000000000000036E-2</v>
      </c>
    </row>
    <row r="437" spans="1:8" x14ac:dyDescent="0.35">
      <c r="A437" s="23">
        <v>43964</v>
      </c>
      <c r="B437">
        <v>7.59</v>
      </c>
      <c r="C437">
        <v>7.59</v>
      </c>
      <c r="D437">
        <v>6.9</v>
      </c>
      <c r="E437">
        <v>6.93</v>
      </c>
      <c r="F437">
        <v>6.93</v>
      </c>
      <c r="G437">
        <v>8846212</v>
      </c>
      <c r="H437" s="27">
        <f t="shared" si="6"/>
        <v>-9.765625E-2</v>
      </c>
    </row>
    <row r="438" spans="1:8" x14ac:dyDescent="0.35">
      <c r="A438" s="23">
        <v>43965</v>
      </c>
      <c r="B438">
        <v>6.82</v>
      </c>
      <c r="C438">
        <v>7.02</v>
      </c>
      <c r="D438">
        <v>6.37</v>
      </c>
      <c r="E438">
        <v>6.91</v>
      </c>
      <c r="F438">
        <v>6.91</v>
      </c>
      <c r="G438">
        <v>5721973</v>
      </c>
      <c r="H438" s="27">
        <f t="shared" si="6"/>
        <v>-2.8860028860028244E-3</v>
      </c>
    </row>
    <row r="439" spans="1:8" x14ac:dyDescent="0.35">
      <c r="A439" s="23">
        <v>43966</v>
      </c>
      <c r="B439">
        <v>6.71</v>
      </c>
      <c r="C439">
        <v>6.96</v>
      </c>
      <c r="D439">
        <v>6.58</v>
      </c>
      <c r="E439">
        <v>6.91</v>
      </c>
      <c r="F439">
        <v>6.91</v>
      </c>
      <c r="G439">
        <v>5687640</v>
      </c>
      <c r="H439" s="27">
        <f t="shared" si="6"/>
        <v>0</v>
      </c>
    </row>
    <row r="440" spans="1:8" x14ac:dyDescent="0.35">
      <c r="A440" s="23">
        <v>43969</v>
      </c>
      <c r="B440">
        <v>7.4</v>
      </c>
      <c r="C440">
        <v>7.55</v>
      </c>
      <c r="D440">
        <v>7.25</v>
      </c>
      <c r="E440">
        <v>7.3</v>
      </c>
      <c r="F440">
        <v>7.3</v>
      </c>
      <c r="G440">
        <v>8766700</v>
      </c>
      <c r="H440" s="27">
        <f t="shared" si="6"/>
        <v>5.6439942112879837E-2</v>
      </c>
    </row>
    <row r="441" spans="1:8" x14ac:dyDescent="0.35">
      <c r="A441" s="23">
        <v>43970</v>
      </c>
      <c r="B441">
        <v>7.32</v>
      </c>
      <c r="C441">
        <v>7.39</v>
      </c>
      <c r="D441">
        <v>6.95</v>
      </c>
      <c r="E441">
        <v>7.08</v>
      </c>
      <c r="F441">
        <v>7.08</v>
      </c>
      <c r="G441">
        <v>7356744</v>
      </c>
      <c r="H441" s="27">
        <f t="shared" si="6"/>
        <v>-3.0136986301369829E-2</v>
      </c>
    </row>
    <row r="442" spans="1:8" x14ac:dyDescent="0.35">
      <c r="A442" s="23">
        <v>43971</v>
      </c>
      <c r="B442">
        <v>7.23</v>
      </c>
      <c r="C442">
        <v>7.6</v>
      </c>
      <c r="D442">
        <v>7.12</v>
      </c>
      <c r="E442">
        <v>7.47</v>
      </c>
      <c r="F442">
        <v>7.47</v>
      </c>
      <c r="G442">
        <v>5742854</v>
      </c>
      <c r="H442" s="27">
        <f t="shared" si="6"/>
        <v>5.5084745762711822E-2</v>
      </c>
    </row>
    <row r="443" spans="1:8" x14ac:dyDescent="0.35">
      <c r="A443" s="23">
        <v>43972</v>
      </c>
      <c r="B443">
        <v>6.93</v>
      </c>
      <c r="C443">
        <v>7.97</v>
      </c>
      <c r="D443">
        <v>6.91</v>
      </c>
      <c r="E443">
        <v>7.7</v>
      </c>
      <c r="F443">
        <v>7.7</v>
      </c>
      <c r="G443">
        <v>26844567</v>
      </c>
      <c r="H443" s="27">
        <f t="shared" si="6"/>
        <v>3.0789825970548919E-2</v>
      </c>
    </row>
    <row r="444" spans="1:8" x14ac:dyDescent="0.35">
      <c r="A444" s="23">
        <v>43973</v>
      </c>
      <c r="B444">
        <v>7.7</v>
      </c>
      <c r="C444">
        <v>7.7</v>
      </c>
      <c r="D444">
        <v>7.32</v>
      </c>
      <c r="E444">
        <v>7.38</v>
      </c>
      <c r="F444">
        <v>7.38</v>
      </c>
      <c r="G444">
        <v>21484308</v>
      </c>
      <c r="H444" s="27">
        <f t="shared" si="6"/>
        <v>-4.1558441558441593E-2</v>
      </c>
    </row>
    <row r="445" spans="1:8" x14ac:dyDescent="0.35">
      <c r="A445" s="23">
        <v>43977</v>
      </c>
      <c r="B445">
        <v>7.69</v>
      </c>
      <c r="C445">
        <v>7.92</v>
      </c>
      <c r="D445">
        <v>7.55</v>
      </c>
      <c r="E445">
        <v>7.86</v>
      </c>
      <c r="F445">
        <v>7.86</v>
      </c>
      <c r="G445">
        <v>20873940</v>
      </c>
      <c r="H445" s="27">
        <f t="shared" si="6"/>
        <v>6.5040650406504127E-2</v>
      </c>
    </row>
    <row r="446" spans="1:8" x14ac:dyDescent="0.35">
      <c r="A446" s="23">
        <v>43978</v>
      </c>
      <c r="B446">
        <v>8.18</v>
      </c>
      <c r="C446">
        <v>8.52</v>
      </c>
      <c r="D446">
        <v>7.93</v>
      </c>
      <c r="E446">
        <v>8.51</v>
      </c>
      <c r="F446">
        <v>8.51</v>
      </c>
      <c r="G446">
        <v>14106350</v>
      </c>
      <c r="H446" s="27">
        <f t="shared" si="6"/>
        <v>8.2697201017811639E-2</v>
      </c>
    </row>
    <row r="447" spans="1:8" x14ac:dyDescent="0.35">
      <c r="A447" s="23">
        <v>43979</v>
      </c>
      <c r="B447">
        <v>8.85</v>
      </c>
      <c r="C447">
        <v>8.8533000000000008</v>
      </c>
      <c r="D447">
        <v>8.0500000000000007</v>
      </c>
      <c r="E447">
        <v>8.1199999999999992</v>
      </c>
      <c r="F447">
        <v>8.1199999999999992</v>
      </c>
      <c r="G447">
        <v>11724788</v>
      </c>
      <c r="H447" s="27">
        <f t="shared" si="6"/>
        <v>-4.5828437132785026E-2</v>
      </c>
    </row>
    <row r="448" spans="1:8" x14ac:dyDescent="0.35">
      <c r="A448" s="23">
        <v>43980</v>
      </c>
      <c r="B448">
        <v>8</v>
      </c>
      <c r="C448">
        <v>8.1950000000000003</v>
      </c>
      <c r="D448">
        <v>7.8</v>
      </c>
      <c r="E448">
        <v>7.86</v>
      </c>
      <c r="F448">
        <v>7.86</v>
      </c>
      <c r="G448">
        <v>16378230</v>
      </c>
      <c r="H448" s="27">
        <f t="shared" si="6"/>
        <v>-3.2019704433497408E-2</v>
      </c>
    </row>
    <row r="449" spans="1:8" x14ac:dyDescent="0.35">
      <c r="A449" s="23">
        <v>43983</v>
      </c>
      <c r="B449">
        <v>7.88</v>
      </c>
      <c r="C449">
        <v>8.36</v>
      </c>
      <c r="D449">
        <v>7.81</v>
      </c>
      <c r="E449">
        <v>8.26</v>
      </c>
      <c r="F449">
        <v>8.26</v>
      </c>
      <c r="G449">
        <v>13434594</v>
      </c>
      <c r="H449" s="27">
        <f t="shared" si="6"/>
        <v>5.0890585241730207E-2</v>
      </c>
    </row>
    <row r="450" spans="1:8" x14ac:dyDescent="0.35">
      <c r="A450" s="23">
        <v>43984</v>
      </c>
      <c r="B450">
        <v>8.39</v>
      </c>
      <c r="C450">
        <v>8.61</v>
      </c>
      <c r="D450">
        <v>8.3000000000000007</v>
      </c>
      <c r="E450">
        <v>8.41</v>
      </c>
      <c r="F450">
        <v>8.41</v>
      </c>
      <c r="G450">
        <v>9771784</v>
      </c>
      <c r="H450" s="27">
        <f t="shared" si="6"/>
        <v>1.815980629539956E-2</v>
      </c>
    </row>
    <row r="451" spans="1:8" x14ac:dyDescent="0.35">
      <c r="A451" s="23">
        <v>43985</v>
      </c>
      <c r="B451">
        <v>8.65</v>
      </c>
      <c r="C451">
        <v>9.26</v>
      </c>
      <c r="D451">
        <v>8.65</v>
      </c>
      <c r="E451">
        <v>9.19</v>
      </c>
      <c r="F451">
        <v>9.19</v>
      </c>
      <c r="G451">
        <v>12833723</v>
      </c>
      <c r="H451" s="27">
        <f t="shared" si="6"/>
        <v>9.2746730083234169E-2</v>
      </c>
    </row>
    <row r="452" spans="1:8" x14ac:dyDescent="0.35">
      <c r="A452" s="23">
        <v>43986</v>
      </c>
      <c r="B452">
        <v>9.15</v>
      </c>
      <c r="C452">
        <v>9.4600000000000009</v>
      </c>
      <c r="D452">
        <v>8.91</v>
      </c>
      <c r="E452">
        <v>9.3000000000000007</v>
      </c>
      <c r="F452">
        <v>9.3000000000000007</v>
      </c>
      <c r="G452">
        <v>10693180</v>
      </c>
      <c r="H452" s="27">
        <f t="shared" si="6"/>
        <v>1.1969532100108945E-2</v>
      </c>
    </row>
    <row r="453" spans="1:8" x14ac:dyDescent="0.35">
      <c r="A453" s="23">
        <v>43987</v>
      </c>
      <c r="B453">
        <v>10.119999999999999</v>
      </c>
      <c r="C453">
        <v>10.3</v>
      </c>
      <c r="D453">
        <v>9.76</v>
      </c>
      <c r="E453">
        <v>9.84</v>
      </c>
      <c r="F453">
        <v>9.84</v>
      </c>
      <c r="G453">
        <v>10865473</v>
      </c>
      <c r="H453" s="27">
        <f t="shared" si="6"/>
        <v>5.8064516129032163E-2</v>
      </c>
    </row>
    <row r="454" spans="1:8" x14ac:dyDescent="0.35">
      <c r="A454" s="23">
        <v>43990</v>
      </c>
      <c r="B454">
        <v>10.44</v>
      </c>
      <c r="C454">
        <v>10.54</v>
      </c>
      <c r="D454">
        <v>10.039999999999999</v>
      </c>
      <c r="E454">
        <v>10.220000000000001</v>
      </c>
      <c r="F454">
        <v>10.220000000000001</v>
      </c>
      <c r="G454">
        <v>9732087</v>
      </c>
      <c r="H454" s="27">
        <f t="shared" ref="H454:H517" si="7">(F454-F453)/F453</f>
        <v>3.8617886178861867E-2</v>
      </c>
    </row>
    <row r="455" spans="1:8" x14ac:dyDescent="0.35">
      <c r="A455" s="23">
        <v>43991</v>
      </c>
      <c r="B455">
        <v>9.9700000000000006</v>
      </c>
      <c r="C455">
        <v>10.005000000000001</v>
      </c>
      <c r="D455">
        <v>9.56</v>
      </c>
      <c r="E455">
        <v>9.7100000000000009</v>
      </c>
      <c r="F455">
        <v>9.7100000000000009</v>
      </c>
      <c r="G455">
        <v>7927689</v>
      </c>
      <c r="H455" s="27">
        <f t="shared" si="7"/>
        <v>-4.9902152641878646E-2</v>
      </c>
    </row>
    <row r="456" spans="1:8" x14ac:dyDescent="0.35">
      <c r="A456" s="23">
        <v>43992</v>
      </c>
      <c r="B456">
        <v>9.73</v>
      </c>
      <c r="C456">
        <v>9.73</v>
      </c>
      <c r="D456">
        <v>9.07</v>
      </c>
      <c r="E456">
        <v>9.42</v>
      </c>
      <c r="F456">
        <v>9.42</v>
      </c>
      <c r="G456">
        <v>8591780</v>
      </c>
      <c r="H456" s="27">
        <f t="shared" si="7"/>
        <v>-2.9866117404737477E-2</v>
      </c>
    </row>
    <row r="457" spans="1:8" x14ac:dyDescent="0.35">
      <c r="A457" s="23">
        <v>43993</v>
      </c>
      <c r="B457">
        <v>8.6199999999999992</v>
      </c>
      <c r="C457">
        <v>8.7149999999999999</v>
      </c>
      <c r="D457">
        <v>8.43</v>
      </c>
      <c r="E457">
        <v>8.52</v>
      </c>
      <c r="F457">
        <v>8.52</v>
      </c>
      <c r="G457">
        <v>6612568</v>
      </c>
      <c r="H457" s="27">
        <f t="shared" si="7"/>
        <v>-9.5541401273885385E-2</v>
      </c>
    </row>
    <row r="458" spans="1:8" x14ac:dyDescent="0.35">
      <c r="A458" s="23">
        <v>43994</v>
      </c>
      <c r="B458">
        <v>9</v>
      </c>
      <c r="C458">
        <v>9.0399999999999991</v>
      </c>
      <c r="D458">
        <v>8.33</v>
      </c>
      <c r="E458">
        <v>8.68</v>
      </c>
      <c r="F458">
        <v>8.68</v>
      </c>
      <c r="G458">
        <v>7021906</v>
      </c>
      <c r="H458" s="27">
        <f t="shared" si="7"/>
        <v>1.8779342723004713E-2</v>
      </c>
    </row>
    <row r="459" spans="1:8" x14ac:dyDescent="0.35">
      <c r="A459" s="23">
        <v>43997</v>
      </c>
      <c r="B459">
        <v>8.26</v>
      </c>
      <c r="C459">
        <v>8.8800000000000008</v>
      </c>
      <c r="D459">
        <v>8.1884999999999994</v>
      </c>
      <c r="E459">
        <v>8.8000000000000007</v>
      </c>
      <c r="F459">
        <v>8.8000000000000007</v>
      </c>
      <c r="G459">
        <v>5460694</v>
      </c>
      <c r="H459" s="27">
        <f t="shared" si="7"/>
        <v>1.3824884792626843E-2</v>
      </c>
    </row>
    <row r="460" spans="1:8" x14ac:dyDescent="0.35">
      <c r="A460" s="23">
        <v>43998</v>
      </c>
      <c r="B460">
        <v>9.49</v>
      </c>
      <c r="C460">
        <v>9.49</v>
      </c>
      <c r="D460">
        <v>8.99</v>
      </c>
      <c r="E460">
        <v>9.2799999999999994</v>
      </c>
      <c r="F460">
        <v>9.2799999999999994</v>
      </c>
      <c r="G460">
        <v>12841952</v>
      </c>
      <c r="H460" s="27">
        <f t="shared" si="7"/>
        <v>5.454545454545439E-2</v>
      </c>
    </row>
    <row r="461" spans="1:8" x14ac:dyDescent="0.35">
      <c r="A461" s="23">
        <v>43999</v>
      </c>
      <c r="B461">
        <v>9.24</v>
      </c>
      <c r="C461">
        <v>9.24</v>
      </c>
      <c r="D461">
        <v>8.7850000000000001</v>
      </c>
      <c r="E461">
        <v>8.85</v>
      </c>
      <c r="F461">
        <v>8.85</v>
      </c>
      <c r="G461">
        <v>9167437</v>
      </c>
      <c r="H461" s="27">
        <f t="shared" si="7"/>
        <v>-4.6336206896551699E-2</v>
      </c>
    </row>
    <row r="462" spans="1:8" x14ac:dyDescent="0.35">
      <c r="A462" s="23">
        <v>44000</v>
      </c>
      <c r="B462">
        <v>8.68</v>
      </c>
      <c r="C462">
        <v>9.01</v>
      </c>
      <c r="D462">
        <v>8.5500000000000007</v>
      </c>
      <c r="E462">
        <v>8.81</v>
      </c>
      <c r="F462">
        <v>8.81</v>
      </c>
      <c r="G462">
        <v>8575349</v>
      </c>
      <c r="H462" s="27">
        <f t="shared" si="7"/>
        <v>-4.5197740112993389E-3</v>
      </c>
    </row>
    <row r="463" spans="1:8" x14ac:dyDescent="0.35">
      <c r="A463" s="23">
        <v>44001</v>
      </c>
      <c r="B463">
        <v>9.09</v>
      </c>
      <c r="C463">
        <v>9.09</v>
      </c>
      <c r="D463">
        <v>8.44</v>
      </c>
      <c r="E463">
        <v>8.6</v>
      </c>
      <c r="F463">
        <v>8.6</v>
      </c>
      <c r="G463">
        <v>13241212</v>
      </c>
      <c r="H463" s="27">
        <f t="shared" si="7"/>
        <v>-2.3836549375709518E-2</v>
      </c>
    </row>
    <row r="464" spans="1:8" x14ac:dyDescent="0.35">
      <c r="A464" s="23">
        <v>44004</v>
      </c>
      <c r="B464">
        <v>8.5500000000000007</v>
      </c>
      <c r="C464">
        <v>8.59</v>
      </c>
      <c r="D464">
        <v>8.2799999999999994</v>
      </c>
      <c r="E464">
        <v>8.58</v>
      </c>
      <c r="F464">
        <v>8.58</v>
      </c>
      <c r="G464">
        <v>10798685</v>
      </c>
      <c r="H464" s="27">
        <f t="shared" si="7"/>
        <v>-2.3255813953487877E-3</v>
      </c>
    </row>
    <row r="465" spans="1:8" x14ac:dyDescent="0.35">
      <c r="A465" s="23">
        <v>44005</v>
      </c>
      <c r="B465">
        <v>8.6999999999999993</v>
      </c>
      <c r="C465">
        <v>8.93</v>
      </c>
      <c r="D465">
        <v>8.52</v>
      </c>
      <c r="E465">
        <v>8.93</v>
      </c>
      <c r="F465">
        <v>8.93</v>
      </c>
      <c r="G465">
        <v>6403144</v>
      </c>
      <c r="H465" s="27">
        <f t="shared" si="7"/>
        <v>4.079254079254075E-2</v>
      </c>
    </row>
    <row r="466" spans="1:8" x14ac:dyDescent="0.35">
      <c r="A466" s="23">
        <v>44006</v>
      </c>
      <c r="B466">
        <v>8.75</v>
      </c>
      <c r="C466">
        <v>8.76</v>
      </c>
      <c r="D466">
        <v>8.26</v>
      </c>
      <c r="E466">
        <v>8.58</v>
      </c>
      <c r="F466">
        <v>8.58</v>
      </c>
      <c r="G466">
        <v>9223958</v>
      </c>
      <c r="H466" s="27">
        <f t="shared" si="7"/>
        <v>-3.9193729003359427E-2</v>
      </c>
    </row>
    <row r="467" spans="1:8" x14ac:dyDescent="0.35">
      <c r="A467" s="23">
        <v>44007</v>
      </c>
      <c r="B467">
        <v>8.42</v>
      </c>
      <c r="C467">
        <v>8.68</v>
      </c>
      <c r="D467">
        <v>8.2899999999999991</v>
      </c>
      <c r="E467">
        <v>8.67</v>
      </c>
      <c r="F467">
        <v>8.67</v>
      </c>
      <c r="G467">
        <v>4830864</v>
      </c>
      <c r="H467" s="27">
        <f t="shared" si="7"/>
        <v>1.0489510489510473E-2</v>
      </c>
    </row>
    <row r="468" spans="1:8" x14ac:dyDescent="0.35">
      <c r="A468" s="23">
        <v>44008</v>
      </c>
      <c r="B468">
        <v>8.57</v>
      </c>
      <c r="C468">
        <v>8.7200000000000006</v>
      </c>
      <c r="D468">
        <v>8.1</v>
      </c>
      <c r="E468">
        <v>8.26</v>
      </c>
      <c r="F468">
        <v>8.26</v>
      </c>
      <c r="G468">
        <v>12800721</v>
      </c>
      <c r="H468" s="27">
        <f t="shared" si="7"/>
        <v>-4.7289504036908896E-2</v>
      </c>
    </row>
    <row r="469" spans="1:8" x14ac:dyDescent="0.35">
      <c r="A469" s="23">
        <v>44011</v>
      </c>
      <c r="B469">
        <v>8.35</v>
      </c>
      <c r="C469">
        <v>8.99</v>
      </c>
      <c r="D469">
        <v>8.2100000000000009</v>
      </c>
      <c r="E469">
        <v>8.8800000000000008</v>
      </c>
      <c r="F469">
        <v>8.8800000000000008</v>
      </c>
      <c r="G469">
        <v>7766207</v>
      </c>
      <c r="H469" s="27">
        <f t="shared" si="7"/>
        <v>7.5060532687651449E-2</v>
      </c>
    </row>
    <row r="470" spans="1:8" x14ac:dyDescent="0.35">
      <c r="A470" s="23">
        <v>44012</v>
      </c>
      <c r="B470">
        <v>8.84</v>
      </c>
      <c r="C470">
        <v>8.8849999999999998</v>
      </c>
      <c r="D470">
        <v>8.5299999999999994</v>
      </c>
      <c r="E470">
        <v>8.84</v>
      </c>
      <c r="F470">
        <v>8.84</v>
      </c>
      <c r="G470">
        <v>10950927</v>
      </c>
      <c r="H470" s="27">
        <f t="shared" si="7"/>
        <v>-4.5045045045046085E-3</v>
      </c>
    </row>
    <row r="471" spans="1:8" x14ac:dyDescent="0.35">
      <c r="A471" s="23">
        <v>44013</v>
      </c>
      <c r="B471">
        <v>8.7899999999999991</v>
      </c>
      <c r="C471">
        <v>9.0500000000000007</v>
      </c>
      <c r="D471">
        <v>8.64</v>
      </c>
      <c r="E471">
        <v>8.65</v>
      </c>
      <c r="F471">
        <v>8.65</v>
      </c>
      <c r="G471">
        <v>7347573</v>
      </c>
      <c r="H471" s="27">
        <f t="shared" si="7"/>
        <v>-2.1493212669683202E-2</v>
      </c>
    </row>
    <row r="472" spans="1:8" x14ac:dyDescent="0.35">
      <c r="A472" s="23">
        <v>44014</v>
      </c>
      <c r="B472">
        <v>8.86</v>
      </c>
      <c r="C472">
        <v>9.01</v>
      </c>
      <c r="D472">
        <v>8.6199999999999992</v>
      </c>
      <c r="E472">
        <v>8.68</v>
      </c>
      <c r="F472">
        <v>8.68</v>
      </c>
      <c r="G472">
        <v>4753394</v>
      </c>
      <c r="H472" s="27">
        <f t="shared" si="7"/>
        <v>3.468208092485475E-3</v>
      </c>
    </row>
    <row r="473" spans="1:8" x14ac:dyDescent="0.35">
      <c r="A473" s="23">
        <v>44018</v>
      </c>
      <c r="B473">
        <v>8.8000000000000007</v>
      </c>
      <c r="C473">
        <v>9</v>
      </c>
      <c r="D473">
        <v>8.66</v>
      </c>
      <c r="E473">
        <v>9</v>
      </c>
      <c r="F473">
        <v>9</v>
      </c>
      <c r="G473">
        <v>5440524</v>
      </c>
      <c r="H473" s="27">
        <f t="shared" si="7"/>
        <v>3.6866359447004643E-2</v>
      </c>
    </row>
    <row r="474" spans="1:8" x14ac:dyDescent="0.35">
      <c r="A474" s="23">
        <v>44019</v>
      </c>
      <c r="B474">
        <v>8.89</v>
      </c>
      <c r="C474">
        <v>9.09</v>
      </c>
      <c r="D474">
        <v>8.56</v>
      </c>
      <c r="E474">
        <v>8.6</v>
      </c>
      <c r="F474">
        <v>8.6</v>
      </c>
      <c r="G474">
        <v>5809353</v>
      </c>
      <c r="H474" s="27">
        <f t="shared" si="7"/>
        <v>-4.4444444444444481E-2</v>
      </c>
    </row>
    <row r="475" spans="1:8" x14ac:dyDescent="0.35">
      <c r="A475" s="23">
        <v>44020</v>
      </c>
      <c r="B475">
        <v>8.6199999999999992</v>
      </c>
      <c r="C475">
        <v>8.6649999999999991</v>
      </c>
      <c r="D475">
        <v>8.41</v>
      </c>
      <c r="E475">
        <v>8.64</v>
      </c>
      <c r="F475">
        <v>8.64</v>
      </c>
      <c r="G475">
        <v>4280641</v>
      </c>
      <c r="H475" s="27">
        <f t="shared" si="7"/>
        <v>4.6511627906977819E-3</v>
      </c>
    </row>
    <row r="476" spans="1:8" x14ac:dyDescent="0.35">
      <c r="A476" s="23">
        <v>44021</v>
      </c>
      <c r="B476">
        <v>8.57</v>
      </c>
      <c r="C476">
        <v>8.6300000000000008</v>
      </c>
      <c r="D476">
        <v>8.2100000000000009</v>
      </c>
      <c r="E476">
        <v>8.2899999999999991</v>
      </c>
      <c r="F476">
        <v>8.2899999999999991</v>
      </c>
      <c r="G476">
        <v>4139238</v>
      </c>
      <c r="H476" s="27">
        <f t="shared" si="7"/>
        <v>-4.0509259259259418E-2</v>
      </c>
    </row>
    <row r="477" spans="1:8" x14ac:dyDescent="0.35">
      <c r="A477" s="23">
        <v>44022</v>
      </c>
      <c r="B477">
        <v>8.3000000000000007</v>
      </c>
      <c r="C477">
        <v>8.66</v>
      </c>
      <c r="D477">
        <v>8.2200000000000006</v>
      </c>
      <c r="E477">
        <v>8.6300000000000008</v>
      </c>
      <c r="F477">
        <v>8.6300000000000008</v>
      </c>
      <c r="G477">
        <v>4844316</v>
      </c>
      <c r="H477" s="27">
        <f t="shared" si="7"/>
        <v>4.1013268998793928E-2</v>
      </c>
    </row>
    <row r="478" spans="1:8" x14ac:dyDescent="0.35">
      <c r="A478" s="23">
        <v>44025</v>
      </c>
      <c r="B478">
        <v>8.66</v>
      </c>
      <c r="C478">
        <v>8.7100000000000009</v>
      </c>
      <c r="D478">
        <v>8.36</v>
      </c>
      <c r="E478">
        <v>8.4600000000000009</v>
      </c>
      <c r="F478">
        <v>8.4600000000000009</v>
      </c>
      <c r="G478">
        <v>4614436</v>
      </c>
      <c r="H478" s="27">
        <f t="shared" si="7"/>
        <v>-1.9698725376593271E-2</v>
      </c>
    </row>
    <row r="479" spans="1:8" x14ac:dyDescent="0.35">
      <c r="A479" s="23">
        <v>44026</v>
      </c>
      <c r="B479">
        <v>8.4</v>
      </c>
      <c r="C479">
        <v>8.59</v>
      </c>
      <c r="D479">
        <v>8.25</v>
      </c>
      <c r="E479">
        <v>8.49</v>
      </c>
      <c r="F479">
        <v>8.49</v>
      </c>
      <c r="G479">
        <v>3635227</v>
      </c>
      <c r="H479" s="27">
        <f t="shared" si="7"/>
        <v>3.5460992907800659E-3</v>
      </c>
    </row>
    <row r="480" spans="1:8" x14ac:dyDescent="0.35">
      <c r="A480" s="23">
        <v>44027</v>
      </c>
      <c r="B480">
        <v>8.7200000000000006</v>
      </c>
      <c r="C480">
        <v>9.1999999999999993</v>
      </c>
      <c r="D480">
        <v>8.6999999999999993</v>
      </c>
      <c r="E480">
        <v>9.18</v>
      </c>
      <c r="F480">
        <v>9.18</v>
      </c>
      <c r="G480">
        <v>5884811</v>
      </c>
      <c r="H480" s="27">
        <f t="shared" si="7"/>
        <v>8.1272084805653649E-2</v>
      </c>
    </row>
    <row r="481" spans="1:8" x14ac:dyDescent="0.35">
      <c r="A481" s="23">
        <v>44028</v>
      </c>
      <c r="B481">
        <v>9.0299999999999994</v>
      </c>
      <c r="C481">
        <v>9.31</v>
      </c>
      <c r="D481">
        <v>8.9600000000000009</v>
      </c>
      <c r="E481">
        <v>9.19</v>
      </c>
      <c r="F481">
        <v>9.19</v>
      </c>
      <c r="G481">
        <v>3494592</v>
      </c>
      <c r="H481" s="27">
        <f t="shared" si="7"/>
        <v>1.0893246187363603E-3</v>
      </c>
    </row>
    <row r="482" spans="1:8" x14ac:dyDescent="0.35">
      <c r="A482" s="23">
        <v>44029</v>
      </c>
      <c r="B482">
        <v>9.1999999999999993</v>
      </c>
      <c r="C482">
        <v>9.4499999999999993</v>
      </c>
      <c r="D482">
        <v>9.0749999999999993</v>
      </c>
      <c r="E482">
        <v>9.1300000000000008</v>
      </c>
      <c r="F482">
        <v>9.1300000000000008</v>
      </c>
      <c r="G482">
        <v>3610023</v>
      </c>
      <c r="H482" s="27">
        <f t="shared" si="7"/>
        <v>-6.5288356909683053E-3</v>
      </c>
    </row>
    <row r="483" spans="1:8" x14ac:dyDescent="0.35">
      <c r="A483" s="23">
        <v>44032</v>
      </c>
      <c r="B483">
        <v>9.1</v>
      </c>
      <c r="C483">
        <v>9.17</v>
      </c>
      <c r="D483">
        <v>8.81</v>
      </c>
      <c r="E483">
        <v>8.82</v>
      </c>
      <c r="F483">
        <v>8.82</v>
      </c>
      <c r="G483">
        <v>3341952</v>
      </c>
      <c r="H483" s="27">
        <f t="shared" si="7"/>
        <v>-3.3953997809419545E-2</v>
      </c>
    </row>
    <row r="484" spans="1:8" x14ac:dyDescent="0.35">
      <c r="A484" s="23">
        <v>44033</v>
      </c>
      <c r="B484">
        <v>8.9499999999999993</v>
      </c>
      <c r="C484">
        <v>9.4884000000000004</v>
      </c>
      <c r="D484">
        <v>8.94</v>
      </c>
      <c r="E484">
        <v>9.44</v>
      </c>
      <c r="F484">
        <v>9.44</v>
      </c>
      <c r="G484">
        <v>7029356</v>
      </c>
      <c r="H484" s="27">
        <f t="shared" si="7"/>
        <v>7.0294784580498773E-2</v>
      </c>
    </row>
    <row r="485" spans="1:8" x14ac:dyDescent="0.35">
      <c r="A485" s="23">
        <v>44034</v>
      </c>
      <c r="B485">
        <v>9.32</v>
      </c>
      <c r="C485">
        <v>9.5449999999999999</v>
      </c>
      <c r="D485">
        <v>9.25</v>
      </c>
      <c r="E485">
        <v>9.42</v>
      </c>
      <c r="F485">
        <v>9.42</v>
      </c>
      <c r="G485">
        <v>3798997</v>
      </c>
      <c r="H485" s="27">
        <f t="shared" si="7"/>
        <v>-2.1186440677965651E-3</v>
      </c>
    </row>
    <row r="486" spans="1:8" x14ac:dyDescent="0.35">
      <c r="A486" s="23">
        <v>44035</v>
      </c>
      <c r="B486">
        <v>9.4</v>
      </c>
      <c r="C486">
        <v>9.9499999999999993</v>
      </c>
      <c r="D486">
        <v>9.3800000000000008</v>
      </c>
      <c r="E486">
        <v>9.7799999999999994</v>
      </c>
      <c r="F486">
        <v>9.7799999999999994</v>
      </c>
      <c r="G486">
        <v>6003125</v>
      </c>
      <c r="H486" s="27">
        <f t="shared" si="7"/>
        <v>3.8216560509554083E-2</v>
      </c>
    </row>
    <row r="487" spans="1:8" x14ac:dyDescent="0.35">
      <c r="A487" s="23">
        <v>44036</v>
      </c>
      <c r="B487">
        <v>9.86</v>
      </c>
      <c r="C487">
        <v>10.035299999999999</v>
      </c>
      <c r="D487">
        <v>9.69</v>
      </c>
      <c r="E487">
        <v>9.83</v>
      </c>
      <c r="F487">
        <v>9.83</v>
      </c>
      <c r="G487">
        <v>6513675</v>
      </c>
      <c r="H487" s="27">
        <f t="shared" si="7"/>
        <v>5.112474437627885E-3</v>
      </c>
    </row>
    <row r="488" spans="1:8" x14ac:dyDescent="0.35">
      <c r="A488" s="23">
        <v>44039</v>
      </c>
      <c r="B488">
        <v>9.6199999999999992</v>
      </c>
      <c r="C488">
        <v>9.98</v>
      </c>
      <c r="D488">
        <v>9.5449999999999999</v>
      </c>
      <c r="E488">
        <v>9.9499999999999993</v>
      </c>
      <c r="F488">
        <v>9.9499999999999993</v>
      </c>
      <c r="G488">
        <v>6855280</v>
      </c>
      <c r="H488" s="27">
        <f t="shared" si="7"/>
        <v>1.2207527975584864E-2</v>
      </c>
    </row>
    <row r="489" spans="1:8" x14ac:dyDescent="0.35">
      <c r="A489" s="23">
        <v>44040</v>
      </c>
      <c r="B489">
        <v>9.7899999999999991</v>
      </c>
      <c r="C489">
        <v>10.1271</v>
      </c>
      <c r="D489">
        <v>9.7899999999999991</v>
      </c>
      <c r="E489">
        <v>10.029999999999999</v>
      </c>
      <c r="F489">
        <v>10.029999999999999</v>
      </c>
      <c r="G489">
        <v>5033008</v>
      </c>
      <c r="H489" s="27">
        <f t="shared" si="7"/>
        <v>8.0402010050251334E-3</v>
      </c>
    </row>
    <row r="490" spans="1:8" x14ac:dyDescent="0.35">
      <c r="A490" s="23">
        <v>44041</v>
      </c>
      <c r="B490">
        <v>10.029999999999999</v>
      </c>
      <c r="C490">
        <v>10.49</v>
      </c>
      <c r="D490">
        <v>10.01</v>
      </c>
      <c r="E490">
        <v>10.33</v>
      </c>
      <c r="F490">
        <v>10.33</v>
      </c>
      <c r="G490">
        <v>4579264</v>
      </c>
      <c r="H490" s="27">
        <f t="shared" si="7"/>
        <v>2.9910269192422803E-2</v>
      </c>
    </row>
    <row r="491" spans="1:8" x14ac:dyDescent="0.35">
      <c r="A491" s="23">
        <v>44042</v>
      </c>
      <c r="B491">
        <v>10.19</v>
      </c>
      <c r="C491">
        <v>10.49</v>
      </c>
      <c r="D491">
        <v>10.08</v>
      </c>
      <c r="E491">
        <v>10.18</v>
      </c>
      <c r="F491">
        <v>10.18</v>
      </c>
      <c r="G491">
        <v>6358278</v>
      </c>
      <c r="H491" s="27">
        <f t="shared" si="7"/>
        <v>-1.4520813165537305E-2</v>
      </c>
    </row>
    <row r="492" spans="1:8" x14ac:dyDescent="0.35">
      <c r="A492" s="23">
        <v>44043</v>
      </c>
      <c r="B492">
        <v>10.210000000000001</v>
      </c>
      <c r="C492">
        <v>10.65</v>
      </c>
      <c r="D492">
        <v>9.31</v>
      </c>
      <c r="E492">
        <v>9.49</v>
      </c>
      <c r="F492">
        <v>9.49</v>
      </c>
      <c r="G492">
        <v>17012107</v>
      </c>
      <c r="H492" s="27">
        <f t="shared" si="7"/>
        <v>-6.7779960707269105E-2</v>
      </c>
    </row>
    <row r="493" spans="1:8" x14ac:dyDescent="0.35">
      <c r="A493" s="23">
        <v>44046</v>
      </c>
      <c r="B493">
        <v>9.58</v>
      </c>
      <c r="C493">
        <v>9.58</v>
      </c>
      <c r="D493">
        <v>8.76</v>
      </c>
      <c r="E493">
        <v>8.7899999999999991</v>
      </c>
      <c r="F493">
        <v>8.7899999999999991</v>
      </c>
      <c r="G493">
        <v>10467101</v>
      </c>
      <c r="H493" s="27">
        <f t="shared" si="7"/>
        <v>-7.3761854583772504E-2</v>
      </c>
    </row>
    <row r="494" spans="1:8" x14ac:dyDescent="0.35">
      <c r="A494" s="23">
        <v>44047</v>
      </c>
      <c r="B494">
        <v>8.76</v>
      </c>
      <c r="C494">
        <v>9.02</v>
      </c>
      <c r="D494">
        <v>8.75</v>
      </c>
      <c r="E494">
        <v>8.94</v>
      </c>
      <c r="F494">
        <v>8.94</v>
      </c>
      <c r="G494">
        <v>5300748</v>
      </c>
      <c r="H494" s="27">
        <f t="shared" si="7"/>
        <v>1.7064846416382295E-2</v>
      </c>
    </row>
    <row r="495" spans="1:8" x14ac:dyDescent="0.35">
      <c r="A495" s="23">
        <v>44048</v>
      </c>
      <c r="B495">
        <v>9.06</v>
      </c>
      <c r="C495">
        <v>9.48</v>
      </c>
      <c r="D495">
        <v>9.0399999999999991</v>
      </c>
      <c r="E495">
        <v>9.44</v>
      </c>
      <c r="F495">
        <v>9.44</v>
      </c>
      <c r="G495">
        <v>5733163</v>
      </c>
      <c r="H495" s="27">
        <f t="shared" si="7"/>
        <v>5.5928411633109625E-2</v>
      </c>
    </row>
    <row r="496" spans="1:8" x14ac:dyDescent="0.35">
      <c r="A496" s="23">
        <v>44049</v>
      </c>
      <c r="B496">
        <v>9.42</v>
      </c>
      <c r="C496">
        <v>9.42</v>
      </c>
      <c r="D496">
        <v>9.0299999999999994</v>
      </c>
      <c r="E496">
        <v>9.0399999999999991</v>
      </c>
      <c r="F496">
        <v>9.0399999999999991</v>
      </c>
      <c r="G496">
        <v>4344977</v>
      </c>
      <c r="H496" s="27">
        <f t="shared" si="7"/>
        <v>-4.2372881355932243E-2</v>
      </c>
    </row>
    <row r="497" spans="1:8" x14ac:dyDescent="0.35">
      <c r="A497" s="23">
        <v>44050</v>
      </c>
      <c r="B497">
        <v>9.08</v>
      </c>
      <c r="C497">
        <v>9.2100000000000009</v>
      </c>
      <c r="D497">
        <v>8.91</v>
      </c>
      <c r="E497">
        <v>9.1999999999999993</v>
      </c>
      <c r="F497">
        <v>9.1999999999999993</v>
      </c>
      <c r="G497">
        <v>3307100</v>
      </c>
      <c r="H497" s="27">
        <f t="shared" si="7"/>
        <v>1.7699115044247805E-2</v>
      </c>
    </row>
    <row r="498" spans="1:8" x14ac:dyDescent="0.35">
      <c r="A498" s="23">
        <v>44053</v>
      </c>
      <c r="B498">
        <v>9.25</v>
      </c>
      <c r="C498">
        <v>9.73</v>
      </c>
      <c r="D498">
        <v>9.24</v>
      </c>
      <c r="E498">
        <v>9.6</v>
      </c>
      <c r="F498">
        <v>9.6</v>
      </c>
      <c r="G498">
        <v>4262621</v>
      </c>
      <c r="H498" s="27">
        <f t="shared" si="7"/>
        <v>4.3478260869565258E-2</v>
      </c>
    </row>
    <row r="499" spans="1:8" x14ac:dyDescent="0.35">
      <c r="A499" s="23">
        <v>44054</v>
      </c>
      <c r="B499">
        <v>9.89</v>
      </c>
      <c r="C499">
        <v>10.09</v>
      </c>
      <c r="D499">
        <v>9.6300000000000008</v>
      </c>
      <c r="E499">
        <v>9.8000000000000007</v>
      </c>
      <c r="F499">
        <v>9.8000000000000007</v>
      </c>
      <c r="G499">
        <v>5790368</v>
      </c>
      <c r="H499" s="27">
        <f t="shared" si="7"/>
        <v>2.0833333333333447E-2</v>
      </c>
    </row>
    <row r="500" spans="1:8" x14ac:dyDescent="0.35">
      <c r="A500" s="23">
        <v>44055</v>
      </c>
      <c r="B500">
        <v>9.99</v>
      </c>
      <c r="C500">
        <v>10</v>
      </c>
      <c r="D500">
        <v>9.5350000000000001</v>
      </c>
      <c r="E500">
        <v>9.77</v>
      </c>
      <c r="F500">
        <v>9.77</v>
      </c>
      <c r="G500">
        <v>5687985</v>
      </c>
      <c r="H500" s="27">
        <f t="shared" si="7"/>
        <v>-3.061224489796034E-3</v>
      </c>
    </row>
    <row r="501" spans="1:8" x14ac:dyDescent="0.35">
      <c r="A501" s="23">
        <v>44056</v>
      </c>
      <c r="B501">
        <v>9.6999999999999993</v>
      </c>
      <c r="C501">
        <v>9.7899999999999991</v>
      </c>
      <c r="D501">
        <v>9.51</v>
      </c>
      <c r="E501">
        <v>9.66</v>
      </c>
      <c r="F501">
        <v>9.66</v>
      </c>
      <c r="G501">
        <v>2621743</v>
      </c>
      <c r="H501" s="27">
        <f t="shared" si="7"/>
        <v>-1.1258955987717445E-2</v>
      </c>
    </row>
    <row r="502" spans="1:8" x14ac:dyDescent="0.35">
      <c r="A502" s="23">
        <v>44057</v>
      </c>
      <c r="B502">
        <v>9.5399999999999991</v>
      </c>
      <c r="C502">
        <v>9.7033000000000005</v>
      </c>
      <c r="D502">
        <v>9.4149999999999991</v>
      </c>
      <c r="E502">
        <v>9.6</v>
      </c>
      <c r="F502">
        <v>9.6</v>
      </c>
      <c r="G502">
        <v>3919257</v>
      </c>
      <c r="H502" s="27">
        <f t="shared" si="7"/>
        <v>-6.2111801242236541E-3</v>
      </c>
    </row>
    <row r="503" spans="1:8" x14ac:dyDescent="0.35">
      <c r="A503" s="23">
        <v>44060</v>
      </c>
      <c r="B503">
        <v>9.59</v>
      </c>
      <c r="C503">
        <v>9.59</v>
      </c>
      <c r="D503">
        <v>9.24</v>
      </c>
      <c r="E503">
        <v>9.41</v>
      </c>
      <c r="F503">
        <v>9.41</v>
      </c>
      <c r="G503">
        <v>4123903</v>
      </c>
      <c r="H503" s="27">
        <f t="shared" si="7"/>
        <v>-1.9791666666666617E-2</v>
      </c>
    </row>
    <row r="504" spans="1:8" x14ac:dyDescent="0.35">
      <c r="A504" s="23">
        <v>44061</v>
      </c>
      <c r="B504">
        <v>9.34</v>
      </c>
      <c r="C504">
        <v>9.39</v>
      </c>
      <c r="D504">
        <v>9.07</v>
      </c>
      <c r="E504">
        <v>9.23</v>
      </c>
      <c r="F504">
        <v>9.23</v>
      </c>
      <c r="G504">
        <v>3403496</v>
      </c>
      <c r="H504" s="27">
        <f t="shared" si="7"/>
        <v>-1.9128586609989343E-2</v>
      </c>
    </row>
    <row r="505" spans="1:8" x14ac:dyDescent="0.35">
      <c r="A505" s="23">
        <v>44062</v>
      </c>
      <c r="B505">
        <v>9.2100000000000009</v>
      </c>
      <c r="C505">
        <v>9.32</v>
      </c>
      <c r="D505">
        <v>9</v>
      </c>
      <c r="E505">
        <v>9.02</v>
      </c>
      <c r="F505">
        <v>9.02</v>
      </c>
      <c r="G505">
        <v>3573868</v>
      </c>
      <c r="H505" s="27">
        <f t="shared" si="7"/>
        <v>-2.2751895991332701E-2</v>
      </c>
    </row>
    <row r="506" spans="1:8" x14ac:dyDescent="0.35">
      <c r="A506" s="23">
        <v>44063</v>
      </c>
      <c r="B506">
        <v>8.99</v>
      </c>
      <c r="C506">
        <v>9.0299999999999994</v>
      </c>
      <c r="D506">
        <v>8.75</v>
      </c>
      <c r="E506">
        <v>8.7899999999999991</v>
      </c>
      <c r="F506">
        <v>8.7899999999999991</v>
      </c>
      <c r="G506">
        <v>7482880</v>
      </c>
      <c r="H506" s="27">
        <f t="shared" si="7"/>
        <v>-2.5498891352549936E-2</v>
      </c>
    </row>
    <row r="507" spans="1:8" x14ac:dyDescent="0.35">
      <c r="A507" s="23">
        <v>44064</v>
      </c>
      <c r="B507">
        <v>8.8800000000000008</v>
      </c>
      <c r="C507">
        <v>8.98</v>
      </c>
      <c r="D507">
        <v>8.74</v>
      </c>
      <c r="E507">
        <v>8.77</v>
      </c>
      <c r="F507">
        <v>8.77</v>
      </c>
      <c r="G507">
        <v>4246116</v>
      </c>
      <c r="H507" s="27">
        <f t="shared" si="7"/>
        <v>-2.2753128555175854E-3</v>
      </c>
    </row>
    <row r="508" spans="1:8" x14ac:dyDescent="0.35">
      <c r="A508" s="23">
        <v>44067</v>
      </c>
      <c r="B508">
        <v>8.81</v>
      </c>
      <c r="C508">
        <v>9.2200000000000006</v>
      </c>
      <c r="D508">
        <v>8.75</v>
      </c>
      <c r="E508">
        <v>9.19</v>
      </c>
      <c r="F508">
        <v>9.19</v>
      </c>
      <c r="G508">
        <v>5285415</v>
      </c>
      <c r="H508" s="27">
        <f t="shared" si="7"/>
        <v>4.7890535917901933E-2</v>
      </c>
    </row>
    <row r="509" spans="1:8" x14ac:dyDescent="0.35">
      <c r="A509" s="23">
        <v>44068</v>
      </c>
      <c r="B509">
        <v>9.27</v>
      </c>
      <c r="C509">
        <v>9.31</v>
      </c>
      <c r="D509">
        <v>9.06</v>
      </c>
      <c r="E509">
        <v>9.11</v>
      </c>
      <c r="F509">
        <v>9.11</v>
      </c>
      <c r="G509">
        <v>4120213</v>
      </c>
      <c r="H509" s="27">
        <f t="shared" si="7"/>
        <v>-8.7051142546246008E-3</v>
      </c>
    </row>
    <row r="510" spans="1:8" x14ac:dyDescent="0.35">
      <c r="A510" s="23">
        <v>44069</v>
      </c>
      <c r="B510">
        <v>9.1</v>
      </c>
      <c r="C510">
        <v>9.1</v>
      </c>
      <c r="D510">
        <v>8.8740000000000006</v>
      </c>
      <c r="E510">
        <v>8.89</v>
      </c>
      <c r="F510">
        <v>8.89</v>
      </c>
      <c r="G510">
        <v>2758774</v>
      </c>
      <c r="H510" s="27">
        <f t="shared" si="7"/>
        <v>-2.4149286498353333E-2</v>
      </c>
    </row>
    <row r="511" spans="1:8" x14ac:dyDescent="0.35">
      <c r="A511" s="23">
        <v>44070</v>
      </c>
      <c r="B511">
        <v>8.94</v>
      </c>
      <c r="C511">
        <v>9.1999999999999993</v>
      </c>
      <c r="D511">
        <v>8.93</v>
      </c>
      <c r="E511">
        <v>8.9600000000000009</v>
      </c>
      <c r="F511">
        <v>8.9600000000000009</v>
      </c>
      <c r="G511">
        <v>3660089</v>
      </c>
      <c r="H511" s="27">
        <f t="shared" si="7"/>
        <v>7.8740157480315272E-3</v>
      </c>
    </row>
    <row r="512" spans="1:8" x14ac:dyDescent="0.35">
      <c r="A512" s="23">
        <v>44071</v>
      </c>
      <c r="B512">
        <v>8.99</v>
      </c>
      <c r="C512">
        <v>9.15</v>
      </c>
      <c r="D512">
        <v>8.89</v>
      </c>
      <c r="E512">
        <v>9.14</v>
      </c>
      <c r="F512">
        <v>9.14</v>
      </c>
      <c r="G512">
        <v>3285653</v>
      </c>
      <c r="H512" s="27">
        <f t="shared" si="7"/>
        <v>2.0089285714285681E-2</v>
      </c>
    </row>
    <row r="513" spans="1:8" x14ac:dyDescent="0.35">
      <c r="A513" s="23">
        <v>44074</v>
      </c>
      <c r="B513">
        <v>9.09</v>
      </c>
      <c r="C513">
        <v>9.1</v>
      </c>
      <c r="D513">
        <v>8.7799999999999994</v>
      </c>
      <c r="E513">
        <v>8.85</v>
      </c>
      <c r="F513">
        <v>8.85</v>
      </c>
      <c r="G513">
        <v>3525596</v>
      </c>
      <c r="H513" s="27">
        <f t="shared" si="7"/>
        <v>-3.1728665207877559E-2</v>
      </c>
    </row>
    <row r="514" spans="1:8" x14ac:dyDescent="0.35">
      <c r="A514" s="23">
        <v>44075</v>
      </c>
      <c r="B514">
        <v>8.7899999999999991</v>
      </c>
      <c r="C514">
        <v>9.18</v>
      </c>
      <c r="D514">
        <v>8.7100000000000009</v>
      </c>
      <c r="E514">
        <v>9.17</v>
      </c>
      <c r="F514">
        <v>9.17</v>
      </c>
      <c r="G514">
        <v>3484210</v>
      </c>
      <c r="H514" s="27">
        <f t="shared" si="7"/>
        <v>3.6158192090395516E-2</v>
      </c>
    </row>
    <row r="515" spans="1:8" x14ac:dyDescent="0.35">
      <c r="A515" s="23">
        <v>44076</v>
      </c>
      <c r="B515">
        <v>9.23</v>
      </c>
      <c r="C515">
        <v>9.4550000000000001</v>
      </c>
      <c r="D515">
        <v>9.1199999999999992</v>
      </c>
      <c r="E515">
        <v>9.3800000000000008</v>
      </c>
      <c r="F515">
        <v>9.3800000000000008</v>
      </c>
      <c r="G515">
        <v>4398691</v>
      </c>
      <c r="H515" s="27">
        <f t="shared" si="7"/>
        <v>2.290076335877872E-2</v>
      </c>
    </row>
    <row r="516" spans="1:8" x14ac:dyDescent="0.35">
      <c r="A516" s="23">
        <v>44077</v>
      </c>
      <c r="B516">
        <v>9.3699999999999992</v>
      </c>
      <c r="C516">
        <v>9.67</v>
      </c>
      <c r="D516">
        <v>9.35</v>
      </c>
      <c r="E516">
        <v>9.3800000000000008</v>
      </c>
      <c r="F516">
        <v>9.3800000000000008</v>
      </c>
      <c r="G516">
        <v>4149848</v>
      </c>
      <c r="H516" s="27">
        <f t="shared" si="7"/>
        <v>0</v>
      </c>
    </row>
    <row r="517" spans="1:8" x14ac:dyDescent="0.35">
      <c r="A517" s="23">
        <v>44078</v>
      </c>
      <c r="B517">
        <v>9.4499999999999993</v>
      </c>
      <c r="C517">
        <v>9.5690000000000008</v>
      </c>
      <c r="D517">
        <v>9.1199999999999992</v>
      </c>
      <c r="E517">
        <v>9.32</v>
      </c>
      <c r="F517">
        <v>9.32</v>
      </c>
      <c r="G517">
        <v>3083285</v>
      </c>
      <c r="H517" s="27">
        <f t="shared" si="7"/>
        <v>-6.3965884861407777E-3</v>
      </c>
    </row>
    <row r="518" spans="1:8" x14ac:dyDescent="0.35">
      <c r="A518" s="23">
        <v>44082</v>
      </c>
      <c r="B518">
        <v>9.17</v>
      </c>
      <c r="C518">
        <v>9.83</v>
      </c>
      <c r="D518">
        <v>9.16</v>
      </c>
      <c r="E518">
        <v>9.74</v>
      </c>
      <c r="F518">
        <v>9.74</v>
      </c>
      <c r="G518">
        <v>5798667</v>
      </c>
      <c r="H518" s="27">
        <f t="shared" ref="H518:H581" si="8">(F518-F517)/F517</f>
        <v>4.5064377682403421E-2</v>
      </c>
    </row>
    <row r="519" spans="1:8" x14ac:dyDescent="0.35">
      <c r="A519" s="23">
        <v>44083</v>
      </c>
      <c r="B519">
        <v>9.66</v>
      </c>
      <c r="C519">
        <v>9.73</v>
      </c>
      <c r="D519">
        <v>9.32</v>
      </c>
      <c r="E519">
        <v>9.36</v>
      </c>
      <c r="F519">
        <v>9.36</v>
      </c>
      <c r="G519">
        <v>5442688</v>
      </c>
      <c r="H519" s="27">
        <f t="shared" si="8"/>
        <v>-3.9014373716632522E-2</v>
      </c>
    </row>
    <row r="520" spans="1:8" x14ac:dyDescent="0.35">
      <c r="A520" s="23">
        <v>44084</v>
      </c>
      <c r="B520">
        <v>9.4</v>
      </c>
      <c r="C520">
        <v>9.61</v>
      </c>
      <c r="D520">
        <v>9.36</v>
      </c>
      <c r="E520">
        <v>9.48</v>
      </c>
      <c r="F520">
        <v>9.48</v>
      </c>
      <c r="G520">
        <v>6236444</v>
      </c>
      <c r="H520" s="27">
        <f t="shared" si="8"/>
        <v>1.2820512820512928E-2</v>
      </c>
    </row>
    <row r="521" spans="1:8" x14ac:dyDescent="0.35">
      <c r="A521" s="23">
        <v>44085</v>
      </c>
      <c r="B521">
        <v>9.6</v>
      </c>
      <c r="C521">
        <v>10.005000000000001</v>
      </c>
      <c r="D521">
        <v>9.5449999999999999</v>
      </c>
      <c r="E521">
        <v>9.9</v>
      </c>
      <c r="F521">
        <v>9.9</v>
      </c>
      <c r="G521">
        <v>9160144</v>
      </c>
      <c r="H521" s="27">
        <f t="shared" si="8"/>
        <v>4.4303797468354424E-2</v>
      </c>
    </row>
    <row r="522" spans="1:8" x14ac:dyDescent="0.35">
      <c r="A522" s="23">
        <v>44088</v>
      </c>
      <c r="B522">
        <v>9.9499999999999993</v>
      </c>
      <c r="C522">
        <v>10.34</v>
      </c>
      <c r="D522">
        <v>9.74</v>
      </c>
      <c r="E522">
        <v>10.3</v>
      </c>
      <c r="F522">
        <v>10.3</v>
      </c>
      <c r="G522">
        <v>4773170</v>
      </c>
      <c r="H522" s="27">
        <f t="shared" si="8"/>
        <v>4.0404040404040435E-2</v>
      </c>
    </row>
    <row r="523" spans="1:8" x14ac:dyDescent="0.35">
      <c r="A523" s="23">
        <v>44089</v>
      </c>
      <c r="B523">
        <v>10.3</v>
      </c>
      <c r="C523">
        <v>10.4</v>
      </c>
      <c r="D523">
        <v>10.119999999999999</v>
      </c>
      <c r="E523">
        <v>10.25</v>
      </c>
      <c r="F523">
        <v>10.25</v>
      </c>
      <c r="G523">
        <v>4424956</v>
      </c>
      <c r="H523" s="27">
        <f t="shared" si="8"/>
        <v>-4.8543689320389039E-3</v>
      </c>
    </row>
    <row r="524" spans="1:8" x14ac:dyDescent="0.35">
      <c r="A524" s="23">
        <v>44090</v>
      </c>
      <c r="B524">
        <v>10.26</v>
      </c>
      <c r="C524">
        <v>10.89</v>
      </c>
      <c r="D524">
        <v>10.25</v>
      </c>
      <c r="E524">
        <v>10.7</v>
      </c>
      <c r="F524">
        <v>10.7</v>
      </c>
      <c r="G524">
        <v>6262940</v>
      </c>
      <c r="H524" s="27">
        <f t="shared" si="8"/>
        <v>4.3902439024390172E-2</v>
      </c>
    </row>
    <row r="525" spans="1:8" x14ac:dyDescent="0.35">
      <c r="A525" s="23">
        <v>44091</v>
      </c>
      <c r="B525">
        <v>10.55</v>
      </c>
      <c r="C525">
        <v>10.744999999999999</v>
      </c>
      <c r="D525">
        <v>10.324999999999999</v>
      </c>
      <c r="E525">
        <v>10.44</v>
      </c>
      <c r="F525">
        <v>10.44</v>
      </c>
      <c r="G525">
        <v>4970452</v>
      </c>
      <c r="H525" s="27">
        <f t="shared" si="8"/>
        <v>-2.429906542056073E-2</v>
      </c>
    </row>
    <row r="526" spans="1:8" x14ac:dyDescent="0.35">
      <c r="A526" s="23">
        <v>44092</v>
      </c>
      <c r="B526">
        <v>10.39</v>
      </c>
      <c r="C526">
        <v>10.47</v>
      </c>
      <c r="D526">
        <v>9.98</v>
      </c>
      <c r="E526">
        <v>10.06</v>
      </c>
      <c r="F526">
        <v>10.06</v>
      </c>
      <c r="G526">
        <v>6652587</v>
      </c>
      <c r="H526" s="27">
        <f t="shared" si="8"/>
        <v>-3.6398467432950096E-2</v>
      </c>
    </row>
    <row r="527" spans="1:8" x14ac:dyDescent="0.35">
      <c r="A527" s="23">
        <v>44095</v>
      </c>
      <c r="B527">
        <v>9.82</v>
      </c>
      <c r="C527">
        <v>9.85</v>
      </c>
      <c r="D527">
        <v>9.3000000000000007</v>
      </c>
      <c r="E527">
        <v>9.36</v>
      </c>
      <c r="F527">
        <v>9.36</v>
      </c>
      <c r="G527">
        <v>4636820</v>
      </c>
      <c r="H527" s="27">
        <f t="shared" si="8"/>
        <v>-6.9582504970179024E-2</v>
      </c>
    </row>
    <row r="528" spans="1:8" x14ac:dyDescent="0.35">
      <c r="A528" s="23">
        <v>44096</v>
      </c>
      <c r="B528">
        <v>9.4</v>
      </c>
      <c r="C528">
        <v>9.59</v>
      </c>
      <c r="D528">
        <v>9.2050000000000001</v>
      </c>
      <c r="E528">
        <v>9.5299999999999994</v>
      </c>
      <c r="F528">
        <v>9.5299999999999994</v>
      </c>
      <c r="G528">
        <v>5117410</v>
      </c>
      <c r="H528" s="27">
        <f t="shared" si="8"/>
        <v>1.8162393162393157E-2</v>
      </c>
    </row>
    <row r="529" spans="1:8" x14ac:dyDescent="0.35">
      <c r="A529" s="23">
        <v>44097</v>
      </c>
      <c r="B529">
        <v>9.9</v>
      </c>
      <c r="C529">
        <v>10.455</v>
      </c>
      <c r="D529">
        <v>9.85</v>
      </c>
      <c r="E529">
        <v>10</v>
      </c>
      <c r="F529">
        <v>10</v>
      </c>
      <c r="G529">
        <v>6942740</v>
      </c>
      <c r="H529" s="27">
        <f t="shared" si="8"/>
        <v>4.9317943336831128E-2</v>
      </c>
    </row>
    <row r="530" spans="1:8" x14ac:dyDescent="0.35">
      <c r="A530" s="23">
        <v>44098</v>
      </c>
      <c r="B530">
        <v>9.9</v>
      </c>
      <c r="C530">
        <v>9.9</v>
      </c>
      <c r="D530">
        <v>9.39</v>
      </c>
      <c r="E530">
        <v>9.67</v>
      </c>
      <c r="F530">
        <v>9.67</v>
      </c>
      <c r="G530">
        <v>5000965</v>
      </c>
      <c r="H530" s="27">
        <f t="shared" si="8"/>
        <v>-3.3000000000000008E-2</v>
      </c>
    </row>
    <row r="531" spans="1:8" x14ac:dyDescent="0.35">
      <c r="A531" s="23">
        <v>44099</v>
      </c>
      <c r="B531">
        <v>9.56</v>
      </c>
      <c r="C531">
        <v>9.9049999999999994</v>
      </c>
      <c r="D531">
        <v>9.5299999999999994</v>
      </c>
      <c r="E531">
        <v>9.82</v>
      </c>
      <c r="F531">
        <v>9.82</v>
      </c>
      <c r="G531">
        <v>4145323</v>
      </c>
      <c r="H531" s="27">
        <f t="shared" si="8"/>
        <v>1.5511892450879044E-2</v>
      </c>
    </row>
    <row r="532" spans="1:8" x14ac:dyDescent="0.35">
      <c r="A532" s="23">
        <v>44102</v>
      </c>
      <c r="B532">
        <v>9.99</v>
      </c>
      <c r="C532">
        <v>10.130000000000001</v>
      </c>
      <c r="D532">
        <v>9.9141999999999992</v>
      </c>
      <c r="E532">
        <v>10.039999999999999</v>
      </c>
      <c r="F532">
        <v>10.039999999999999</v>
      </c>
      <c r="G532">
        <v>2877012</v>
      </c>
      <c r="H532" s="27">
        <f t="shared" si="8"/>
        <v>2.2403258655804364E-2</v>
      </c>
    </row>
    <row r="533" spans="1:8" x14ac:dyDescent="0.35">
      <c r="A533" s="23">
        <v>44103</v>
      </c>
      <c r="B533">
        <v>9.9700000000000006</v>
      </c>
      <c r="C533">
        <v>9.99</v>
      </c>
      <c r="D533">
        <v>9.6199999999999992</v>
      </c>
      <c r="E533">
        <v>9.77</v>
      </c>
      <c r="F533">
        <v>9.77</v>
      </c>
      <c r="G533">
        <v>2876540</v>
      </c>
      <c r="H533" s="27">
        <f t="shared" si="8"/>
        <v>-2.6892430278884421E-2</v>
      </c>
    </row>
    <row r="534" spans="1:8" x14ac:dyDescent="0.35">
      <c r="A534" s="23">
        <v>44104</v>
      </c>
      <c r="B534">
        <v>9.8000000000000007</v>
      </c>
      <c r="C534">
        <v>10.09</v>
      </c>
      <c r="D534">
        <v>9.7949999999999999</v>
      </c>
      <c r="E534">
        <v>9.84</v>
      </c>
      <c r="F534">
        <v>9.84</v>
      </c>
      <c r="G534">
        <v>2712974</v>
      </c>
      <c r="H534" s="27">
        <f t="shared" si="8"/>
        <v>7.1647901740020765E-3</v>
      </c>
    </row>
    <row r="535" spans="1:8" x14ac:dyDescent="0.35">
      <c r="A535" s="23">
        <v>44105</v>
      </c>
      <c r="B535">
        <v>10</v>
      </c>
      <c r="C535">
        <v>10.46</v>
      </c>
      <c r="D535">
        <v>9.93</v>
      </c>
      <c r="E535">
        <v>10.35</v>
      </c>
      <c r="F535">
        <v>10.35</v>
      </c>
      <c r="G535">
        <v>3659460</v>
      </c>
      <c r="H535" s="27">
        <f t="shared" si="8"/>
        <v>5.1829268292682903E-2</v>
      </c>
    </row>
    <row r="536" spans="1:8" x14ac:dyDescent="0.35">
      <c r="A536" s="23">
        <v>44106</v>
      </c>
      <c r="B536">
        <v>10.01</v>
      </c>
      <c r="C536">
        <v>10.574999999999999</v>
      </c>
      <c r="D536">
        <v>9.9600000000000009</v>
      </c>
      <c r="E536">
        <v>10.54</v>
      </c>
      <c r="F536">
        <v>10.54</v>
      </c>
      <c r="G536">
        <v>2856753</v>
      </c>
      <c r="H536" s="27">
        <f t="shared" si="8"/>
        <v>1.8357487922705265E-2</v>
      </c>
    </row>
    <row r="537" spans="1:8" x14ac:dyDescent="0.35">
      <c r="A537" s="23">
        <v>44109</v>
      </c>
      <c r="B537">
        <v>10.7</v>
      </c>
      <c r="C537">
        <v>10.76</v>
      </c>
      <c r="D537">
        <v>10.52</v>
      </c>
      <c r="E537">
        <v>10.59</v>
      </c>
      <c r="F537">
        <v>10.59</v>
      </c>
      <c r="G537">
        <v>2317984</v>
      </c>
      <c r="H537" s="27">
        <f t="shared" si="8"/>
        <v>4.7438330170778663E-3</v>
      </c>
    </row>
    <row r="538" spans="1:8" x14ac:dyDescent="0.35">
      <c r="A538" s="23">
        <v>44110</v>
      </c>
      <c r="B538">
        <v>10.62</v>
      </c>
      <c r="C538">
        <v>10.73</v>
      </c>
      <c r="D538">
        <v>10.175000000000001</v>
      </c>
      <c r="E538">
        <v>10.199999999999999</v>
      </c>
      <c r="F538">
        <v>10.199999999999999</v>
      </c>
      <c r="G538">
        <v>2782277</v>
      </c>
      <c r="H538" s="27">
        <f t="shared" si="8"/>
        <v>-3.682719546742215E-2</v>
      </c>
    </row>
    <row r="539" spans="1:8" x14ac:dyDescent="0.35">
      <c r="A539" s="23">
        <v>44111</v>
      </c>
      <c r="B539">
        <v>10.37</v>
      </c>
      <c r="C539">
        <v>10.68</v>
      </c>
      <c r="D539">
        <v>10.34</v>
      </c>
      <c r="E539">
        <v>10.61</v>
      </c>
      <c r="F539">
        <v>10.61</v>
      </c>
      <c r="G539">
        <v>2373627</v>
      </c>
      <c r="H539" s="27">
        <f t="shared" si="8"/>
        <v>4.0196078431372566E-2</v>
      </c>
    </row>
    <row r="540" spans="1:8" x14ac:dyDescent="0.35">
      <c r="A540" s="23">
        <v>44112</v>
      </c>
      <c r="B540">
        <v>10.69</v>
      </c>
      <c r="C540">
        <v>11.01</v>
      </c>
      <c r="D540">
        <v>10.66</v>
      </c>
      <c r="E540">
        <v>10.96</v>
      </c>
      <c r="F540">
        <v>10.96</v>
      </c>
      <c r="G540">
        <v>2925807</v>
      </c>
      <c r="H540" s="27">
        <f t="shared" si="8"/>
        <v>3.29877474081057E-2</v>
      </c>
    </row>
    <row r="541" spans="1:8" x14ac:dyDescent="0.35">
      <c r="A541" s="23">
        <v>44113</v>
      </c>
      <c r="B541">
        <v>11</v>
      </c>
      <c r="C541">
        <v>11.09</v>
      </c>
      <c r="D541">
        <v>10.734999999999999</v>
      </c>
      <c r="E541">
        <v>10.97</v>
      </c>
      <c r="F541">
        <v>10.97</v>
      </c>
      <c r="G541">
        <v>3029802</v>
      </c>
      <c r="H541" s="27">
        <f t="shared" si="8"/>
        <v>9.1240875912406805E-4</v>
      </c>
    </row>
    <row r="542" spans="1:8" x14ac:dyDescent="0.35">
      <c r="A542" s="23">
        <v>44116</v>
      </c>
      <c r="B542">
        <v>11.02</v>
      </c>
      <c r="C542">
        <v>11.07</v>
      </c>
      <c r="D542">
        <v>10.84</v>
      </c>
      <c r="E542">
        <v>11.06</v>
      </c>
      <c r="F542">
        <v>11.06</v>
      </c>
      <c r="G542">
        <v>3058792</v>
      </c>
      <c r="H542" s="27">
        <f t="shared" si="8"/>
        <v>8.2041932543299775E-3</v>
      </c>
    </row>
    <row r="543" spans="1:8" x14ac:dyDescent="0.35">
      <c r="A543" s="23">
        <v>44117</v>
      </c>
      <c r="B543">
        <v>10.96</v>
      </c>
      <c r="C543">
        <v>11.3</v>
      </c>
      <c r="D543">
        <v>10.875</v>
      </c>
      <c r="E543">
        <v>11.11</v>
      </c>
      <c r="F543">
        <v>11.11</v>
      </c>
      <c r="G543">
        <v>3001009</v>
      </c>
      <c r="H543" s="27">
        <f t="shared" si="8"/>
        <v>4.5207956600360694E-3</v>
      </c>
    </row>
    <row r="544" spans="1:8" x14ac:dyDescent="0.35">
      <c r="A544" s="23">
        <v>44118</v>
      </c>
      <c r="B544">
        <v>11.08</v>
      </c>
      <c r="C544">
        <v>11.34</v>
      </c>
      <c r="D544">
        <v>10.92</v>
      </c>
      <c r="E544">
        <v>10.93</v>
      </c>
      <c r="F544">
        <v>10.93</v>
      </c>
      <c r="G544">
        <v>2165462</v>
      </c>
      <c r="H544" s="27">
        <f t="shared" si="8"/>
        <v>-1.6201620162016178E-2</v>
      </c>
    </row>
    <row r="545" spans="1:8" x14ac:dyDescent="0.35">
      <c r="A545" s="23">
        <v>44119</v>
      </c>
      <c r="B545">
        <v>10.81</v>
      </c>
      <c r="C545">
        <v>11.28</v>
      </c>
      <c r="D545">
        <v>10.7</v>
      </c>
      <c r="E545">
        <v>11.26</v>
      </c>
      <c r="F545">
        <v>11.26</v>
      </c>
      <c r="G545">
        <v>4262698</v>
      </c>
      <c r="H545" s="27">
        <f t="shared" si="8"/>
        <v>3.0192131747483995E-2</v>
      </c>
    </row>
    <row r="546" spans="1:8" x14ac:dyDescent="0.35">
      <c r="A546" s="23">
        <v>44120</v>
      </c>
      <c r="B546">
        <v>11.34</v>
      </c>
      <c r="C546">
        <v>11.48</v>
      </c>
      <c r="D546">
        <v>11.04</v>
      </c>
      <c r="E546">
        <v>11.3</v>
      </c>
      <c r="F546">
        <v>11.3</v>
      </c>
      <c r="G546">
        <v>3245766</v>
      </c>
      <c r="H546" s="27">
        <f t="shared" si="8"/>
        <v>3.552397868561361E-3</v>
      </c>
    </row>
    <row r="547" spans="1:8" x14ac:dyDescent="0.35">
      <c r="A547" s="23">
        <v>44123</v>
      </c>
      <c r="B547">
        <v>11.27</v>
      </c>
      <c r="C547">
        <v>11.7</v>
      </c>
      <c r="D547">
        <v>11.18</v>
      </c>
      <c r="E547">
        <v>11.56</v>
      </c>
      <c r="F547">
        <v>11.56</v>
      </c>
      <c r="G547">
        <v>3854763</v>
      </c>
      <c r="H547" s="27">
        <f t="shared" si="8"/>
        <v>2.3008849557522103E-2</v>
      </c>
    </row>
    <row r="548" spans="1:8" x14ac:dyDescent="0.35">
      <c r="A548" s="23">
        <v>44124</v>
      </c>
      <c r="B548">
        <v>11.69</v>
      </c>
      <c r="C548">
        <v>12.22</v>
      </c>
      <c r="D548">
        <v>11.59</v>
      </c>
      <c r="E548">
        <v>11.78</v>
      </c>
      <c r="F548">
        <v>11.78</v>
      </c>
      <c r="G548">
        <v>5285773</v>
      </c>
      <c r="H548" s="27">
        <f t="shared" si="8"/>
        <v>1.903114186851201E-2</v>
      </c>
    </row>
    <row r="549" spans="1:8" x14ac:dyDescent="0.35">
      <c r="A549" s="23">
        <v>44125</v>
      </c>
      <c r="B549">
        <v>11.85</v>
      </c>
      <c r="C549">
        <v>12.22</v>
      </c>
      <c r="D549">
        <v>11.81</v>
      </c>
      <c r="E549">
        <v>12.11</v>
      </c>
      <c r="F549">
        <v>12.11</v>
      </c>
      <c r="G549">
        <v>4035564</v>
      </c>
      <c r="H549" s="27">
        <f t="shared" si="8"/>
        <v>2.8013582342954167E-2</v>
      </c>
    </row>
    <row r="550" spans="1:8" x14ac:dyDescent="0.35">
      <c r="A550" s="23">
        <v>44126</v>
      </c>
      <c r="B550">
        <v>12.19</v>
      </c>
      <c r="C550">
        <v>12.45</v>
      </c>
      <c r="D550">
        <v>12.11</v>
      </c>
      <c r="E550">
        <v>12.43</v>
      </c>
      <c r="F550">
        <v>12.43</v>
      </c>
      <c r="G550">
        <v>4504402</v>
      </c>
      <c r="H550" s="27">
        <f t="shared" si="8"/>
        <v>2.6424442609413731E-2</v>
      </c>
    </row>
    <row r="551" spans="1:8" x14ac:dyDescent="0.35">
      <c r="A551" s="23">
        <v>44127</v>
      </c>
      <c r="B551">
        <v>12.59</v>
      </c>
      <c r="C551">
        <v>12.82</v>
      </c>
      <c r="D551">
        <v>12.13</v>
      </c>
      <c r="E551">
        <v>12.74</v>
      </c>
      <c r="F551">
        <v>12.74</v>
      </c>
      <c r="G551">
        <v>4483856</v>
      </c>
      <c r="H551" s="27">
        <f t="shared" si="8"/>
        <v>2.4939662107803743E-2</v>
      </c>
    </row>
    <row r="552" spans="1:8" x14ac:dyDescent="0.35">
      <c r="A552" s="23">
        <v>44130</v>
      </c>
      <c r="B552">
        <v>12.68</v>
      </c>
      <c r="C552">
        <v>12.69</v>
      </c>
      <c r="D552">
        <v>12.025</v>
      </c>
      <c r="E552">
        <v>12.23</v>
      </c>
      <c r="F552">
        <v>12.23</v>
      </c>
      <c r="G552">
        <v>8787423</v>
      </c>
      <c r="H552" s="27">
        <f t="shared" si="8"/>
        <v>-4.0031397174254302E-2</v>
      </c>
    </row>
    <row r="553" spans="1:8" x14ac:dyDescent="0.35">
      <c r="A553" s="23">
        <v>44131</v>
      </c>
      <c r="B553">
        <v>12.25</v>
      </c>
      <c r="C553">
        <v>12.27</v>
      </c>
      <c r="D553">
        <v>11.9215</v>
      </c>
      <c r="E553">
        <v>11.93</v>
      </c>
      <c r="F553">
        <v>11.93</v>
      </c>
      <c r="G553">
        <v>3796066</v>
      </c>
      <c r="H553" s="27">
        <f t="shared" si="8"/>
        <v>-2.452984464431731E-2</v>
      </c>
    </row>
    <row r="554" spans="1:8" x14ac:dyDescent="0.35">
      <c r="A554" s="23">
        <v>44132</v>
      </c>
      <c r="B554">
        <v>11.65</v>
      </c>
      <c r="C554">
        <v>11.83</v>
      </c>
      <c r="D554">
        <v>11.51</v>
      </c>
      <c r="E554">
        <v>11.66</v>
      </c>
      <c r="F554">
        <v>11.66</v>
      </c>
      <c r="G554">
        <v>3949863</v>
      </c>
      <c r="H554" s="27">
        <f t="shared" si="8"/>
        <v>-2.263202011735118E-2</v>
      </c>
    </row>
    <row r="555" spans="1:8" x14ac:dyDescent="0.35">
      <c r="A555" s="23">
        <v>44133</v>
      </c>
      <c r="B555">
        <v>11.6</v>
      </c>
      <c r="C555">
        <v>12.244999999999999</v>
      </c>
      <c r="D555">
        <v>11.52</v>
      </c>
      <c r="E555">
        <v>12.04</v>
      </c>
      <c r="F555">
        <v>12.04</v>
      </c>
      <c r="G555">
        <v>5895524</v>
      </c>
      <c r="H555" s="27">
        <f t="shared" si="8"/>
        <v>3.2590051457975902E-2</v>
      </c>
    </row>
    <row r="556" spans="1:8" x14ac:dyDescent="0.35">
      <c r="A556" s="23">
        <v>44134</v>
      </c>
      <c r="B556">
        <v>13.24</v>
      </c>
      <c r="C556">
        <v>13.26</v>
      </c>
      <c r="D556">
        <v>11.89</v>
      </c>
      <c r="E556">
        <v>12.23</v>
      </c>
      <c r="F556">
        <v>12.23</v>
      </c>
      <c r="G556">
        <v>13341686</v>
      </c>
      <c r="H556" s="27">
        <f t="shared" si="8"/>
        <v>1.5780730897010074E-2</v>
      </c>
    </row>
    <row r="557" spans="1:8" x14ac:dyDescent="0.35">
      <c r="A557" s="23">
        <v>44137</v>
      </c>
      <c r="B557">
        <v>12.41</v>
      </c>
      <c r="C557">
        <v>12.994999999999999</v>
      </c>
      <c r="D557">
        <v>12.36</v>
      </c>
      <c r="E557">
        <v>12.78</v>
      </c>
      <c r="F557">
        <v>12.78</v>
      </c>
      <c r="G557">
        <v>6924850</v>
      </c>
      <c r="H557" s="27">
        <f t="shared" si="8"/>
        <v>4.4971381847914875E-2</v>
      </c>
    </row>
    <row r="558" spans="1:8" x14ac:dyDescent="0.35">
      <c r="A558" s="23">
        <v>44138</v>
      </c>
      <c r="B558">
        <v>12.97</v>
      </c>
      <c r="C558">
        <v>13.12</v>
      </c>
      <c r="D558">
        <v>12.755000000000001</v>
      </c>
      <c r="E558">
        <v>13.01</v>
      </c>
      <c r="F558">
        <v>13.01</v>
      </c>
      <c r="G558">
        <v>3815078</v>
      </c>
      <c r="H558" s="27">
        <f t="shared" si="8"/>
        <v>1.79968701095462E-2</v>
      </c>
    </row>
    <row r="559" spans="1:8" x14ac:dyDescent="0.35">
      <c r="A559" s="23">
        <v>44139</v>
      </c>
      <c r="B559">
        <v>12.8</v>
      </c>
      <c r="C559">
        <v>13.01</v>
      </c>
      <c r="D559">
        <v>12.47</v>
      </c>
      <c r="E559">
        <v>12.77</v>
      </c>
      <c r="F559">
        <v>12.77</v>
      </c>
      <c r="G559">
        <v>3192410</v>
      </c>
      <c r="H559" s="27">
        <f t="shared" si="8"/>
        <v>-1.8447348193697172E-2</v>
      </c>
    </row>
    <row r="560" spans="1:8" x14ac:dyDescent="0.35">
      <c r="A560" s="23">
        <v>44140</v>
      </c>
      <c r="B560">
        <v>12.84</v>
      </c>
      <c r="C560">
        <v>13.2</v>
      </c>
      <c r="D560">
        <v>12.82</v>
      </c>
      <c r="E560">
        <v>13.18</v>
      </c>
      <c r="F560">
        <v>13.18</v>
      </c>
      <c r="G560">
        <v>3884763</v>
      </c>
      <c r="H560" s="27">
        <f t="shared" si="8"/>
        <v>3.2106499608457337E-2</v>
      </c>
    </row>
    <row r="561" spans="1:8" x14ac:dyDescent="0.35">
      <c r="A561" s="23">
        <v>44141</v>
      </c>
      <c r="B561">
        <v>13.12</v>
      </c>
      <c r="C561">
        <v>13.38</v>
      </c>
      <c r="D561">
        <v>12.87</v>
      </c>
      <c r="E561">
        <v>13.03</v>
      </c>
      <c r="F561">
        <v>13.03</v>
      </c>
      <c r="G561">
        <v>2714518</v>
      </c>
      <c r="H561" s="27">
        <f t="shared" si="8"/>
        <v>-1.1380880121396082E-2</v>
      </c>
    </row>
    <row r="562" spans="1:8" x14ac:dyDescent="0.35">
      <c r="A562" s="23">
        <v>44144</v>
      </c>
      <c r="B562">
        <v>14.09</v>
      </c>
      <c r="C562">
        <v>14.27</v>
      </c>
      <c r="D562">
        <v>13.51</v>
      </c>
      <c r="E562">
        <v>13.52</v>
      </c>
      <c r="F562">
        <v>13.52</v>
      </c>
      <c r="G562">
        <v>6003566</v>
      </c>
      <c r="H562" s="27">
        <f t="shared" si="8"/>
        <v>3.760552570990025E-2</v>
      </c>
    </row>
    <row r="563" spans="1:8" x14ac:dyDescent="0.35">
      <c r="A563" s="23">
        <v>44145</v>
      </c>
      <c r="B563">
        <v>13.44</v>
      </c>
      <c r="C563">
        <v>13.6655</v>
      </c>
      <c r="D563">
        <v>13.17</v>
      </c>
      <c r="E563">
        <v>13.27</v>
      </c>
      <c r="F563">
        <v>13.27</v>
      </c>
      <c r="G563">
        <v>5211222</v>
      </c>
      <c r="H563" s="27">
        <f t="shared" si="8"/>
        <v>-1.849112426035503E-2</v>
      </c>
    </row>
    <row r="564" spans="1:8" x14ac:dyDescent="0.35">
      <c r="A564" s="23">
        <v>44146</v>
      </c>
      <c r="B564">
        <v>13.35</v>
      </c>
      <c r="C564">
        <v>13.35</v>
      </c>
      <c r="D564">
        <v>12.71</v>
      </c>
      <c r="E564">
        <v>12.82</v>
      </c>
      <c r="F564">
        <v>12.82</v>
      </c>
      <c r="G564">
        <v>4198012</v>
      </c>
      <c r="H564" s="27">
        <f t="shared" si="8"/>
        <v>-3.3911077618688716E-2</v>
      </c>
    </row>
    <row r="565" spans="1:8" x14ac:dyDescent="0.35">
      <c r="A565" s="23">
        <v>44147</v>
      </c>
      <c r="B565">
        <v>12.71</v>
      </c>
      <c r="C565">
        <v>12.95</v>
      </c>
      <c r="D565">
        <v>12.435</v>
      </c>
      <c r="E565">
        <v>12.61</v>
      </c>
      <c r="F565">
        <v>12.61</v>
      </c>
      <c r="G565">
        <v>3819428</v>
      </c>
      <c r="H565" s="27">
        <f t="shared" si="8"/>
        <v>-1.6380655226209115E-2</v>
      </c>
    </row>
    <row r="566" spans="1:8" x14ac:dyDescent="0.35">
      <c r="A566" s="23">
        <v>44148</v>
      </c>
      <c r="B566">
        <v>12.73</v>
      </c>
      <c r="C566">
        <v>13.19</v>
      </c>
      <c r="D566">
        <v>12.73</v>
      </c>
      <c r="E566">
        <v>13.15</v>
      </c>
      <c r="F566">
        <v>13.15</v>
      </c>
      <c r="G566">
        <v>3026531</v>
      </c>
      <c r="H566" s="27">
        <f t="shared" si="8"/>
        <v>4.2823156225218158E-2</v>
      </c>
    </row>
    <row r="567" spans="1:8" x14ac:dyDescent="0.35">
      <c r="A567" s="23">
        <v>44151</v>
      </c>
      <c r="B567">
        <v>13.57</v>
      </c>
      <c r="C567">
        <v>13.91</v>
      </c>
      <c r="D567">
        <v>13.366199999999999</v>
      </c>
      <c r="E567">
        <v>13.86</v>
      </c>
      <c r="F567">
        <v>13.86</v>
      </c>
      <c r="G567">
        <v>4966863</v>
      </c>
      <c r="H567" s="27">
        <f t="shared" si="8"/>
        <v>5.3992395437262287E-2</v>
      </c>
    </row>
    <row r="568" spans="1:8" x14ac:dyDescent="0.35">
      <c r="A568" s="23">
        <v>44152</v>
      </c>
      <c r="B568">
        <v>13.85</v>
      </c>
      <c r="C568">
        <v>14.21</v>
      </c>
      <c r="D568">
        <v>13.58</v>
      </c>
      <c r="E568">
        <v>14.17</v>
      </c>
      <c r="F568">
        <v>14.17</v>
      </c>
      <c r="G568">
        <v>4676663</v>
      </c>
      <c r="H568" s="27">
        <f t="shared" si="8"/>
        <v>2.2366522366522402E-2</v>
      </c>
    </row>
    <row r="569" spans="1:8" x14ac:dyDescent="0.35">
      <c r="A569" s="23">
        <v>44153</v>
      </c>
      <c r="B569">
        <v>14.34</v>
      </c>
      <c r="C569">
        <v>14.73</v>
      </c>
      <c r="D569">
        <v>14.25</v>
      </c>
      <c r="E569">
        <v>14.37</v>
      </c>
      <c r="F569">
        <v>14.37</v>
      </c>
      <c r="G569">
        <v>4737880</v>
      </c>
      <c r="H569" s="27">
        <f t="shared" si="8"/>
        <v>1.4114326040931496E-2</v>
      </c>
    </row>
    <row r="570" spans="1:8" x14ac:dyDescent="0.35">
      <c r="A570" s="23">
        <v>44154</v>
      </c>
      <c r="B570">
        <v>14.31</v>
      </c>
      <c r="C570">
        <v>14.715</v>
      </c>
      <c r="D570">
        <v>14.18</v>
      </c>
      <c r="E570">
        <v>14.69</v>
      </c>
      <c r="F570">
        <v>14.69</v>
      </c>
      <c r="G570">
        <v>2350512</v>
      </c>
      <c r="H570" s="27">
        <f t="shared" si="8"/>
        <v>2.2268615170494107E-2</v>
      </c>
    </row>
    <row r="571" spans="1:8" x14ac:dyDescent="0.35">
      <c r="A571" s="23">
        <v>44155</v>
      </c>
      <c r="B571">
        <v>14.72</v>
      </c>
      <c r="C571">
        <v>14.87</v>
      </c>
      <c r="D571">
        <v>14.52</v>
      </c>
      <c r="E571">
        <v>14.64</v>
      </c>
      <c r="F571">
        <v>14.64</v>
      </c>
      <c r="G571">
        <v>5147663</v>
      </c>
      <c r="H571" s="27">
        <f t="shared" si="8"/>
        <v>-3.4036759700475788E-3</v>
      </c>
    </row>
    <row r="572" spans="1:8" x14ac:dyDescent="0.35">
      <c r="A572" s="23">
        <v>44158</v>
      </c>
      <c r="B572">
        <v>14.83</v>
      </c>
      <c r="C572">
        <v>14.8766</v>
      </c>
      <c r="D572">
        <v>14.424200000000001</v>
      </c>
      <c r="E572">
        <v>14.5</v>
      </c>
      <c r="F572">
        <v>14.5</v>
      </c>
      <c r="G572">
        <v>3152195</v>
      </c>
      <c r="H572" s="27">
        <f t="shared" si="8"/>
        <v>-9.5628415300546832E-3</v>
      </c>
    </row>
    <row r="573" spans="1:8" x14ac:dyDescent="0.35">
      <c r="A573" s="23">
        <v>44159</v>
      </c>
      <c r="B573">
        <v>14.78</v>
      </c>
      <c r="C573">
        <v>15.035</v>
      </c>
      <c r="D573">
        <v>14.59</v>
      </c>
      <c r="E573">
        <v>14.93</v>
      </c>
      <c r="F573">
        <v>14.93</v>
      </c>
      <c r="G573">
        <v>3953157</v>
      </c>
      <c r="H573" s="27">
        <f t="shared" si="8"/>
        <v>2.9655172413793084E-2</v>
      </c>
    </row>
    <row r="574" spans="1:8" x14ac:dyDescent="0.35">
      <c r="A574" s="23">
        <v>44160</v>
      </c>
      <c r="B574">
        <v>14.83</v>
      </c>
      <c r="C574">
        <v>14.865</v>
      </c>
      <c r="D574">
        <v>14.31</v>
      </c>
      <c r="E574">
        <v>14.82</v>
      </c>
      <c r="F574">
        <v>14.82</v>
      </c>
      <c r="G574">
        <v>3153052</v>
      </c>
      <c r="H574" s="27">
        <f t="shared" si="8"/>
        <v>-7.3677160080374707E-3</v>
      </c>
    </row>
    <row r="575" spans="1:8" x14ac:dyDescent="0.35">
      <c r="A575" s="23">
        <v>44162</v>
      </c>
      <c r="B575">
        <v>14.89</v>
      </c>
      <c r="C575">
        <v>14.95</v>
      </c>
      <c r="D575">
        <v>14.67</v>
      </c>
      <c r="E575">
        <v>14.71</v>
      </c>
      <c r="F575">
        <v>14.71</v>
      </c>
      <c r="G575">
        <v>1579743</v>
      </c>
      <c r="H575" s="27">
        <f t="shared" si="8"/>
        <v>-7.4224021592442261E-3</v>
      </c>
    </row>
    <row r="576" spans="1:8" x14ac:dyDescent="0.35">
      <c r="A576" s="23">
        <v>44165</v>
      </c>
      <c r="B576">
        <v>14.66</v>
      </c>
      <c r="C576">
        <v>14.74</v>
      </c>
      <c r="D576">
        <v>14.41</v>
      </c>
      <c r="E576">
        <v>14.55</v>
      </c>
      <c r="F576">
        <v>14.55</v>
      </c>
      <c r="G576">
        <v>2968988</v>
      </c>
      <c r="H576" s="27">
        <f t="shared" si="8"/>
        <v>-1.0876954452753239E-2</v>
      </c>
    </row>
    <row r="577" spans="1:8" x14ac:dyDescent="0.35">
      <c r="A577" s="23">
        <v>44166</v>
      </c>
      <c r="B577">
        <v>14.76</v>
      </c>
      <c r="C577">
        <v>14.86</v>
      </c>
      <c r="D577">
        <v>14.31</v>
      </c>
      <c r="E577">
        <v>14.69</v>
      </c>
      <c r="F577">
        <v>14.69</v>
      </c>
      <c r="G577">
        <v>7146761</v>
      </c>
      <c r="H577" s="27">
        <f t="shared" si="8"/>
        <v>9.6219931271476836E-3</v>
      </c>
    </row>
    <row r="578" spans="1:8" x14ac:dyDescent="0.35">
      <c r="A578" s="23">
        <v>44167</v>
      </c>
      <c r="B578">
        <v>14.6</v>
      </c>
      <c r="C578">
        <v>14.67</v>
      </c>
      <c r="D578">
        <v>14.39</v>
      </c>
      <c r="E578">
        <v>14.51</v>
      </c>
      <c r="F578">
        <v>14.51</v>
      </c>
      <c r="G578">
        <v>3680738</v>
      </c>
      <c r="H578" s="27">
        <f t="shared" si="8"/>
        <v>-1.2253233492171526E-2</v>
      </c>
    </row>
    <row r="579" spans="1:8" x14ac:dyDescent="0.35">
      <c r="A579" s="23">
        <v>44168</v>
      </c>
      <c r="B579">
        <v>14.47</v>
      </c>
      <c r="C579">
        <v>15.15</v>
      </c>
      <c r="D579">
        <v>14.43</v>
      </c>
      <c r="E579">
        <v>14.97</v>
      </c>
      <c r="F579">
        <v>14.97</v>
      </c>
      <c r="G579">
        <v>4820683</v>
      </c>
      <c r="H579" s="27">
        <f t="shared" si="8"/>
        <v>3.1702274293590689E-2</v>
      </c>
    </row>
    <row r="580" spans="1:8" x14ac:dyDescent="0.35">
      <c r="A580" s="23">
        <v>44169</v>
      </c>
      <c r="B580">
        <v>15.11</v>
      </c>
      <c r="C580">
        <v>15.16</v>
      </c>
      <c r="D580">
        <v>14.68</v>
      </c>
      <c r="E580">
        <v>14.83</v>
      </c>
      <c r="F580">
        <v>14.83</v>
      </c>
      <c r="G580">
        <v>3573852</v>
      </c>
      <c r="H580" s="27">
        <f t="shared" si="8"/>
        <v>-9.3520374081496709E-3</v>
      </c>
    </row>
    <row r="581" spans="1:8" x14ac:dyDescent="0.35">
      <c r="A581" s="23">
        <v>44172</v>
      </c>
      <c r="B581">
        <v>14.74</v>
      </c>
      <c r="C581">
        <v>15.01</v>
      </c>
      <c r="D581">
        <v>14.565</v>
      </c>
      <c r="E581">
        <v>15</v>
      </c>
      <c r="F581">
        <v>15</v>
      </c>
      <c r="G581">
        <v>3460964</v>
      </c>
      <c r="H581" s="27">
        <f t="shared" si="8"/>
        <v>1.1463250168577204E-2</v>
      </c>
    </row>
    <row r="582" spans="1:8" x14ac:dyDescent="0.35">
      <c r="A582" s="23">
        <v>44173</v>
      </c>
      <c r="B582">
        <v>14.88</v>
      </c>
      <c r="C582">
        <v>15.5</v>
      </c>
      <c r="D582">
        <v>14.78</v>
      </c>
      <c r="E582">
        <v>15.21</v>
      </c>
      <c r="F582">
        <v>15.21</v>
      </c>
      <c r="G582">
        <v>5176998</v>
      </c>
      <c r="H582" s="27">
        <f t="shared" ref="H582:H645" si="9">(F582-F581)/F581</f>
        <v>1.4000000000000058E-2</v>
      </c>
    </row>
    <row r="583" spans="1:8" x14ac:dyDescent="0.35">
      <c r="A583" s="23">
        <v>44174</v>
      </c>
      <c r="B583">
        <v>15.3</v>
      </c>
      <c r="C583">
        <v>15.71</v>
      </c>
      <c r="D583">
        <v>15.2</v>
      </c>
      <c r="E583">
        <v>15.39</v>
      </c>
      <c r="F583">
        <v>15.39</v>
      </c>
      <c r="G583">
        <v>5724038</v>
      </c>
      <c r="H583" s="27">
        <f t="shared" si="9"/>
        <v>1.18343195266272E-2</v>
      </c>
    </row>
    <row r="584" spans="1:8" x14ac:dyDescent="0.35">
      <c r="A584" s="23">
        <v>44175</v>
      </c>
      <c r="B584">
        <v>15.23</v>
      </c>
      <c r="C584">
        <v>15.468500000000001</v>
      </c>
      <c r="D584">
        <v>15.005000000000001</v>
      </c>
      <c r="E584">
        <v>15.39</v>
      </c>
      <c r="F584">
        <v>15.39</v>
      </c>
      <c r="G584">
        <v>2871690</v>
      </c>
      <c r="H584" s="27">
        <f t="shared" si="9"/>
        <v>0</v>
      </c>
    </row>
    <row r="585" spans="1:8" x14ac:dyDescent="0.35">
      <c r="A585" s="23">
        <v>44176</v>
      </c>
      <c r="B585">
        <v>15.24</v>
      </c>
      <c r="C585">
        <v>15.5</v>
      </c>
      <c r="D585">
        <v>15.035</v>
      </c>
      <c r="E585">
        <v>15.1</v>
      </c>
      <c r="F585">
        <v>15.1</v>
      </c>
      <c r="G585">
        <v>1859166</v>
      </c>
      <c r="H585" s="27">
        <f t="shared" si="9"/>
        <v>-1.8843404808317147E-2</v>
      </c>
    </row>
    <row r="586" spans="1:8" x14ac:dyDescent="0.35">
      <c r="A586" s="23">
        <v>44179</v>
      </c>
      <c r="B586">
        <v>15.27</v>
      </c>
      <c r="C586">
        <v>15.32</v>
      </c>
      <c r="D586">
        <v>14.95</v>
      </c>
      <c r="E586">
        <v>14.97</v>
      </c>
      <c r="F586">
        <v>14.97</v>
      </c>
      <c r="G586">
        <v>2444703</v>
      </c>
      <c r="H586" s="27">
        <f t="shared" si="9"/>
        <v>-8.6092715231787416E-3</v>
      </c>
    </row>
    <row r="587" spans="1:8" x14ac:dyDescent="0.35">
      <c r="A587" s="23">
        <v>44180</v>
      </c>
      <c r="B587">
        <v>15.15</v>
      </c>
      <c r="C587">
        <v>15.46</v>
      </c>
      <c r="D587">
        <v>15.15</v>
      </c>
      <c r="E587">
        <v>15.45</v>
      </c>
      <c r="F587">
        <v>15.45</v>
      </c>
      <c r="G587">
        <v>2524950</v>
      </c>
      <c r="H587" s="27">
        <f t="shared" si="9"/>
        <v>3.2064128256512933E-2</v>
      </c>
    </row>
    <row r="588" spans="1:8" x14ac:dyDescent="0.35">
      <c r="A588" s="23">
        <v>44181</v>
      </c>
      <c r="B588">
        <v>15.5</v>
      </c>
      <c r="C588">
        <v>15.585000000000001</v>
      </c>
      <c r="D588">
        <v>15.08</v>
      </c>
      <c r="E588">
        <v>15.29</v>
      </c>
      <c r="F588">
        <v>15.29</v>
      </c>
      <c r="G588">
        <v>2576059</v>
      </c>
      <c r="H588" s="27">
        <f t="shared" si="9"/>
        <v>-1.035598705501619E-2</v>
      </c>
    </row>
    <row r="589" spans="1:8" x14ac:dyDescent="0.35">
      <c r="A589" s="23">
        <v>44182</v>
      </c>
      <c r="B589">
        <v>15.32</v>
      </c>
      <c r="C589">
        <v>15.34</v>
      </c>
      <c r="D589">
        <v>15.11</v>
      </c>
      <c r="E589">
        <v>15.23</v>
      </c>
      <c r="F589">
        <v>15.23</v>
      </c>
      <c r="G589">
        <v>2729607</v>
      </c>
      <c r="H589" s="27">
        <f t="shared" si="9"/>
        <v>-3.924133420536215E-3</v>
      </c>
    </row>
    <row r="590" spans="1:8" x14ac:dyDescent="0.35">
      <c r="A590" s="23">
        <v>44183</v>
      </c>
      <c r="B590">
        <v>15.18</v>
      </c>
      <c r="C590">
        <v>15.29</v>
      </c>
      <c r="D590">
        <v>14.965</v>
      </c>
      <c r="E590">
        <v>15.1</v>
      </c>
      <c r="F590">
        <v>15.1</v>
      </c>
      <c r="G590">
        <v>5656005</v>
      </c>
      <c r="H590" s="27">
        <f t="shared" si="9"/>
        <v>-8.5357846355877069E-3</v>
      </c>
    </row>
    <row r="591" spans="1:8" x14ac:dyDescent="0.35">
      <c r="A591" s="23">
        <v>44186</v>
      </c>
      <c r="B591">
        <v>14.82</v>
      </c>
      <c r="C591">
        <v>15.22</v>
      </c>
      <c r="D591">
        <v>14.7</v>
      </c>
      <c r="E591">
        <v>15.09</v>
      </c>
      <c r="F591">
        <v>15.09</v>
      </c>
      <c r="G591">
        <v>3256162</v>
      </c>
      <c r="H591" s="27">
        <f t="shared" si="9"/>
        <v>-6.6225165562912498E-4</v>
      </c>
    </row>
    <row r="592" spans="1:8" x14ac:dyDescent="0.35">
      <c r="A592" s="23">
        <v>44187</v>
      </c>
      <c r="B592">
        <v>15.13</v>
      </c>
      <c r="C592">
        <v>15.18</v>
      </c>
      <c r="D592">
        <v>14.67</v>
      </c>
      <c r="E592">
        <v>14.68</v>
      </c>
      <c r="F592">
        <v>14.68</v>
      </c>
      <c r="G592">
        <v>3445829</v>
      </c>
      <c r="H592" s="27">
        <f t="shared" si="9"/>
        <v>-2.7170311464546067E-2</v>
      </c>
    </row>
    <row r="593" spans="1:8" x14ac:dyDescent="0.35">
      <c r="A593" s="23">
        <v>44188</v>
      </c>
      <c r="B593">
        <v>14.69</v>
      </c>
      <c r="C593">
        <v>15.17</v>
      </c>
      <c r="D593">
        <v>14.63</v>
      </c>
      <c r="E593">
        <v>15.09</v>
      </c>
      <c r="F593">
        <v>15.09</v>
      </c>
      <c r="G593">
        <v>3775751</v>
      </c>
      <c r="H593" s="27">
        <f t="shared" si="9"/>
        <v>2.7929155313351509E-2</v>
      </c>
    </row>
    <row r="594" spans="1:8" x14ac:dyDescent="0.35">
      <c r="A594" s="23">
        <v>44189</v>
      </c>
      <c r="B594">
        <v>15.08</v>
      </c>
      <c r="C594">
        <v>15.12</v>
      </c>
      <c r="D594">
        <v>14.69</v>
      </c>
      <c r="E594">
        <v>15.05</v>
      </c>
      <c r="F594">
        <v>15.05</v>
      </c>
      <c r="G594">
        <v>1529360</v>
      </c>
      <c r="H594" s="27">
        <f t="shared" si="9"/>
        <v>-2.650762094101998E-3</v>
      </c>
    </row>
    <row r="595" spans="1:8" x14ac:dyDescent="0.35">
      <c r="A595" s="23">
        <v>44193</v>
      </c>
      <c r="B595">
        <v>15.12</v>
      </c>
      <c r="C595">
        <v>15.3</v>
      </c>
      <c r="D595">
        <v>14.9062</v>
      </c>
      <c r="E595">
        <v>14.96</v>
      </c>
      <c r="F595">
        <v>14.96</v>
      </c>
      <c r="G595">
        <v>1959511</v>
      </c>
      <c r="H595" s="27">
        <f t="shared" si="9"/>
        <v>-5.9800664451827145E-3</v>
      </c>
    </row>
    <row r="596" spans="1:8" x14ac:dyDescent="0.35">
      <c r="A596" s="23">
        <v>44194</v>
      </c>
      <c r="B596">
        <v>14.93</v>
      </c>
      <c r="C596">
        <v>14.98</v>
      </c>
      <c r="D596">
        <v>14.5235</v>
      </c>
      <c r="E596">
        <v>14.65</v>
      </c>
      <c r="F596">
        <v>14.65</v>
      </c>
      <c r="G596">
        <v>2382254</v>
      </c>
      <c r="H596" s="27">
        <f t="shared" si="9"/>
        <v>-2.072192513368987E-2</v>
      </c>
    </row>
    <row r="597" spans="1:8" x14ac:dyDescent="0.35">
      <c r="A597" s="23">
        <v>44195</v>
      </c>
      <c r="B597">
        <v>14.73</v>
      </c>
      <c r="C597">
        <v>15.13</v>
      </c>
      <c r="D597">
        <v>14.721</v>
      </c>
      <c r="E597">
        <v>15.08</v>
      </c>
      <c r="F597">
        <v>15.08</v>
      </c>
      <c r="G597">
        <v>2878757</v>
      </c>
      <c r="H597" s="27">
        <f t="shared" si="9"/>
        <v>2.9351535836177455E-2</v>
      </c>
    </row>
    <row r="598" spans="1:8" x14ac:dyDescent="0.35">
      <c r="A598" s="23">
        <v>44196</v>
      </c>
      <c r="B598">
        <v>15.01</v>
      </c>
      <c r="C598">
        <v>15.113</v>
      </c>
      <c r="D598">
        <v>14.81</v>
      </c>
      <c r="E598">
        <v>14.88</v>
      </c>
      <c r="F598">
        <v>14.88</v>
      </c>
      <c r="G598">
        <v>1981656</v>
      </c>
      <c r="H598" s="27">
        <f t="shared" si="9"/>
        <v>-1.3262599469495973E-2</v>
      </c>
    </row>
    <row r="599" spans="1:8" x14ac:dyDescent="0.35">
      <c r="A599" s="23">
        <v>44200</v>
      </c>
      <c r="B599">
        <v>15.22</v>
      </c>
      <c r="C599">
        <v>15.23</v>
      </c>
      <c r="D599">
        <v>14.805</v>
      </c>
      <c r="E599">
        <v>15.06</v>
      </c>
      <c r="F599">
        <v>15.06</v>
      </c>
      <c r="G599">
        <v>4414569</v>
      </c>
      <c r="H599" s="27">
        <f t="shared" si="9"/>
        <v>1.2096774193548368E-2</v>
      </c>
    </row>
    <row r="600" spans="1:8" x14ac:dyDescent="0.35">
      <c r="A600" s="23">
        <v>44201</v>
      </c>
      <c r="B600">
        <v>15</v>
      </c>
      <c r="C600">
        <v>15.58</v>
      </c>
      <c r="D600">
        <v>14.97</v>
      </c>
      <c r="E600">
        <v>15.45</v>
      </c>
      <c r="F600">
        <v>15.45</v>
      </c>
      <c r="G600">
        <v>2106601</v>
      </c>
      <c r="H600" s="27">
        <f t="shared" si="9"/>
        <v>2.58964143426294E-2</v>
      </c>
    </row>
    <row r="601" spans="1:8" x14ac:dyDescent="0.35">
      <c r="A601" s="23">
        <v>44202</v>
      </c>
      <c r="B601">
        <v>15.44</v>
      </c>
      <c r="C601">
        <v>15.87</v>
      </c>
      <c r="D601">
        <v>15.38</v>
      </c>
      <c r="E601">
        <v>15.51</v>
      </c>
      <c r="F601">
        <v>15.51</v>
      </c>
      <c r="G601">
        <v>3744988</v>
      </c>
      <c r="H601" s="27">
        <f t="shared" si="9"/>
        <v>3.8834951456311003E-3</v>
      </c>
    </row>
    <row r="602" spans="1:8" x14ac:dyDescent="0.35">
      <c r="A602" s="23">
        <v>44203</v>
      </c>
      <c r="B602">
        <v>15.7</v>
      </c>
      <c r="C602">
        <v>15.84</v>
      </c>
      <c r="D602">
        <v>15.42</v>
      </c>
      <c r="E602">
        <v>15.59</v>
      </c>
      <c r="F602">
        <v>15.59</v>
      </c>
      <c r="G602">
        <v>2340354</v>
      </c>
      <c r="H602" s="27">
        <f t="shared" si="9"/>
        <v>5.1579626047711198E-3</v>
      </c>
    </row>
    <row r="603" spans="1:8" x14ac:dyDescent="0.35">
      <c r="A603" s="23">
        <v>44204</v>
      </c>
      <c r="B603">
        <v>15.65</v>
      </c>
      <c r="C603">
        <v>15.75</v>
      </c>
      <c r="D603">
        <v>15.25</v>
      </c>
      <c r="E603">
        <v>15.25</v>
      </c>
      <c r="F603">
        <v>15.25</v>
      </c>
      <c r="G603">
        <v>3293503</v>
      </c>
      <c r="H603" s="27">
        <f t="shared" si="9"/>
        <v>-2.1808851828094923E-2</v>
      </c>
    </row>
    <row r="604" spans="1:8" x14ac:dyDescent="0.35">
      <c r="A604" s="23">
        <v>44207</v>
      </c>
      <c r="B604">
        <v>15.06</v>
      </c>
      <c r="C604">
        <v>15.56</v>
      </c>
      <c r="D604">
        <v>14.9199</v>
      </c>
      <c r="E604">
        <v>15.52</v>
      </c>
      <c r="F604">
        <v>15.52</v>
      </c>
      <c r="G604">
        <v>3662490</v>
      </c>
      <c r="H604" s="27">
        <f t="shared" si="9"/>
        <v>1.7704918032786857E-2</v>
      </c>
    </row>
    <row r="605" spans="1:8" x14ac:dyDescent="0.35">
      <c r="A605" s="23">
        <v>44208</v>
      </c>
      <c r="B605">
        <v>15.6</v>
      </c>
      <c r="C605">
        <v>16.459999</v>
      </c>
      <c r="D605">
        <v>15.45</v>
      </c>
      <c r="E605">
        <v>16.329999999999998</v>
      </c>
      <c r="F605">
        <v>16.329999999999998</v>
      </c>
      <c r="G605">
        <v>5047340</v>
      </c>
      <c r="H605" s="27">
        <f t="shared" si="9"/>
        <v>5.2190721649484455E-2</v>
      </c>
    </row>
    <row r="606" spans="1:8" x14ac:dyDescent="0.35">
      <c r="A606" s="23">
        <v>44209</v>
      </c>
      <c r="B606">
        <v>16.260000000000002</v>
      </c>
      <c r="C606">
        <v>16.379999000000002</v>
      </c>
      <c r="D606">
        <v>15.8</v>
      </c>
      <c r="E606">
        <v>15.91</v>
      </c>
      <c r="F606">
        <v>15.91</v>
      </c>
      <c r="G606">
        <v>2369614</v>
      </c>
      <c r="H606" s="27">
        <f t="shared" si="9"/>
        <v>-2.5719534598897625E-2</v>
      </c>
    </row>
    <row r="607" spans="1:8" x14ac:dyDescent="0.35">
      <c r="A607" s="23">
        <v>44210</v>
      </c>
      <c r="B607">
        <v>16.010000000000002</v>
      </c>
      <c r="C607">
        <v>16.344999000000001</v>
      </c>
      <c r="D607">
        <v>15.914400000000001</v>
      </c>
      <c r="E607">
        <v>15.95</v>
      </c>
      <c r="F607">
        <v>15.95</v>
      </c>
      <c r="G607">
        <v>2321234</v>
      </c>
      <c r="H607" s="27">
        <f t="shared" si="9"/>
        <v>2.5141420490257162E-3</v>
      </c>
    </row>
    <row r="608" spans="1:8" x14ac:dyDescent="0.35">
      <c r="A608" s="23">
        <v>44211</v>
      </c>
      <c r="B608">
        <v>15.85</v>
      </c>
      <c r="C608">
        <v>15.92</v>
      </c>
      <c r="D608">
        <v>15.24</v>
      </c>
      <c r="E608">
        <v>15.59</v>
      </c>
      <c r="F608">
        <v>15.59</v>
      </c>
      <c r="G608">
        <v>2967451</v>
      </c>
      <c r="H608" s="27">
        <f t="shared" si="9"/>
        <v>-2.2570532915360465E-2</v>
      </c>
    </row>
    <row r="609" spans="1:8" x14ac:dyDescent="0.35">
      <c r="A609" s="23">
        <v>44215</v>
      </c>
      <c r="B609">
        <v>15.65</v>
      </c>
      <c r="C609">
        <v>15.78</v>
      </c>
      <c r="D609">
        <v>15.46</v>
      </c>
      <c r="E609">
        <v>15.56</v>
      </c>
      <c r="F609">
        <v>15.56</v>
      </c>
      <c r="G609">
        <v>2131371</v>
      </c>
      <c r="H609" s="27">
        <f t="shared" si="9"/>
        <v>-1.9243104554201001E-3</v>
      </c>
    </row>
    <row r="610" spans="1:8" x14ac:dyDescent="0.35">
      <c r="A610" s="23">
        <v>44216</v>
      </c>
      <c r="B610">
        <v>15.59</v>
      </c>
      <c r="C610">
        <v>16.139999</v>
      </c>
      <c r="D610">
        <v>15.55</v>
      </c>
      <c r="E610">
        <v>15.97</v>
      </c>
      <c r="F610">
        <v>15.97</v>
      </c>
      <c r="G610">
        <v>3571063</v>
      </c>
      <c r="H610" s="27">
        <f t="shared" si="9"/>
        <v>2.6349614395886897E-2</v>
      </c>
    </row>
    <row r="611" spans="1:8" x14ac:dyDescent="0.35">
      <c r="A611" s="23">
        <v>44217</v>
      </c>
      <c r="B611">
        <v>16.559999000000001</v>
      </c>
      <c r="C611">
        <v>16.790001</v>
      </c>
      <c r="D611">
        <v>16.079999999999998</v>
      </c>
      <c r="E611">
        <v>16.110001</v>
      </c>
      <c r="F611">
        <v>16.110001</v>
      </c>
      <c r="G611">
        <v>3520788</v>
      </c>
      <c r="H611" s="27">
        <f t="shared" si="9"/>
        <v>8.7664996869129506E-3</v>
      </c>
    </row>
    <row r="612" spans="1:8" x14ac:dyDescent="0.35">
      <c r="A612" s="23">
        <v>44218</v>
      </c>
      <c r="B612">
        <v>16</v>
      </c>
      <c r="C612">
        <v>16.075001</v>
      </c>
      <c r="D612">
        <v>15.675000000000001</v>
      </c>
      <c r="E612">
        <v>15.89</v>
      </c>
      <c r="F612">
        <v>15.89</v>
      </c>
      <c r="G612">
        <v>2726028</v>
      </c>
      <c r="H612" s="27">
        <f t="shared" si="9"/>
        <v>-1.3656175440336713E-2</v>
      </c>
    </row>
    <row r="613" spans="1:8" x14ac:dyDescent="0.35">
      <c r="A613" s="23">
        <v>44221</v>
      </c>
      <c r="B613">
        <v>15.82</v>
      </c>
      <c r="C613">
        <v>16.309999000000001</v>
      </c>
      <c r="D613">
        <v>15.57</v>
      </c>
      <c r="E613">
        <v>15.94</v>
      </c>
      <c r="F613">
        <v>15.94</v>
      </c>
      <c r="G613">
        <v>3125170</v>
      </c>
      <c r="H613" s="27">
        <f t="shared" si="9"/>
        <v>3.146633102580172E-3</v>
      </c>
    </row>
    <row r="614" spans="1:8" x14ac:dyDescent="0.35">
      <c r="A614" s="23">
        <v>44222</v>
      </c>
      <c r="B614">
        <v>16.43</v>
      </c>
      <c r="C614">
        <v>16.43</v>
      </c>
      <c r="D614">
        <v>15.715</v>
      </c>
      <c r="E614">
        <v>15.87</v>
      </c>
      <c r="F614">
        <v>15.87</v>
      </c>
      <c r="G614">
        <v>6600294</v>
      </c>
      <c r="H614" s="27">
        <f t="shared" si="9"/>
        <v>-4.3914680050188386E-3</v>
      </c>
    </row>
    <row r="615" spans="1:8" x14ac:dyDescent="0.35">
      <c r="A615" s="23">
        <v>44223</v>
      </c>
      <c r="B615">
        <v>15.42</v>
      </c>
      <c r="C615">
        <v>15.68</v>
      </c>
      <c r="D615">
        <v>14.62</v>
      </c>
      <c r="E615">
        <v>14.77</v>
      </c>
      <c r="F615">
        <v>14.77</v>
      </c>
      <c r="G615">
        <v>7031819</v>
      </c>
      <c r="H615" s="27">
        <f t="shared" si="9"/>
        <v>-6.9313169502205396E-2</v>
      </c>
    </row>
    <row r="616" spans="1:8" x14ac:dyDescent="0.35">
      <c r="A616" s="23">
        <v>44224</v>
      </c>
      <c r="B616">
        <v>15</v>
      </c>
      <c r="C616">
        <v>15.36</v>
      </c>
      <c r="D616">
        <v>14.9</v>
      </c>
      <c r="E616">
        <v>15.17</v>
      </c>
      <c r="F616">
        <v>15.17</v>
      </c>
      <c r="G616">
        <v>8471690</v>
      </c>
      <c r="H616" s="27">
        <f t="shared" si="9"/>
        <v>2.7081922816519999E-2</v>
      </c>
    </row>
    <row r="617" spans="1:8" x14ac:dyDescent="0.35">
      <c r="A617" s="23">
        <v>44225</v>
      </c>
      <c r="B617">
        <v>15.04</v>
      </c>
      <c r="C617">
        <v>15.27</v>
      </c>
      <c r="D617">
        <v>14.77</v>
      </c>
      <c r="E617">
        <v>14.97</v>
      </c>
      <c r="F617">
        <v>14.97</v>
      </c>
      <c r="G617">
        <v>3901862</v>
      </c>
      <c r="H617" s="27">
        <f t="shared" si="9"/>
        <v>-1.3183915622939966E-2</v>
      </c>
    </row>
    <row r="618" spans="1:8" x14ac:dyDescent="0.35">
      <c r="A618" s="23">
        <v>44228</v>
      </c>
      <c r="B618">
        <v>15.05</v>
      </c>
      <c r="C618">
        <v>15.435</v>
      </c>
      <c r="D618">
        <v>14.875</v>
      </c>
      <c r="E618">
        <v>15.41</v>
      </c>
      <c r="F618">
        <v>15.41</v>
      </c>
      <c r="G618">
        <v>2739157</v>
      </c>
      <c r="H618" s="27">
        <f t="shared" si="9"/>
        <v>2.9392117568470238E-2</v>
      </c>
    </row>
    <row r="619" spans="1:8" x14ac:dyDescent="0.35">
      <c r="A619" s="23">
        <v>44229</v>
      </c>
      <c r="B619">
        <v>15.66</v>
      </c>
      <c r="C619">
        <v>16.100999999999999</v>
      </c>
      <c r="D619">
        <v>15.58</v>
      </c>
      <c r="E619">
        <v>16</v>
      </c>
      <c r="F619">
        <v>16</v>
      </c>
      <c r="G619">
        <v>3147686</v>
      </c>
      <c r="H619" s="27">
        <f t="shared" si="9"/>
        <v>3.8286826735885779E-2</v>
      </c>
    </row>
    <row r="620" spans="1:8" x14ac:dyDescent="0.35">
      <c r="A620" s="23">
        <v>44230</v>
      </c>
      <c r="B620">
        <v>16.09</v>
      </c>
      <c r="C620">
        <v>16.855</v>
      </c>
      <c r="D620">
        <v>15.98</v>
      </c>
      <c r="E620">
        <v>16.790001</v>
      </c>
      <c r="F620">
        <v>16.790001</v>
      </c>
      <c r="G620">
        <v>4483554</v>
      </c>
      <c r="H620" s="27">
        <f t="shared" si="9"/>
        <v>4.9375062500000011E-2</v>
      </c>
    </row>
    <row r="621" spans="1:8" x14ac:dyDescent="0.35">
      <c r="A621" s="23">
        <v>44231</v>
      </c>
      <c r="B621">
        <v>16.829999999999998</v>
      </c>
      <c r="C621">
        <v>17.370000999999998</v>
      </c>
      <c r="D621">
        <v>16.795000000000002</v>
      </c>
      <c r="E621">
        <v>17.360001</v>
      </c>
      <c r="F621">
        <v>17.360001</v>
      </c>
      <c r="G621">
        <v>3698626</v>
      </c>
      <c r="H621" s="27">
        <f t="shared" si="9"/>
        <v>3.3948777013175897E-2</v>
      </c>
    </row>
    <row r="622" spans="1:8" x14ac:dyDescent="0.35">
      <c r="A622" s="23">
        <v>44232</v>
      </c>
      <c r="B622">
        <v>17.440000999999999</v>
      </c>
      <c r="C622">
        <v>17.950001</v>
      </c>
      <c r="D622">
        <v>17.43</v>
      </c>
      <c r="E622">
        <v>17.739999999999998</v>
      </c>
      <c r="F622">
        <v>17.739999999999998</v>
      </c>
      <c r="G622">
        <v>3903249</v>
      </c>
      <c r="H622" s="27">
        <f t="shared" si="9"/>
        <v>2.1889342057065431E-2</v>
      </c>
    </row>
    <row r="623" spans="1:8" x14ac:dyDescent="0.35">
      <c r="A623" s="23">
        <v>44235</v>
      </c>
      <c r="B623">
        <v>17.809999000000001</v>
      </c>
      <c r="C623">
        <v>17.987499</v>
      </c>
      <c r="D623">
        <v>17.645</v>
      </c>
      <c r="E623">
        <v>17.700001</v>
      </c>
      <c r="F623">
        <v>17.700001</v>
      </c>
      <c r="G623">
        <v>3903727</v>
      </c>
      <c r="H623" s="27">
        <f t="shared" si="9"/>
        <v>-2.2547350620066584E-3</v>
      </c>
    </row>
    <row r="624" spans="1:8" x14ac:dyDescent="0.35">
      <c r="A624" s="23">
        <v>44236</v>
      </c>
      <c r="B624">
        <v>17.66</v>
      </c>
      <c r="C624">
        <v>17.969999000000001</v>
      </c>
      <c r="D624">
        <v>17.43</v>
      </c>
      <c r="E624">
        <v>17.540001</v>
      </c>
      <c r="F624">
        <v>17.540001</v>
      </c>
      <c r="G624">
        <v>6560751</v>
      </c>
      <c r="H624" s="27">
        <f t="shared" si="9"/>
        <v>-9.0395475118899785E-3</v>
      </c>
    </row>
    <row r="625" spans="1:8" x14ac:dyDescent="0.35">
      <c r="A625" s="23">
        <v>44237</v>
      </c>
      <c r="B625">
        <v>18.940000999999999</v>
      </c>
      <c r="C625">
        <v>19.620000999999998</v>
      </c>
      <c r="D625">
        <v>18.530000999999999</v>
      </c>
      <c r="E625">
        <v>18.760000000000002</v>
      </c>
      <c r="F625">
        <v>18.760000000000002</v>
      </c>
      <c r="G625">
        <v>12205640</v>
      </c>
      <c r="H625" s="27">
        <f t="shared" si="9"/>
        <v>6.9555241188412775E-2</v>
      </c>
    </row>
    <row r="626" spans="1:8" x14ac:dyDescent="0.35">
      <c r="A626" s="23">
        <v>44238</v>
      </c>
      <c r="B626">
        <v>18.969999000000001</v>
      </c>
      <c r="C626">
        <v>19.620000999999998</v>
      </c>
      <c r="D626">
        <v>18.91</v>
      </c>
      <c r="E626">
        <v>19.209999</v>
      </c>
      <c r="F626">
        <v>19.209999</v>
      </c>
      <c r="G626">
        <v>6386796</v>
      </c>
      <c r="H626" s="27">
        <f t="shared" si="9"/>
        <v>2.3987153518123572E-2</v>
      </c>
    </row>
    <row r="627" spans="1:8" x14ac:dyDescent="0.35">
      <c r="A627" s="23">
        <v>44239</v>
      </c>
      <c r="B627">
        <v>18.98</v>
      </c>
      <c r="C627">
        <v>19.155000999999999</v>
      </c>
      <c r="D627">
        <v>18.75</v>
      </c>
      <c r="E627">
        <v>18.84</v>
      </c>
      <c r="F627">
        <v>18.84</v>
      </c>
      <c r="G627">
        <v>5766287</v>
      </c>
      <c r="H627" s="27">
        <f t="shared" si="9"/>
        <v>-1.9260750612220229E-2</v>
      </c>
    </row>
    <row r="628" spans="1:8" x14ac:dyDescent="0.35">
      <c r="A628" s="23">
        <v>44243</v>
      </c>
      <c r="B628">
        <v>18.850000000000001</v>
      </c>
      <c r="C628">
        <v>18.989999999999998</v>
      </c>
      <c r="D628">
        <v>18.360001</v>
      </c>
      <c r="E628">
        <v>18.620000999999998</v>
      </c>
      <c r="F628">
        <v>18.620000999999998</v>
      </c>
      <c r="G628">
        <v>3511665</v>
      </c>
      <c r="H628" s="27">
        <f t="shared" si="9"/>
        <v>-1.1677229299363131E-2</v>
      </c>
    </row>
    <row r="629" spans="1:8" x14ac:dyDescent="0.35">
      <c r="A629" s="23">
        <v>44244</v>
      </c>
      <c r="B629">
        <v>18.399999999999999</v>
      </c>
      <c r="C629">
        <v>18.739999999999998</v>
      </c>
      <c r="D629">
        <v>18.209999</v>
      </c>
      <c r="E629">
        <v>18.670000000000002</v>
      </c>
      <c r="F629">
        <v>18.670000000000002</v>
      </c>
      <c r="G629">
        <v>4474665</v>
      </c>
      <c r="H629" s="27">
        <f t="shared" si="9"/>
        <v>2.6852307902670487E-3</v>
      </c>
    </row>
    <row r="630" spans="1:8" x14ac:dyDescent="0.35">
      <c r="A630" s="23">
        <v>44245</v>
      </c>
      <c r="B630">
        <v>18.610001</v>
      </c>
      <c r="C630">
        <v>18.700001</v>
      </c>
      <c r="D630">
        <v>18.32</v>
      </c>
      <c r="E630">
        <v>18.510000000000002</v>
      </c>
      <c r="F630">
        <v>18.510000000000002</v>
      </c>
      <c r="G630">
        <v>3107216</v>
      </c>
      <c r="H630" s="27">
        <f t="shared" si="9"/>
        <v>-8.5698982324584963E-3</v>
      </c>
    </row>
    <row r="631" spans="1:8" x14ac:dyDescent="0.35">
      <c r="A631" s="23">
        <v>44246</v>
      </c>
      <c r="B631">
        <v>18.68</v>
      </c>
      <c r="C631">
        <v>19.254999000000002</v>
      </c>
      <c r="D631">
        <v>18.670000000000002</v>
      </c>
      <c r="E631">
        <v>18.959999</v>
      </c>
      <c r="F631">
        <v>18.959999</v>
      </c>
      <c r="G631">
        <v>2863270</v>
      </c>
      <c r="H631" s="27">
        <f t="shared" si="9"/>
        <v>2.4311129119394825E-2</v>
      </c>
    </row>
    <row r="632" spans="1:8" x14ac:dyDescent="0.35">
      <c r="A632" s="23">
        <v>44249</v>
      </c>
      <c r="B632">
        <v>18.610001</v>
      </c>
      <c r="C632">
        <v>19.040001</v>
      </c>
      <c r="D632">
        <v>18.489999999999998</v>
      </c>
      <c r="E632">
        <v>18.540001</v>
      </c>
      <c r="F632">
        <v>18.540001</v>
      </c>
      <c r="G632">
        <v>5624731</v>
      </c>
      <c r="H632" s="27">
        <f t="shared" si="9"/>
        <v>-2.2151794417288716E-2</v>
      </c>
    </row>
    <row r="633" spans="1:8" x14ac:dyDescent="0.35">
      <c r="A633" s="23">
        <v>44250</v>
      </c>
      <c r="B633">
        <v>18.370000999999998</v>
      </c>
      <c r="C633">
        <v>18.450001</v>
      </c>
      <c r="D633">
        <v>17.620000999999998</v>
      </c>
      <c r="E633">
        <v>18.299999</v>
      </c>
      <c r="F633">
        <v>18.299999</v>
      </c>
      <c r="G633">
        <v>5063272</v>
      </c>
      <c r="H633" s="27">
        <f t="shared" si="9"/>
        <v>-1.2945090995410437E-2</v>
      </c>
    </row>
    <row r="634" spans="1:8" x14ac:dyDescent="0.35">
      <c r="A634" s="23">
        <v>44251</v>
      </c>
      <c r="B634">
        <v>18.360001</v>
      </c>
      <c r="C634">
        <v>18.59</v>
      </c>
      <c r="D634">
        <v>18.129999000000002</v>
      </c>
      <c r="E634">
        <v>18.299999</v>
      </c>
      <c r="F634">
        <v>18.299999</v>
      </c>
      <c r="G634">
        <v>2216368</v>
      </c>
      <c r="H634" s="27">
        <f t="shared" si="9"/>
        <v>0</v>
      </c>
    </row>
    <row r="635" spans="1:8" x14ac:dyDescent="0.35">
      <c r="A635" s="23">
        <v>44252</v>
      </c>
      <c r="B635">
        <v>18.280000999999999</v>
      </c>
      <c r="C635">
        <v>18.870000999999998</v>
      </c>
      <c r="D635">
        <v>18.02</v>
      </c>
      <c r="E635">
        <v>18.100000000000001</v>
      </c>
      <c r="F635">
        <v>18.100000000000001</v>
      </c>
      <c r="G635">
        <v>2355480</v>
      </c>
      <c r="H635" s="27">
        <f t="shared" si="9"/>
        <v>-1.0928907701033113E-2</v>
      </c>
    </row>
    <row r="636" spans="1:8" x14ac:dyDescent="0.35">
      <c r="A636" s="23">
        <v>44253</v>
      </c>
      <c r="B636">
        <v>18.110001</v>
      </c>
      <c r="C636">
        <v>18.57</v>
      </c>
      <c r="D636">
        <v>17.870000999999998</v>
      </c>
      <c r="E636">
        <v>18.200001</v>
      </c>
      <c r="F636">
        <v>18.200001</v>
      </c>
      <c r="G636">
        <v>2785238</v>
      </c>
      <c r="H636" s="27">
        <f t="shared" si="9"/>
        <v>5.5249171270717618E-3</v>
      </c>
    </row>
    <row r="637" spans="1:8" x14ac:dyDescent="0.35">
      <c r="A637" s="23">
        <v>44256</v>
      </c>
      <c r="B637">
        <v>18.540001</v>
      </c>
      <c r="C637">
        <v>19.200001</v>
      </c>
      <c r="D637">
        <v>18.510000000000002</v>
      </c>
      <c r="E637">
        <v>18.950001</v>
      </c>
      <c r="F637">
        <v>18.950001</v>
      </c>
      <c r="G637">
        <v>2769186</v>
      </c>
      <c r="H637" s="27">
        <f t="shared" si="9"/>
        <v>4.1208788944572035E-2</v>
      </c>
    </row>
    <row r="638" spans="1:8" x14ac:dyDescent="0.35">
      <c r="A638" s="23">
        <v>44257</v>
      </c>
      <c r="B638">
        <v>18.93</v>
      </c>
      <c r="C638">
        <v>19.18</v>
      </c>
      <c r="D638">
        <v>18.829999999999998</v>
      </c>
      <c r="E638">
        <v>19.02</v>
      </c>
      <c r="F638">
        <v>19.02</v>
      </c>
      <c r="G638">
        <v>2114256</v>
      </c>
      <c r="H638" s="27">
        <f t="shared" si="9"/>
        <v>3.6938784330406765E-3</v>
      </c>
    </row>
    <row r="639" spans="1:8" x14ac:dyDescent="0.35">
      <c r="A639" s="23">
        <v>44258</v>
      </c>
      <c r="B639">
        <v>19.010000000000002</v>
      </c>
      <c r="C639">
        <v>19.719999000000001</v>
      </c>
      <c r="D639">
        <v>19.010000000000002</v>
      </c>
      <c r="E639">
        <v>19.27</v>
      </c>
      <c r="F639">
        <v>19.27</v>
      </c>
      <c r="G639">
        <v>3301296</v>
      </c>
      <c r="H639" s="27">
        <f t="shared" si="9"/>
        <v>1.3144058885383806E-2</v>
      </c>
    </row>
    <row r="640" spans="1:8" x14ac:dyDescent="0.35">
      <c r="A640" s="23">
        <v>44259</v>
      </c>
      <c r="B640">
        <v>19.260000000000002</v>
      </c>
      <c r="C640">
        <v>19.540001</v>
      </c>
      <c r="D640">
        <v>18.540001</v>
      </c>
      <c r="E640">
        <v>18.969999000000001</v>
      </c>
      <c r="F640">
        <v>18.969999000000001</v>
      </c>
      <c r="G640">
        <v>3883331</v>
      </c>
      <c r="H640" s="27">
        <f t="shared" si="9"/>
        <v>-1.5568292682926735E-2</v>
      </c>
    </row>
    <row r="641" spans="1:8" x14ac:dyDescent="0.35">
      <c r="A641" s="23">
        <v>44260</v>
      </c>
      <c r="B641">
        <v>19.079999999999998</v>
      </c>
      <c r="C641">
        <v>19.299999</v>
      </c>
      <c r="D641">
        <v>17.860001</v>
      </c>
      <c r="E641">
        <v>18.739999999999998</v>
      </c>
      <c r="F641">
        <v>18.739999999999998</v>
      </c>
      <c r="G641">
        <v>3828687</v>
      </c>
      <c r="H641" s="27">
        <f t="shared" si="9"/>
        <v>-1.2124354882675688E-2</v>
      </c>
    </row>
    <row r="642" spans="1:8" x14ac:dyDescent="0.35">
      <c r="A642" s="23">
        <v>44263</v>
      </c>
      <c r="B642">
        <v>18.899999999999999</v>
      </c>
      <c r="C642">
        <v>19.535</v>
      </c>
      <c r="D642">
        <v>18.75</v>
      </c>
      <c r="E642">
        <v>19.110001</v>
      </c>
      <c r="F642">
        <v>19.110001</v>
      </c>
      <c r="G642">
        <v>4635596</v>
      </c>
      <c r="H642" s="27">
        <f t="shared" si="9"/>
        <v>1.9743916755603098E-2</v>
      </c>
    </row>
    <row r="643" spans="1:8" x14ac:dyDescent="0.35">
      <c r="A643" s="23">
        <v>44264</v>
      </c>
      <c r="B643">
        <v>19.239999999999998</v>
      </c>
      <c r="C643">
        <v>19.25</v>
      </c>
      <c r="D643">
        <v>18.6922</v>
      </c>
      <c r="E643">
        <v>18.709999</v>
      </c>
      <c r="F643">
        <v>18.709999</v>
      </c>
      <c r="G643">
        <v>2126589</v>
      </c>
      <c r="H643" s="27">
        <f t="shared" si="9"/>
        <v>-2.0931553064806256E-2</v>
      </c>
    </row>
    <row r="644" spans="1:8" x14ac:dyDescent="0.35">
      <c r="A644" s="23">
        <v>44265</v>
      </c>
      <c r="B644">
        <v>18.790001</v>
      </c>
      <c r="C644">
        <v>19.149999999999999</v>
      </c>
      <c r="D644">
        <v>18.649999999999999</v>
      </c>
      <c r="E644">
        <v>18.860001</v>
      </c>
      <c r="F644">
        <v>18.860001</v>
      </c>
      <c r="G644">
        <v>4915262</v>
      </c>
      <c r="H644" s="27">
        <f t="shared" si="9"/>
        <v>8.017210476601342E-3</v>
      </c>
    </row>
    <row r="645" spans="1:8" x14ac:dyDescent="0.35">
      <c r="A645" s="23">
        <v>44266</v>
      </c>
      <c r="B645">
        <v>18.91</v>
      </c>
      <c r="C645">
        <v>19.120000999999998</v>
      </c>
      <c r="D645">
        <v>18.719999000000001</v>
      </c>
      <c r="E645">
        <v>19.040001</v>
      </c>
      <c r="F645">
        <v>19.040001</v>
      </c>
      <c r="G645">
        <v>2794432</v>
      </c>
      <c r="H645" s="27">
        <f t="shared" si="9"/>
        <v>9.5440079775181187E-3</v>
      </c>
    </row>
    <row r="646" spans="1:8" x14ac:dyDescent="0.35">
      <c r="A646" s="23">
        <v>44267</v>
      </c>
      <c r="B646">
        <v>19.049999</v>
      </c>
      <c r="C646">
        <v>19.600000000000001</v>
      </c>
      <c r="D646">
        <v>19.040001</v>
      </c>
      <c r="E646">
        <v>19.450001</v>
      </c>
      <c r="F646">
        <v>19.450001</v>
      </c>
      <c r="G646">
        <v>2661594</v>
      </c>
      <c r="H646" s="27">
        <f t="shared" ref="H646:H709" si="10">(F646-F645)/F645</f>
        <v>2.1533612314411126E-2</v>
      </c>
    </row>
    <row r="647" spans="1:8" x14ac:dyDescent="0.35">
      <c r="A647" s="23">
        <v>44270</v>
      </c>
      <c r="B647">
        <v>19.59</v>
      </c>
      <c r="C647">
        <v>20.309999000000001</v>
      </c>
      <c r="D647">
        <v>19.59</v>
      </c>
      <c r="E647">
        <v>20.190000999999999</v>
      </c>
      <c r="F647">
        <v>20.190000999999999</v>
      </c>
      <c r="G647">
        <v>5372972</v>
      </c>
      <c r="H647" s="27">
        <f t="shared" si="10"/>
        <v>3.8046270537466731E-2</v>
      </c>
    </row>
    <row r="648" spans="1:8" x14ac:dyDescent="0.35">
      <c r="A648" s="23">
        <v>44271</v>
      </c>
      <c r="B648">
        <v>20.149999999999999</v>
      </c>
      <c r="C648">
        <v>20.209999</v>
      </c>
      <c r="D648">
        <v>19.389999</v>
      </c>
      <c r="E648">
        <v>19.5</v>
      </c>
      <c r="F648">
        <v>19.5</v>
      </c>
      <c r="G648">
        <v>2559557</v>
      </c>
      <c r="H648" s="27">
        <f t="shared" si="10"/>
        <v>-3.4175382160704142E-2</v>
      </c>
    </row>
    <row r="649" spans="1:8" x14ac:dyDescent="0.35">
      <c r="A649" s="23">
        <v>44272</v>
      </c>
      <c r="B649">
        <v>19.5</v>
      </c>
      <c r="C649">
        <v>19.600000000000001</v>
      </c>
      <c r="D649">
        <v>19.049999</v>
      </c>
      <c r="E649">
        <v>19.25</v>
      </c>
      <c r="F649">
        <v>19.25</v>
      </c>
      <c r="G649">
        <v>3422500</v>
      </c>
      <c r="H649" s="27">
        <f t="shared" si="10"/>
        <v>-1.282051282051282E-2</v>
      </c>
    </row>
    <row r="650" spans="1:8" x14ac:dyDescent="0.35">
      <c r="A650" s="23">
        <v>44273</v>
      </c>
      <c r="B650">
        <v>19.18</v>
      </c>
      <c r="C650">
        <v>20.07</v>
      </c>
      <c r="D650">
        <v>19.139999</v>
      </c>
      <c r="E650">
        <v>19.420000000000002</v>
      </c>
      <c r="F650">
        <v>19.420000000000002</v>
      </c>
      <c r="G650">
        <v>4353361</v>
      </c>
      <c r="H650" s="27">
        <f t="shared" si="10"/>
        <v>8.8311688311689205E-3</v>
      </c>
    </row>
    <row r="651" spans="1:8" x14ac:dyDescent="0.35">
      <c r="A651" s="23">
        <v>44274</v>
      </c>
      <c r="B651">
        <v>19.290001</v>
      </c>
      <c r="C651">
        <v>19.450001</v>
      </c>
      <c r="D651">
        <v>19.02</v>
      </c>
      <c r="E651">
        <v>19.25</v>
      </c>
      <c r="F651">
        <v>19.25</v>
      </c>
      <c r="G651">
        <v>3447193</v>
      </c>
      <c r="H651" s="27">
        <f t="shared" si="10"/>
        <v>-8.7538619979403553E-3</v>
      </c>
    </row>
    <row r="652" spans="1:8" x14ac:dyDescent="0.35">
      <c r="A652" s="23">
        <v>44277</v>
      </c>
      <c r="B652">
        <v>19.309999000000001</v>
      </c>
      <c r="C652">
        <v>19.545000000000002</v>
      </c>
      <c r="D652">
        <v>18.879999000000002</v>
      </c>
      <c r="E652">
        <v>19.43</v>
      </c>
      <c r="F652">
        <v>19.43</v>
      </c>
      <c r="G652">
        <v>5082928</v>
      </c>
      <c r="H652" s="27">
        <f t="shared" si="10"/>
        <v>9.350649350649335E-3</v>
      </c>
    </row>
    <row r="653" spans="1:8" x14ac:dyDescent="0.35">
      <c r="A653" s="23">
        <v>44278</v>
      </c>
      <c r="B653">
        <v>19.23</v>
      </c>
      <c r="C653">
        <v>19.629999000000002</v>
      </c>
      <c r="D653">
        <v>18.440000999999999</v>
      </c>
      <c r="E653">
        <v>18.579999999999998</v>
      </c>
      <c r="F653">
        <v>18.579999999999998</v>
      </c>
      <c r="G653">
        <v>2914887</v>
      </c>
      <c r="H653" s="27">
        <f t="shared" si="10"/>
        <v>-4.3746783324755609E-2</v>
      </c>
    </row>
    <row r="654" spans="1:8" x14ac:dyDescent="0.35">
      <c r="A654" s="23">
        <v>44279</v>
      </c>
      <c r="B654">
        <v>18.670000000000002</v>
      </c>
      <c r="C654">
        <v>19.010000000000002</v>
      </c>
      <c r="D654">
        <v>18.139999</v>
      </c>
      <c r="E654">
        <v>18.139999</v>
      </c>
      <c r="F654">
        <v>18.139999</v>
      </c>
      <c r="G654">
        <v>4120759</v>
      </c>
      <c r="H654" s="27">
        <f t="shared" si="10"/>
        <v>-2.3681431646932122E-2</v>
      </c>
    </row>
    <row r="655" spans="1:8" x14ac:dyDescent="0.35">
      <c r="A655" s="23">
        <v>44280</v>
      </c>
      <c r="B655">
        <v>17.649699999999999</v>
      </c>
      <c r="C655">
        <v>18.469999000000001</v>
      </c>
      <c r="D655">
        <v>17.360001</v>
      </c>
      <c r="E655">
        <v>18.32</v>
      </c>
      <c r="F655">
        <v>18.32</v>
      </c>
      <c r="G655">
        <v>4258745</v>
      </c>
      <c r="H655" s="27">
        <f t="shared" si="10"/>
        <v>9.9228781655390803E-3</v>
      </c>
    </row>
    <row r="656" spans="1:8" x14ac:dyDescent="0.35">
      <c r="A656" s="23">
        <v>44281</v>
      </c>
      <c r="B656">
        <v>18.59</v>
      </c>
      <c r="C656">
        <v>18.715</v>
      </c>
      <c r="D656">
        <v>17.77</v>
      </c>
      <c r="E656">
        <v>18.309999000000001</v>
      </c>
      <c r="F656">
        <v>18.309999000000001</v>
      </c>
      <c r="G656">
        <v>4552748</v>
      </c>
      <c r="H656" s="27">
        <f t="shared" si="10"/>
        <v>-5.4590611353706536E-4</v>
      </c>
    </row>
    <row r="657" spans="1:8" x14ac:dyDescent="0.35">
      <c r="A657" s="23">
        <v>44284</v>
      </c>
      <c r="B657">
        <v>18.170000000000002</v>
      </c>
      <c r="C657">
        <v>18.309999000000001</v>
      </c>
      <c r="D657">
        <v>17.469999000000001</v>
      </c>
      <c r="E657">
        <v>17.649999999999999</v>
      </c>
      <c r="F657">
        <v>17.649999999999999</v>
      </c>
      <c r="G657">
        <v>5157240</v>
      </c>
      <c r="H657" s="27">
        <f t="shared" si="10"/>
        <v>-3.6045823923857266E-2</v>
      </c>
    </row>
    <row r="658" spans="1:8" x14ac:dyDescent="0.35">
      <c r="A658" s="23">
        <v>44285</v>
      </c>
      <c r="B658">
        <v>17.670000000000002</v>
      </c>
      <c r="C658">
        <v>18</v>
      </c>
      <c r="D658">
        <v>17.48</v>
      </c>
      <c r="E658">
        <v>17.899999999999999</v>
      </c>
      <c r="F658">
        <v>17.899999999999999</v>
      </c>
      <c r="G658">
        <v>2966261</v>
      </c>
      <c r="H658" s="27">
        <f t="shared" si="10"/>
        <v>1.4164305949008501E-2</v>
      </c>
    </row>
    <row r="659" spans="1:8" x14ac:dyDescent="0.35">
      <c r="A659" s="23">
        <v>44286</v>
      </c>
      <c r="B659">
        <v>17.920000000000002</v>
      </c>
      <c r="C659">
        <v>18.620000999999998</v>
      </c>
      <c r="D659">
        <v>17.790001</v>
      </c>
      <c r="E659">
        <v>18.459999</v>
      </c>
      <c r="F659">
        <v>18.459999</v>
      </c>
      <c r="G659">
        <v>10650065</v>
      </c>
      <c r="H659" s="27">
        <f t="shared" si="10"/>
        <v>3.1284860335195605E-2</v>
      </c>
    </row>
    <row r="660" spans="1:8" x14ac:dyDescent="0.35">
      <c r="A660" s="23">
        <v>44287</v>
      </c>
      <c r="B660">
        <v>18.48</v>
      </c>
      <c r="C660">
        <v>18.530000999999999</v>
      </c>
      <c r="D660">
        <v>18.129999000000002</v>
      </c>
      <c r="E660">
        <v>18.27</v>
      </c>
      <c r="F660">
        <v>18.27</v>
      </c>
      <c r="G660">
        <v>2762071</v>
      </c>
      <c r="H660" s="27">
        <f t="shared" si="10"/>
        <v>-1.0292470763405797E-2</v>
      </c>
    </row>
    <row r="661" spans="1:8" x14ac:dyDescent="0.35">
      <c r="A661" s="23">
        <v>44291</v>
      </c>
      <c r="B661">
        <v>18.440000999999999</v>
      </c>
      <c r="C661">
        <v>19</v>
      </c>
      <c r="D661">
        <v>18.200099999999999</v>
      </c>
      <c r="E661">
        <v>18.879999000000002</v>
      </c>
      <c r="F661">
        <v>18.879999000000002</v>
      </c>
      <c r="G661">
        <v>11914754</v>
      </c>
      <c r="H661" s="27">
        <f t="shared" si="10"/>
        <v>3.3388013136289106E-2</v>
      </c>
    </row>
    <row r="662" spans="1:8" x14ac:dyDescent="0.35">
      <c r="A662" s="23">
        <v>44292</v>
      </c>
      <c r="B662">
        <v>18.879999000000002</v>
      </c>
      <c r="C662">
        <v>19.260000000000002</v>
      </c>
      <c r="D662">
        <v>18.879999000000002</v>
      </c>
      <c r="E662">
        <v>19.100000000000001</v>
      </c>
      <c r="F662">
        <v>19.100000000000001</v>
      </c>
      <c r="G662">
        <v>2618685</v>
      </c>
      <c r="H662" s="27">
        <f t="shared" si="10"/>
        <v>1.1652595956175626E-2</v>
      </c>
    </row>
    <row r="663" spans="1:8" x14ac:dyDescent="0.35">
      <c r="A663" s="23">
        <v>44293</v>
      </c>
      <c r="B663">
        <v>19.110001</v>
      </c>
      <c r="C663">
        <v>19.209999</v>
      </c>
      <c r="D663">
        <v>18.700001</v>
      </c>
      <c r="E663">
        <v>18.82</v>
      </c>
      <c r="F663">
        <v>18.82</v>
      </c>
      <c r="G663">
        <v>1778228</v>
      </c>
      <c r="H663" s="27">
        <f t="shared" si="10"/>
        <v>-1.4659685863874405E-2</v>
      </c>
    </row>
    <row r="664" spans="1:8" x14ac:dyDescent="0.35">
      <c r="A664" s="23">
        <v>44294</v>
      </c>
      <c r="B664">
        <v>18.739999999999998</v>
      </c>
      <c r="C664">
        <v>19.139999</v>
      </c>
      <c r="D664">
        <v>18.459999</v>
      </c>
      <c r="E664">
        <v>18.98</v>
      </c>
      <c r="F664">
        <v>18.98</v>
      </c>
      <c r="G664">
        <v>5282707</v>
      </c>
      <c r="H664" s="27">
        <f t="shared" si="10"/>
        <v>8.501594048884174E-3</v>
      </c>
    </row>
    <row r="665" spans="1:8" x14ac:dyDescent="0.35">
      <c r="A665" s="23">
        <v>44295</v>
      </c>
      <c r="B665">
        <v>19.079999999999998</v>
      </c>
      <c r="C665">
        <v>19.239999999999998</v>
      </c>
      <c r="D665">
        <v>18.815000999999999</v>
      </c>
      <c r="E665">
        <v>19.18</v>
      </c>
      <c r="F665">
        <v>19.18</v>
      </c>
      <c r="G665">
        <v>2699085</v>
      </c>
      <c r="H665" s="27">
        <f t="shared" si="10"/>
        <v>1.0537407797681732E-2</v>
      </c>
    </row>
    <row r="666" spans="1:8" x14ac:dyDescent="0.35">
      <c r="A666" s="23">
        <v>44298</v>
      </c>
      <c r="B666">
        <v>19.100000000000001</v>
      </c>
      <c r="C666">
        <v>19.360001</v>
      </c>
      <c r="D666">
        <v>19</v>
      </c>
      <c r="E666">
        <v>19.190000999999999</v>
      </c>
      <c r="F666">
        <v>19.190000999999999</v>
      </c>
      <c r="G666">
        <v>2105912</v>
      </c>
      <c r="H666" s="27">
        <f t="shared" si="10"/>
        <v>5.2142857142852125E-4</v>
      </c>
    </row>
    <row r="667" spans="1:8" x14ac:dyDescent="0.35">
      <c r="A667" s="23">
        <v>44299</v>
      </c>
      <c r="B667">
        <v>19.079999999999998</v>
      </c>
      <c r="C667">
        <v>19.079999999999998</v>
      </c>
      <c r="D667">
        <v>18.319599</v>
      </c>
      <c r="E667">
        <v>18.559999000000001</v>
      </c>
      <c r="F667">
        <v>18.559999000000001</v>
      </c>
      <c r="G667">
        <v>3693267</v>
      </c>
      <c r="H667" s="27">
        <f t="shared" si="10"/>
        <v>-3.2829701259525598E-2</v>
      </c>
    </row>
    <row r="668" spans="1:8" x14ac:dyDescent="0.35">
      <c r="A668" s="23">
        <v>44300</v>
      </c>
      <c r="B668">
        <v>18.549999</v>
      </c>
      <c r="C668">
        <v>18.799999</v>
      </c>
      <c r="D668">
        <v>18.370999999999999</v>
      </c>
      <c r="E668">
        <v>18.43</v>
      </c>
      <c r="F668">
        <v>18.43</v>
      </c>
      <c r="G668">
        <v>1645139</v>
      </c>
      <c r="H668" s="27">
        <f t="shared" si="10"/>
        <v>-7.0042568429018511E-3</v>
      </c>
    </row>
    <row r="669" spans="1:8" x14ac:dyDescent="0.35">
      <c r="A669" s="23">
        <v>44301</v>
      </c>
      <c r="B669">
        <v>18.57</v>
      </c>
      <c r="C669">
        <v>18.57</v>
      </c>
      <c r="D669">
        <v>18.209999</v>
      </c>
      <c r="E669">
        <v>18.309999000000001</v>
      </c>
      <c r="F669">
        <v>18.309999000000001</v>
      </c>
      <c r="G669">
        <v>1650884</v>
      </c>
      <c r="H669" s="27">
        <f t="shared" si="10"/>
        <v>-6.5111774281062657E-3</v>
      </c>
    </row>
    <row r="670" spans="1:8" x14ac:dyDescent="0.35">
      <c r="A670" s="23">
        <v>44302</v>
      </c>
      <c r="B670">
        <v>18.459999</v>
      </c>
      <c r="C670">
        <v>18.52</v>
      </c>
      <c r="D670">
        <v>18.25</v>
      </c>
      <c r="E670">
        <v>18.420000000000002</v>
      </c>
      <c r="F670">
        <v>18.420000000000002</v>
      </c>
      <c r="G670">
        <v>1948029</v>
      </c>
      <c r="H670" s="27">
        <f t="shared" si="10"/>
        <v>6.0077010381049418E-3</v>
      </c>
    </row>
    <row r="671" spans="1:8" x14ac:dyDescent="0.35">
      <c r="A671" s="23">
        <v>44305</v>
      </c>
      <c r="B671">
        <v>18.290001</v>
      </c>
      <c r="C671">
        <v>18.299999</v>
      </c>
      <c r="D671">
        <v>17.91</v>
      </c>
      <c r="E671">
        <v>18.07</v>
      </c>
      <c r="F671">
        <v>18.07</v>
      </c>
      <c r="G671">
        <v>2597311</v>
      </c>
      <c r="H671" s="27">
        <f t="shared" si="10"/>
        <v>-1.900108577633015E-2</v>
      </c>
    </row>
    <row r="672" spans="1:8" x14ac:dyDescent="0.35">
      <c r="A672" s="23">
        <v>44306</v>
      </c>
      <c r="B672">
        <v>18.030000999999999</v>
      </c>
      <c r="C672">
        <v>18.030000999999999</v>
      </c>
      <c r="D672">
        <v>17.389999</v>
      </c>
      <c r="E672">
        <v>17.790001</v>
      </c>
      <c r="F672">
        <v>17.790001</v>
      </c>
      <c r="G672">
        <v>3309089</v>
      </c>
      <c r="H672" s="27">
        <f t="shared" si="10"/>
        <v>-1.5495240730492535E-2</v>
      </c>
    </row>
    <row r="673" spans="1:8" x14ac:dyDescent="0.35">
      <c r="A673" s="23">
        <v>44307</v>
      </c>
      <c r="B673">
        <v>17.68</v>
      </c>
      <c r="C673">
        <v>18.739999999999998</v>
      </c>
      <c r="D673">
        <v>17.68</v>
      </c>
      <c r="E673">
        <v>18.73</v>
      </c>
      <c r="F673">
        <v>18.73</v>
      </c>
      <c r="G673">
        <v>2956269</v>
      </c>
      <c r="H673" s="27">
        <f t="shared" si="10"/>
        <v>5.2838614230544464E-2</v>
      </c>
    </row>
    <row r="674" spans="1:8" x14ac:dyDescent="0.35">
      <c r="A674" s="23">
        <v>44308</v>
      </c>
      <c r="B674">
        <v>18.75</v>
      </c>
      <c r="C674">
        <v>19.389999</v>
      </c>
      <c r="D674">
        <v>18.690000999999999</v>
      </c>
      <c r="E674">
        <v>19.02</v>
      </c>
      <c r="F674">
        <v>19.02</v>
      </c>
      <c r="G674">
        <v>2657146</v>
      </c>
      <c r="H674" s="27">
        <f t="shared" si="10"/>
        <v>1.5483182060864877E-2</v>
      </c>
    </row>
    <row r="675" spans="1:8" x14ac:dyDescent="0.35">
      <c r="A675" s="23">
        <v>44309</v>
      </c>
      <c r="B675">
        <v>19.170000000000002</v>
      </c>
      <c r="C675">
        <v>19.469999000000001</v>
      </c>
      <c r="D675">
        <v>19.170000000000002</v>
      </c>
      <c r="E675">
        <v>19.260000000000002</v>
      </c>
      <c r="F675">
        <v>19.260000000000002</v>
      </c>
      <c r="G675">
        <v>2470428</v>
      </c>
      <c r="H675" s="27">
        <f t="shared" si="10"/>
        <v>1.261829652996856E-2</v>
      </c>
    </row>
    <row r="676" spans="1:8" x14ac:dyDescent="0.35">
      <c r="A676" s="23">
        <v>44312</v>
      </c>
      <c r="B676">
        <v>19.389999</v>
      </c>
      <c r="C676">
        <v>19.889999</v>
      </c>
      <c r="D676">
        <v>19.27</v>
      </c>
      <c r="E676">
        <v>19.52</v>
      </c>
      <c r="F676">
        <v>19.52</v>
      </c>
      <c r="G676">
        <v>2865576</v>
      </c>
      <c r="H676" s="27">
        <f t="shared" si="10"/>
        <v>1.349948078920031E-2</v>
      </c>
    </row>
    <row r="677" spans="1:8" x14ac:dyDescent="0.35">
      <c r="A677" s="23">
        <v>44313</v>
      </c>
      <c r="B677">
        <v>19.579999999999998</v>
      </c>
      <c r="C677">
        <v>20.014999</v>
      </c>
      <c r="D677">
        <v>19.579999999999998</v>
      </c>
      <c r="E677">
        <v>19.91</v>
      </c>
      <c r="F677">
        <v>19.91</v>
      </c>
      <c r="G677">
        <v>4417746</v>
      </c>
      <c r="H677" s="27">
        <f t="shared" si="10"/>
        <v>1.9979508196721341E-2</v>
      </c>
    </row>
    <row r="678" spans="1:8" x14ac:dyDescent="0.35">
      <c r="A678" s="23">
        <v>44314</v>
      </c>
      <c r="B678">
        <v>19.799999</v>
      </c>
      <c r="C678">
        <v>20.040001</v>
      </c>
      <c r="D678">
        <v>19.719999000000001</v>
      </c>
      <c r="E678">
        <v>19.77</v>
      </c>
      <c r="F678">
        <v>19.77</v>
      </c>
      <c r="G678">
        <v>1702704</v>
      </c>
      <c r="H678" s="27">
        <f t="shared" si="10"/>
        <v>-7.0316423907584415E-3</v>
      </c>
    </row>
    <row r="679" spans="1:8" x14ac:dyDescent="0.35">
      <c r="A679" s="23">
        <v>44315</v>
      </c>
      <c r="B679">
        <v>19.98</v>
      </c>
      <c r="C679">
        <v>20.219999000000001</v>
      </c>
      <c r="D679">
        <v>19.864999999999998</v>
      </c>
      <c r="E679">
        <v>20.09</v>
      </c>
      <c r="F679">
        <v>20.09</v>
      </c>
      <c r="G679">
        <v>1957769</v>
      </c>
      <c r="H679" s="27">
        <f t="shared" si="10"/>
        <v>1.6186140617096625E-2</v>
      </c>
    </row>
    <row r="680" spans="1:8" x14ac:dyDescent="0.35">
      <c r="A680" s="23">
        <v>44316</v>
      </c>
      <c r="B680">
        <v>20</v>
      </c>
      <c r="C680">
        <v>20.315000999999999</v>
      </c>
      <c r="D680">
        <v>19.829999999999998</v>
      </c>
      <c r="E680">
        <v>19.91</v>
      </c>
      <c r="F680">
        <v>19.91</v>
      </c>
      <c r="G680">
        <v>2210557</v>
      </c>
      <c r="H680" s="27">
        <f t="shared" si="10"/>
        <v>-8.959681433549015E-3</v>
      </c>
    </row>
    <row r="681" spans="1:8" x14ac:dyDescent="0.35">
      <c r="A681" s="23">
        <v>44319</v>
      </c>
      <c r="B681">
        <v>20</v>
      </c>
      <c r="C681">
        <v>20.16</v>
      </c>
      <c r="D681">
        <v>19.725000000000001</v>
      </c>
      <c r="E681">
        <v>19.879999000000002</v>
      </c>
      <c r="F681">
        <v>19.879999000000002</v>
      </c>
      <c r="G681">
        <v>2782396</v>
      </c>
      <c r="H681" s="27">
        <f t="shared" si="10"/>
        <v>-1.5068307383223813E-3</v>
      </c>
    </row>
    <row r="682" spans="1:8" x14ac:dyDescent="0.35">
      <c r="A682" s="23">
        <v>44320</v>
      </c>
      <c r="B682">
        <v>19.399999999999999</v>
      </c>
      <c r="C682">
        <v>20.040001</v>
      </c>
      <c r="D682">
        <v>19.120000999999998</v>
      </c>
      <c r="E682">
        <v>19.719999000000001</v>
      </c>
      <c r="F682">
        <v>19.719999000000001</v>
      </c>
      <c r="G682">
        <v>3426773</v>
      </c>
      <c r="H682" s="27">
        <f t="shared" si="10"/>
        <v>-8.0482901432741578E-3</v>
      </c>
    </row>
    <row r="683" spans="1:8" x14ac:dyDescent="0.35">
      <c r="A683" s="23">
        <v>44321</v>
      </c>
      <c r="B683">
        <v>20.870000999999998</v>
      </c>
      <c r="C683">
        <v>21.825001</v>
      </c>
      <c r="D683">
        <v>21</v>
      </c>
      <c r="E683">
        <v>21.129999000000002</v>
      </c>
      <c r="F683">
        <v>21.129999000000002</v>
      </c>
      <c r="G683">
        <v>5213105</v>
      </c>
      <c r="H683" s="27">
        <f t="shared" si="10"/>
        <v>7.1501017824595225E-2</v>
      </c>
    </row>
    <row r="684" spans="1:8" x14ac:dyDescent="0.35">
      <c r="A684" s="23">
        <v>44322</v>
      </c>
      <c r="B684">
        <v>21.190000999999999</v>
      </c>
      <c r="C684">
        <v>21.200001</v>
      </c>
      <c r="D684">
        <v>20.219999000000001</v>
      </c>
      <c r="E684">
        <v>20.440000999999999</v>
      </c>
      <c r="F684">
        <v>20.440000999999999</v>
      </c>
      <c r="G684">
        <v>3000396</v>
      </c>
      <c r="H684" s="27">
        <f t="shared" si="10"/>
        <v>-3.2654899794363583E-2</v>
      </c>
    </row>
    <row r="685" spans="1:8" x14ac:dyDescent="0.35">
      <c r="A685" s="23">
        <v>44323</v>
      </c>
      <c r="B685">
        <v>20.219999000000001</v>
      </c>
      <c r="C685">
        <v>20.969999000000001</v>
      </c>
      <c r="D685">
        <v>20.040001</v>
      </c>
      <c r="E685">
        <v>20.239999999999998</v>
      </c>
      <c r="F685">
        <v>20.239999999999998</v>
      </c>
      <c r="G685">
        <v>2778718</v>
      </c>
      <c r="H685" s="27">
        <f t="shared" si="10"/>
        <v>-9.7847842571045038E-3</v>
      </c>
    </row>
    <row r="686" spans="1:8" x14ac:dyDescent="0.35">
      <c r="A686" s="23">
        <v>44326</v>
      </c>
      <c r="B686">
        <v>20.299999</v>
      </c>
      <c r="C686">
        <v>20.339898999999999</v>
      </c>
      <c r="D686">
        <v>19.219999000000001</v>
      </c>
      <c r="E686">
        <v>19.27</v>
      </c>
      <c r="F686">
        <v>19.27</v>
      </c>
      <c r="G686">
        <v>4289842</v>
      </c>
      <c r="H686" s="27">
        <f t="shared" si="10"/>
        <v>-4.7924901185770696E-2</v>
      </c>
    </row>
    <row r="687" spans="1:8" x14ac:dyDescent="0.35">
      <c r="A687" s="23">
        <v>44327</v>
      </c>
      <c r="B687">
        <v>19.170000000000002</v>
      </c>
      <c r="C687">
        <v>19.32</v>
      </c>
      <c r="D687">
        <v>18.809999000000001</v>
      </c>
      <c r="E687">
        <v>19.190000999999999</v>
      </c>
      <c r="F687">
        <v>19.190000999999999</v>
      </c>
      <c r="G687">
        <v>2607529</v>
      </c>
      <c r="H687" s="27">
        <f t="shared" si="10"/>
        <v>-4.1514789828749777E-3</v>
      </c>
    </row>
    <row r="688" spans="1:8" x14ac:dyDescent="0.35">
      <c r="A688" s="23">
        <v>44328</v>
      </c>
      <c r="B688">
        <v>19.030000999999999</v>
      </c>
      <c r="C688">
        <v>19.299999</v>
      </c>
      <c r="D688">
        <v>18.299999</v>
      </c>
      <c r="E688">
        <v>18.350000000000001</v>
      </c>
      <c r="F688">
        <v>18.350000000000001</v>
      </c>
      <c r="G688">
        <v>4911126</v>
      </c>
      <c r="H688" s="27">
        <f t="shared" si="10"/>
        <v>-4.3772848161915019E-2</v>
      </c>
    </row>
    <row r="689" spans="1:8" x14ac:dyDescent="0.35">
      <c r="A689" s="23">
        <v>44329</v>
      </c>
      <c r="B689">
        <v>18.540001</v>
      </c>
      <c r="C689">
        <v>18.891399</v>
      </c>
      <c r="D689">
        <v>18.129999000000002</v>
      </c>
      <c r="E689">
        <v>18.379999000000002</v>
      </c>
      <c r="F689">
        <v>18.379999000000002</v>
      </c>
      <c r="G689">
        <v>3425722</v>
      </c>
      <c r="H689" s="27">
        <f t="shared" si="10"/>
        <v>1.6348228882833845E-3</v>
      </c>
    </row>
    <row r="690" spans="1:8" x14ac:dyDescent="0.35">
      <c r="A690" s="23">
        <v>44330</v>
      </c>
      <c r="B690">
        <v>18.5</v>
      </c>
      <c r="C690">
        <v>19.18</v>
      </c>
      <c r="D690">
        <v>18.48</v>
      </c>
      <c r="E690">
        <v>19.010000000000002</v>
      </c>
      <c r="F690">
        <v>19.010000000000002</v>
      </c>
      <c r="G690">
        <v>5506592</v>
      </c>
      <c r="H690" s="27">
        <f t="shared" si="10"/>
        <v>3.4276443649425663E-2</v>
      </c>
    </row>
    <row r="691" spans="1:8" x14ac:dyDescent="0.35">
      <c r="A691" s="23">
        <v>44333</v>
      </c>
      <c r="B691">
        <v>18.989999999999998</v>
      </c>
      <c r="C691">
        <v>19.389999</v>
      </c>
      <c r="D691">
        <v>18.93</v>
      </c>
      <c r="E691">
        <v>19.360001</v>
      </c>
      <c r="F691">
        <v>19.360001</v>
      </c>
      <c r="G691">
        <v>1943314</v>
      </c>
      <c r="H691" s="27">
        <f t="shared" si="10"/>
        <v>1.8411415044713251E-2</v>
      </c>
    </row>
    <row r="692" spans="1:8" x14ac:dyDescent="0.35">
      <c r="A692" s="23">
        <v>44334</v>
      </c>
      <c r="B692">
        <v>19.399999999999999</v>
      </c>
      <c r="C692">
        <v>19.530000999999999</v>
      </c>
      <c r="D692">
        <v>18.959999</v>
      </c>
      <c r="E692">
        <v>18.98</v>
      </c>
      <c r="F692">
        <v>18.98</v>
      </c>
      <c r="G692">
        <v>2542894</v>
      </c>
      <c r="H692" s="27">
        <f t="shared" si="10"/>
        <v>-1.9628149812595568E-2</v>
      </c>
    </row>
    <row r="693" spans="1:8" x14ac:dyDescent="0.35">
      <c r="A693" s="23">
        <v>44335</v>
      </c>
      <c r="B693">
        <v>18.649999999999999</v>
      </c>
      <c r="C693">
        <v>18.700001</v>
      </c>
      <c r="D693">
        <v>18.280000999999999</v>
      </c>
      <c r="E693">
        <v>18.469999000000001</v>
      </c>
      <c r="F693">
        <v>18.469999000000001</v>
      </c>
      <c r="G693">
        <v>3426815</v>
      </c>
      <c r="H693" s="27">
        <f t="shared" si="10"/>
        <v>-2.6870442571127452E-2</v>
      </c>
    </row>
    <row r="694" spans="1:8" x14ac:dyDescent="0.35">
      <c r="A694" s="23">
        <v>44336</v>
      </c>
      <c r="B694">
        <v>18.510000000000002</v>
      </c>
      <c r="C694">
        <v>18.510000000000002</v>
      </c>
      <c r="D694">
        <v>17.790001</v>
      </c>
      <c r="E694">
        <v>18.260000000000002</v>
      </c>
      <c r="F694">
        <v>18.260000000000002</v>
      </c>
      <c r="G694">
        <v>3227749</v>
      </c>
      <c r="H694" s="27">
        <f t="shared" si="10"/>
        <v>-1.1369735320505421E-2</v>
      </c>
    </row>
    <row r="695" spans="1:8" x14ac:dyDescent="0.35">
      <c r="A695" s="23">
        <v>44337</v>
      </c>
      <c r="B695">
        <v>18.389999</v>
      </c>
      <c r="C695">
        <v>18.5</v>
      </c>
      <c r="D695">
        <v>18.079999999999998</v>
      </c>
      <c r="E695">
        <v>18.110001</v>
      </c>
      <c r="F695">
        <v>18.110001</v>
      </c>
      <c r="G695">
        <v>1796919</v>
      </c>
      <c r="H695" s="27">
        <f t="shared" si="10"/>
        <v>-8.2146221248631489E-3</v>
      </c>
    </row>
    <row r="696" spans="1:8" x14ac:dyDescent="0.35">
      <c r="A696" s="23">
        <v>44340</v>
      </c>
      <c r="B696">
        <v>18.190000999999999</v>
      </c>
      <c r="C696">
        <v>18.190000999999999</v>
      </c>
      <c r="D696">
        <v>17.889999</v>
      </c>
      <c r="E696">
        <v>17.91</v>
      </c>
      <c r="F696">
        <v>17.91</v>
      </c>
      <c r="G696">
        <v>2047779</v>
      </c>
      <c r="H696" s="27">
        <f t="shared" si="10"/>
        <v>-1.1043676916417637E-2</v>
      </c>
    </row>
    <row r="697" spans="1:8" x14ac:dyDescent="0.35">
      <c r="A697" s="23">
        <v>44341</v>
      </c>
      <c r="B697">
        <v>18.030000999999999</v>
      </c>
      <c r="C697">
        <v>18.170000000000002</v>
      </c>
      <c r="D697">
        <v>17.879999000000002</v>
      </c>
      <c r="E697">
        <v>17.940000999999999</v>
      </c>
      <c r="F697">
        <v>17.940000999999999</v>
      </c>
      <c r="G697">
        <v>2183318</v>
      </c>
      <c r="H697" s="27">
        <f t="shared" si="10"/>
        <v>1.6750977107760252E-3</v>
      </c>
    </row>
    <row r="698" spans="1:8" x14ac:dyDescent="0.35">
      <c r="A698" s="23">
        <v>44342</v>
      </c>
      <c r="B698">
        <v>18.09</v>
      </c>
      <c r="C698">
        <v>18.84</v>
      </c>
      <c r="D698">
        <v>18.09</v>
      </c>
      <c r="E698">
        <v>18.32</v>
      </c>
      <c r="F698">
        <v>18.32</v>
      </c>
      <c r="G698">
        <v>8767601</v>
      </c>
      <c r="H698" s="27">
        <f t="shared" si="10"/>
        <v>2.1181659911836213E-2</v>
      </c>
    </row>
    <row r="699" spans="1:8" x14ac:dyDescent="0.35">
      <c r="A699" s="23">
        <v>44343</v>
      </c>
      <c r="B699">
        <v>18.389999</v>
      </c>
      <c r="C699">
        <v>19.540001</v>
      </c>
      <c r="D699">
        <v>18.309999000000001</v>
      </c>
      <c r="E699">
        <v>19.23</v>
      </c>
      <c r="F699">
        <v>19.23</v>
      </c>
      <c r="G699">
        <v>6661539</v>
      </c>
      <c r="H699" s="27">
        <f t="shared" si="10"/>
        <v>4.9672489082969437E-2</v>
      </c>
    </row>
    <row r="700" spans="1:8" x14ac:dyDescent="0.35">
      <c r="A700" s="23">
        <v>44344</v>
      </c>
      <c r="B700">
        <v>19.41</v>
      </c>
      <c r="C700">
        <v>19.469999000000001</v>
      </c>
      <c r="D700">
        <v>18.940000999999999</v>
      </c>
      <c r="E700">
        <v>19.059999000000001</v>
      </c>
      <c r="F700">
        <v>19.059999000000001</v>
      </c>
      <c r="G700">
        <v>6738760</v>
      </c>
      <c r="H700" s="27">
        <f t="shared" si="10"/>
        <v>-8.8404056162246069E-3</v>
      </c>
    </row>
    <row r="701" spans="1:8" x14ac:dyDescent="0.35">
      <c r="A701" s="23">
        <v>44348</v>
      </c>
      <c r="B701">
        <v>19.25</v>
      </c>
      <c r="C701">
        <v>19.77</v>
      </c>
      <c r="D701">
        <v>19.170000000000002</v>
      </c>
      <c r="E701">
        <v>19.629999000000002</v>
      </c>
      <c r="F701">
        <v>19.629999000000002</v>
      </c>
      <c r="G701">
        <v>4758412</v>
      </c>
      <c r="H701" s="27">
        <f t="shared" si="10"/>
        <v>2.9905562954121889E-2</v>
      </c>
    </row>
    <row r="702" spans="1:8" x14ac:dyDescent="0.35">
      <c r="A702" s="23">
        <v>44349</v>
      </c>
      <c r="B702">
        <v>19.77</v>
      </c>
      <c r="C702">
        <v>19.82</v>
      </c>
      <c r="D702">
        <v>19.350000000000001</v>
      </c>
      <c r="E702">
        <v>19.549999</v>
      </c>
      <c r="F702">
        <v>19.549999</v>
      </c>
      <c r="G702">
        <v>6369535</v>
      </c>
      <c r="H702" s="27">
        <f t="shared" si="10"/>
        <v>-4.0753950114822647E-3</v>
      </c>
    </row>
    <row r="703" spans="1:8" x14ac:dyDescent="0.35">
      <c r="A703" s="23">
        <v>44350</v>
      </c>
      <c r="B703">
        <v>19.440000999999999</v>
      </c>
      <c r="C703">
        <v>19.600000000000001</v>
      </c>
      <c r="D703">
        <v>18.969999000000001</v>
      </c>
      <c r="E703">
        <v>19.059999000000001</v>
      </c>
      <c r="F703">
        <v>19.059999000000001</v>
      </c>
      <c r="G703">
        <v>4445654</v>
      </c>
      <c r="H703" s="27">
        <f t="shared" si="10"/>
        <v>-2.5063939900968713E-2</v>
      </c>
    </row>
    <row r="704" spans="1:8" x14ac:dyDescent="0.35">
      <c r="A704" s="23">
        <v>44351</v>
      </c>
      <c r="B704">
        <v>19.139999</v>
      </c>
      <c r="C704">
        <v>19.34</v>
      </c>
      <c r="D704">
        <v>18.535</v>
      </c>
      <c r="E704">
        <v>19.02</v>
      </c>
      <c r="F704">
        <v>19.02</v>
      </c>
      <c r="G704">
        <v>4168776</v>
      </c>
      <c r="H704" s="27">
        <f t="shared" si="10"/>
        <v>-2.0985835308806504E-3</v>
      </c>
    </row>
    <row r="705" spans="1:8" x14ac:dyDescent="0.35">
      <c r="A705" s="23">
        <v>44354</v>
      </c>
      <c r="B705">
        <v>19.139999</v>
      </c>
      <c r="C705">
        <v>19.350000000000001</v>
      </c>
      <c r="D705">
        <v>18.855</v>
      </c>
      <c r="E705">
        <v>19.25</v>
      </c>
      <c r="F705">
        <v>19.25</v>
      </c>
      <c r="G705">
        <v>4458045</v>
      </c>
      <c r="H705" s="27">
        <f t="shared" si="10"/>
        <v>1.2092534174553124E-2</v>
      </c>
    </row>
    <row r="706" spans="1:8" x14ac:dyDescent="0.35">
      <c r="A706" s="23">
        <v>44355</v>
      </c>
      <c r="B706">
        <v>19.329999999999998</v>
      </c>
      <c r="C706">
        <v>19.450001</v>
      </c>
      <c r="D706">
        <v>19.075001</v>
      </c>
      <c r="E706">
        <v>19.309999000000001</v>
      </c>
      <c r="F706">
        <v>19.309999000000001</v>
      </c>
      <c r="G706">
        <v>1989846</v>
      </c>
      <c r="H706" s="27">
        <f t="shared" si="10"/>
        <v>3.1168311688312337E-3</v>
      </c>
    </row>
    <row r="707" spans="1:8" x14ac:dyDescent="0.35">
      <c r="A707" s="23">
        <v>44356</v>
      </c>
      <c r="B707">
        <v>19.360001</v>
      </c>
      <c r="C707">
        <v>19.41</v>
      </c>
      <c r="D707">
        <v>18.620000999999998</v>
      </c>
      <c r="E707">
        <v>18.620000999999998</v>
      </c>
      <c r="F707">
        <v>18.620000999999998</v>
      </c>
      <c r="G707">
        <v>2462784</v>
      </c>
      <c r="H707" s="27">
        <f t="shared" si="10"/>
        <v>-3.5732679219714236E-2</v>
      </c>
    </row>
    <row r="708" spans="1:8" x14ac:dyDescent="0.35">
      <c r="A708" s="23">
        <v>44357</v>
      </c>
      <c r="B708">
        <v>18.739999999999998</v>
      </c>
      <c r="C708">
        <v>18.760000000000002</v>
      </c>
      <c r="D708">
        <v>18.23</v>
      </c>
      <c r="E708">
        <v>18.239999999999998</v>
      </c>
      <c r="F708">
        <v>18.239999999999998</v>
      </c>
      <c r="G708">
        <v>5316750</v>
      </c>
      <c r="H708" s="27">
        <f t="shared" si="10"/>
        <v>-2.0408215874961558E-2</v>
      </c>
    </row>
    <row r="709" spans="1:8" x14ac:dyDescent="0.35">
      <c r="A709" s="23">
        <v>44358</v>
      </c>
      <c r="B709">
        <v>18.440000999999999</v>
      </c>
      <c r="C709">
        <v>18.48</v>
      </c>
      <c r="D709">
        <v>18.239999999999998</v>
      </c>
      <c r="E709">
        <v>18.469999000000001</v>
      </c>
      <c r="F709">
        <v>18.469999000000001</v>
      </c>
      <c r="G709">
        <v>2705703</v>
      </c>
      <c r="H709" s="27">
        <f t="shared" si="10"/>
        <v>1.2609594298245777E-2</v>
      </c>
    </row>
    <row r="710" spans="1:8" x14ac:dyDescent="0.35">
      <c r="A710" s="23">
        <v>44361</v>
      </c>
      <c r="B710">
        <v>18.450001</v>
      </c>
      <c r="C710">
        <v>18.539000000000001</v>
      </c>
      <c r="D710">
        <v>17.799999</v>
      </c>
      <c r="E710">
        <v>17.940000999999999</v>
      </c>
      <c r="F710">
        <v>17.940000999999999</v>
      </c>
      <c r="G710">
        <v>3972790</v>
      </c>
      <c r="H710" s="27">
        <f t="shared" ref="H710:H773" si="11">(F710-F709)/F709</f>
        <v>-2.8695074645104346E-2</v>
      </c>
    </row>
    <row r="711" spans="1:8" x14ac:dyDescent="0.35">
      <c r="A711" s="23">
        <v>44362</v>
      </c>
      <c r="B711">
        <v>17.969999000000001</v>
      </c>
      <c r="C711">
        <v>18.010000000000002</v>
      </c>
      <c r="D711">
        <v>17.600000000000001</v>
      </c>
      <c r="E711">
        <v>17.93</v>
      </c>
      <c r="F711">
        <v>17.93</v>
      </c>
      <c r="G711">
        <v>4454370</v>
      </c>
      <c r="H711" s="27">
        <f t="shared" si="11"/>
        <v>-5.5746931117779978E-4</v>
      </c>
    </row>
    <row r="712" spans="1:8" x14ac:dyDescent="0.35">
      <c r="A712" s="23">
        <v>44363</v>
      </c>
      <c r="B712">
        <v>17.84</v>
      </c>
      <c r="C712">
        <v>18.045000000000002</v>
      </c>
      <c r="D712">
        <v>17.649999999999999</v>
      </c>
      <c r="E712">
        <v>18.010000000000002</v>
      </c>
      <c r="F712">
        <v>18.010000000000002</v>
      </c>
      <c r="G712">
        <v>3608518</v>
      </c>
      <c r="H712" s="27">
        <f t="shared" si="11"/>
        <v>4.4617958728389211E-3</v>
      </c>
    </row>
    <row r="713" spans="1:8" x14ac:dyDescent="0.35">
      <c r="A713" s="23">
        <v>44364</v>
      </c>
      <c r="B713">
        <v>17.93</v>
      </c>
      <c r="C713">
        <v>17.98</v>
      </c>
      <c r="D713">
        <v>17.309999000000001</v>
      </c>
      <c r="E713">
        <v>17.579999999999998</v>
      </c>
      <c r="F713">
        <v>17.579999999999998</v>
      </c>
      <c r="G713">
        <v>3363148</v>
      </c>
      <c r="H713" s="27">
        <f t="shared" si="11"/>
        <v>-2.3875624652970752E-2</v>
      </c>
    </row>
    <row r="714" spans="1:8" x14ac:dyDescent="0.35">
      <c r="A714" s="23">
        <v>44365</v>
      </c>
      <c r="B714">
        <v>17.299999</v>
      </c>
      <c r="C714">
        <v>17.459999</v>
      </c>
      <c r="D714">
        <v>16.950001</v>
      </c>
      <c r="E714">
        <v>17.32</v>
      </c>
      <c r="F714">
        <v>17.32</v>
      </c>
      <c r="G714">
        <v>5394005</v>
      </c>
      <c r="H714" s="27">
        <f t="shared" si="11"/>
        <v>-1.4789533560864506E-2</v>
      </c>
    </row>
    <row r="715" spans="1:8" x14ac:dyDescent="0.35">
      <c r="A715" s="23">
        <v>44368</v>
      </c>
      <c r="B715">
        <v>17.43</v>
      </c>
      <c r="C715">
        <v>17.829999999999998</v>
      </c>
      <c r="D715">
        <v>17.290001</v>
      </c>
      <c r="E715">
        <v>17.709999</v>
      </c>
      <c r="F715">
        <v>17.709999</v>
      </c>
      <c r="G715">
        <v>2145419</v>
      </c>
      <c r="H715" s="27">
        <f t="shared" si="11"/>
        <v>2.2517263279445702E-2</v>
      </c>
    </row>
    <row r="716" spans="1:8" x14ac:dyDescent="0.35">
      <c r="A716" s="23">
        <v>44369</v>
      </c>
      <c r="B716">
        <v>17.700001</v>
      </c>
      <c r="C716">
        <v>17.920000000000002</v>
      </c>
      <c r="D716">
        <v>17.41</v>
      </c>
      <c r="E716">
        <v>17.82</v>
      </c>
      <c r="F716">
        <v>17.82</v>
      </c>
      <c r="G716">
        <v>1997531</v>
      </c>
      <c r="H716" s="27">
        <f t="shared" si="11"/>
        <v>6.2112369402166799E-3</v>
      </c>
    </row>
    <row r="717" spans="1:8" x14ac:dyDescent="0.35">
      <c r="A717" s="23">
        <v>44370</v>
      </c>
      <c r="B717">
        <v>17.920000000000002</v>
      </c>
      <c r="C717">
        <v>18.5</v>
      </c>
      <c r="D717">
        <v>17.920000000000002</v>
      </c>
      <c r="E717">
        <v>18.389999</v>
      </c>
      <c r="F717">
        <v>18.389999</v>
      </c>
      <c r="G717">
        <v>2687372</v>
      </c>
      <c r="H717" s="27">
        <f t="shared" si="11"/>
        <v>3.1986475869809163E-2</v>
      </c>
    </row>
    <row r="718" spans="1:8" x14ac:dyDescent="0.35">
      <c r="A718" s="23">
        <v>44371</v>
      </c>
      <c r="B718">
        <v>18.48</v>
      </c>
      <c r="C718">
        <v>18.760000000000002</v>
      </c>
      <c r="D718">
        <v>18.295000000000002</v>
      </c>
      <c r="E718">
        <v>18.629999000000002</v>
      </c>
      <c r="F718">
        <v>18.629999000000002</v>
      </c>
      <c r="G718">
        <v>2426996</v>
      </c>
      <c r="H718" s="27">
        <f t="shared" si="11"/>
        <v>1.3050571672135599E-2</v>
      </c>
    </row>
    <row r="719" spans="1:8" x14ac:dyDescent="0.35">
      <c r="A719" s="23">
        <v>44372</v>
      </c>
      <c r="B719">
        <v>19.27</v>
      </c>
      <c r="C719">
        <v>19.479799</v>
      </c>
      <c r="D719">
        <v>18.864999999999998</v>
      </c>
      <c r="E719">
        <v>19.100000000000001</v>
      </c>
      <c r="F719">
        <v>19.100000000000001</v>
      </c>
      <c r="G719">
        <v>4481100</v>
      </c>
      <c r="H719" s="27">
        <f t="shared" si="11"/>
        <v>2.5228181708437013E-2</v>
      </c>
    </row>
    <row r="720" spans="1:8" x14ac:dyDescent="0.35">
      <c r="A720" s="23">
        <v>44375</v>
      </c>
      <c r="B720">
        <v>19.18</v>
      </c>
      <c r="C720">
        <v>19.18</v>
      </c>
      <c r="D720">
        <v>18.379999000000002</v>
      </c>
      <c r="E720">
        <v>18.530000999999999</v>
      </c>
      <c r="F720">
        <v>18.530000999999999</v>
      </c>
      <c r="G720">
        <v>4349277</v>
      </c>
      <c r="H720" s="27">
        <f t="shared" si="11"/>
        <v>-2.9842879581151976E-2</v>
      </c>
    </row>
    <row r="721" spans="1:8" x14ac:dyDescent="0.35">
      <c r="A721" s="23">
        <v>44376</v>
      </c>
      <c r="B721">
        <v>18.620000999999998</v>
      </c>
      <c r="C721">
        <v>18.870000999999998</v>
      </c>
      <c r="D721">
        <v>18.399999999999999</v>
      </c>
      <c r="E721">
        <v>18.540001</v>
      </c>
      <c r="F721">
        <v>18.540001</v>
      </c>
      <c r="G721">
        <v>2571328</v>
      </c>
      <c r="H721" s="27">
        <f t="shared" si="11"/>
        <v>5.3966537832359342E-4</v>
      </c>
    </row>
    <row r="722" spans="1:8" x14ac:dyDescent="0.35">
      <c r="A722" s="23">
        <v>44377</v>
      </c>
      <c r="B722">
        <v>18.540001</v>
      </c>
      <c r="C722">
        <v>18.575001</v>
      </c>
      <c r="D722">
        <v>18.309999000000001</v>
      </c>
      <c r="E722">
        <v>18.57</v>
      </c>
      <c r="F722">
        <v>18.57</v>
      </c>
      <c r="G722">
        <v>2911795</v>
      </c>
      <c r="H722" s="27">
        <f t="shared" si="11"/>
        <v>1.6180689526392208E-3</v>
      </c>
    </row>
    <row r="723" spans="1:8" x14ac:dyDescent="0.35">
      <c r="A723" s="23">
        <v>44378</v>
      </c>
      <c r="B723">
        <v>18.66</v>
      </c>
      <c r="C723">
        <v>18.98</v>
      </c>
      <c r="D723">
        <v>18.57</v>
      </c>
      <c r="E723">
        <v>18.799999</v>
      </c>
      <c r="F723">
        <v>18.799999</v>
      </c>
      <c r="G723">
        <v>2179722</v>
      </c>
      <c r="H723" s="27">
        <f t="shared" si="11"/>
        <v>1.2385514270328454E-2</v>
      </c>
    </row>
    <row r="724" spans="1:8" x14ac:dyDescent="0.35">
      <c r="A724" s="23">
        <v>44379</v>
      </c>
      <c r="B724">
        <v>18.82</v>
      </c>
      <c r="C724">
        <v>18.860001</v>
      </c>
      <c r="D724">
        <v>18.52</v>
      </c>
      <c r="E724">
        <v>18.73</v>
      </c>
      <c r="F724">
        <v>18.73</v>
      </c>
      <c r="G724">
        <v>1559845</v>
      </c>
      <c r="H724" s="27">
        <f t="shared" si="11"/>
        <v>-3.7233512618803466E-3</v>
      </c>
    </row>
    <row r="725" spans="1:8" x14ac:dyDescent="0.35">
      <c r="A725" s="23">
        <v>44383</v>
      </c>
      <c r="B725">
        <v>18.700001</v>
      </c>
      <c r="C725">
        <v>18.77</v>
      </c>
      <c r="D725">
        <v>18.280000999999999</v>
      </c>
      <c r="E725">
        <v>18.59</v>
      </c>
      <c r="F725">
        <v>18.59</v>
      </c>
      <c r="G725">
        <v>2037031</v>
      </c>
      <c r="H725" s="27">
        <f t="shared" si="11"/>
        <v>-7.474639615589993E-3</v>
      </c>
    </row>
    <row r="726" spans="1:8" x14ac:dyDescent="0.35">
      <c r="A726" s="23">
        <v>44384</v>
      </c>
      <c r="B726">
        <v>18.52</v>
      </c>
      <c r="C726">
        <v>18.704999999999998</v>
      </c>
      <c r="D726">
        <v>18.07</v>
      </c>
      <c r="E726">
        <v>18.309999000000001</v>
      </c>
      <c r="F726">
        <v>18.309999000000001</v>
      </c>
      <c r="G726">
        <v>6701115</v>
      </c>
      <c r="H726" s="27">
        <f t="shared" si="11"/>
        <v>-1.506191500806878E-2</v>
      </c>
    </row>
    <row r="727" spans="1:8" x14ac:dyDescent="0.35">
      <c r="A727" s="23">
        <v>44385</v>
      </c>
      <c r="B727">
        <v>18</v>
      </c>
      <c r="C727">
        <v>18.219999000000001</v>
      </c>
      <c r="D727">
        <v>17.605</v>
      </c>
      <c r="E727">
        <v>18.079999999999998</v>
      </c>
      <c r="F727">
        <v>18.079999999999998</v>
      </c>
      <c r="G727">
        <v>5460709</v>
      </c>
      <c r="H727" s="27">
        <f t="shared" si="11"/>
        <v>-1.2561387906138222E-2</v>
      </c>
    </row>
    <row r="728" spans="1:8" x14ac:dyDescent="0.35">
      <c r="A728" s="23">
        <v>44386</v>
      </c>
      <c r="B728">
        <v>18.350000000000001</v>
      </c>
      <c r="C728">
        <v>18.844999000000001</v>
      </c>
      <c r="D728">
        <v>18.32</v>
      </c>
      <c r="E728">
        <v>18.82</v>
      </c>
      <c r="F728">
        <v>18.82</v>
      </c>
      <c r="G728">
        <v>2470002</v>
      </c>
      <c r="H728" s="27">
        <f t="shared" si="11"/>
        <v>4.0929203539823121E-2</v>
      </c>
    </row>
    <row r="729" spans="1:8" x14ac:dyDescent="0.35">
      <c r="A729" s="23">
        <v>44389</v>
      </c>
      <c r="B729">
        <v>18.649999999999999</v>
      </c>
      <c r="C729">
        <v>18.809999000000001</v>
      </c>
      <c r="D729">
        <v>18.510000000000002</v>
      </c>
      <c r="E729">
        <v>18.760000000000002</v>
      </c>
      <c r="F729">
        <v>18.760000000000002</v>
      </c>
      <c r="G729">
        <v>2713419</v>
      </c>
      <c r="H729" s="27">
        <f t="shared" si="11"/>
        <v>-3.1880977683314943E-3</v>
      </c>
    </row>
    <row r="730" spans="1:8" x14ac:dyDescent="0.35">
      <c r="A730" s="23">
        <v>44390</v>
      </c>
      <c r="B730">
        <v>18.649999999999999</v>
      </c>
      <c r="C730">
        <v>18.799999</v>
      </c>
      <c r="D730">
        <v>18.209999</v>
      </c>
      <c r="E730">
        <v>18.290001</v>
      </c>
      <c r="F730">
        <v>18.290001</v>
      </c>
      <c r="G730">
        <v>2114691</v>
      </c>
      <c r="H730" s="27">
        <f t="shared" si="11"/>
        <v>-2.5053251599147192E-2</v>
      </c>
    </row>
    <row r="731" spans="1:8" x14ac:dyDescent="0.35">
      <c r="A731" s="23">
        <v>44391</v>
      </c>
      <c r="B731">
        <v>18.440000999999999</v>
      </c>
      <c r="C731">
        <v>18.559999000000001</v>
      </c>
      <c r="D731">
        <v>18.079999999999998</v>
      </c>
      <c r="E731">
        <v>18.129999000000002</v>
      </c>
      <c r="F731">
        <v>18.129999000000002</v>
      </c>
      <c r="G731">
        <v>2219994</v>
      </c>
      <c r="H731" s="27">
        <f t="shared" si="11"/>
        <v>-8.7480585703630445E-3</v>
      </c>
    </row>
    <row r="732" spans="1:8" x14ac:dyDescent="0.35">
      <c r="A732" s="23">
        <v>44392</v>
      </c>
      <c r="B732">
        <v>18.07</v>
      </c>
      <c r="C732">
        <v>18.18</v>
      </c>
      <c r="D732">
        <v>17.57</v>
      </c>
      <c r="E732">
        <v>17.780000999999999</v>
      </c>
      <c r="F732">
        <v>17.780000999999999</v>
      </c>
      <c r="G732">
        <v>2632884</v>
      </c>
      <c r="H732" s="27">
        <f t="shared" si="11"/>
        <v>-1.9304910055428181E-2</v>
      </c>
    </row>
    <row r="733" spans="1:8" x14ac:dyDescent="0.35">
      <c r="A733" s="23">
        <v>44393</v>
      </c>
      <c r="B733">
        <v>17.84</v>
      </c>
      <c r="C733">
        <v>17.894501000000002</v>
      </c>
      <c r="D733">
        <v>16.940000999999999</v>
      </c>
      <c r="E733">
        <v>17.049999</v>
      </c>
      <c r="F733">
        <v>17.049999</v>
      </c>
      <c r="G733">
        <v>3801410</v>
      </c>
      <c r="H733" s="27">
        <f t="shared" si="11"/>
        <v>-4.1057478005766083E-2</v>
      </c>
    </row>
    <row r="734" spans="1:8" x14ac:dyDescent="0.35">
      <c r="A734" s="23">
        <v>44396</v>
      </c>
      <c r="B734">
        <v>16.620000999999998</v>
      </c>
      <c r="C734">
        <v>16.959999</v>
      </c>
      <c r="D734">
        <v>16.420000000000002</v>
      </c>
      <c r="E734">
        <v>16.73</v>
      </c>
      <c r="F734">
        <v>16.73</v>
      </c>
      <c r="G734">
        <v>3615645</v>
      </c>
      <c r="H734" s="27">
        <f t="shared" si="11"/>
        <v>-1.8768270895499716E-2</v>
      </c>
    </row>
    <row r="735" spans="1:8" x14ac:dyDescent="0.35">
      <c r="A735" s="23">
        <v>44397</v>
      </c>
      <c r="B735">
        <v>16.790001</v>
      </c>
      <c r="C735">
        <v>17.540001</v>
      </c>
      <c r="D735">
        <v>16.620000999999998</v>
      </c>
      <c r="E735">
        <v>17.350000000000001</v>
      </c>
      <c r="F735">
        <v>17.350000000000001</v>
      </c>
      <c r="G735">
        <v>2365755</v>
      </c>
      <c r="H735" s="27">
        <f t="shared" si="11"/>
        <v>3.7059175134489003E-2</v>
      </c>
    </row>
    <row r="736" spans="1:8" x14ac:dyDescent="0.35">
      <c r="A736" s="23">
        <v>44398</v>
      </c>
      <c r="B736">
        <v>17.530000999999999</v>
      </c>
      <c r="C736">
        <v>18.010401000000002</v>
      </c>
      <c r="D736">
        <v>17.530000999999999</v>
      </c>
      <c r="E736">
        <v>17.73</v>
      </c>
      <c r="F736">
        <v>17.73</v>
      </c>
      <c r="G736">
        <v>2948338</v>
      </c>
      <c r="H736" s="27">
        <f t="shared" si="11"/>
        <v>2.1902017291066223E-2</v>
      </c>
    </row>
    <row r="737" spans="1:8" x14ac:dyDescent="0.35">
      <c r="A737" s="23">
        <v>44399</v>
      </c>
      <c r="B737">
        <v>17.700001</v>
      </c>
      <c r="C737">
        <v>17.75</v>
      </c>
      <c r="D737">
        <v>17.350000000000001</v>
      </c>
      <c r="E737">
        <v>17.48</v>
      </c>
      <c r="F737">
        <v>17.48</v>
      </c>
      <c r="G737">
        <v>2859308</v>
      </c>
      <c r="H737" s="27">
        <f t="shared" si="11"/>
        <v>-1.410039481105471E-2</v>
      </c>
    </row>
    <row r="738" spans="1:8" x14ac:dyDescent="0.35">
      <c r="A738" s="23">
        <v>44400</v>
      </c>
      <c r="B738">
        <v>17.549999</v>
      </c>
      <c r="C738">
        <v>17.889999</v>
      </c>
      <c r="D738">
        <v>17.469999000000001</v>
      </c>
      <c r="E738">
        <v>17.639999</v>
      </c>
      <c r="F738">
        <v>17.639999</v>
      </c>
      <c r="G738">
        <v>3817065</v>
      </c>
      <c r="H738" s="27">
        <f t="shared" si="11"/>
        <v>9.1532608695651663E-3</v>
      </c>
    </row>
    <row r="739" spans="1:8" x14ac:dyDescent="0.35">
      <c r="A739" s="23">
        <v>44403</v>
      </c>
      <c r="B739">
        <v>17.549999</v>
      </c>
      <c r="C739">
        <v>17.809999000000001</v>
      </c>
      <c r="D739">
        <v>17.27</v>
      </c>
      <c r="E739">
        <v>17.809999000000001</v>
      </c>
      <c r="F739">
        <v>17.809999000000001</v>
      </c>
      <c r="G739">
        <v>4148878</v>
      </c>
      <c r="H739" s="27">
        <f t="shared" si="11"/>
        <v>9.6371887549427694E-3</v>
      </c>
    </row>
    <row r="740" spans="1:8" x14ac:dyDescent="0.35">
      <c r="A740" s="23">
        <v>44404</v>
      </c>
      <c r="B740">
        <v>17.670000000000002</v>
      </c>
      <c r="C740">
        <v>17.73</v>
      </c>
      <c r="D740">
        <v>17.360001</v>
      </c>
      <c r="E740">
        <v>17.559999000000001</v>
      </c>
      <c r="F740">
        <v>17.559999000000001</v>
      </c>
      <c r="G740">
        <v>1488961</v>
      </c>
      <c r="H740" s="27">
        <f t="shared" si="11"/>
        <v>-1.4037058620834285E-2</v>
      </c>
    </row>
    <row r="741" spans="1:8" x14ac:dyDescent="0.35">
      <c r="A741" s="23">
        <v>44405</v>
      </c>
      <c r="B741">
        <v>17.68</v>
      </c>
      <c r="C741">
        <v>17.870000999999998</v>
      </c>
      <c r="D741">
        <v>17.16</v>
      </c>
      <c r="E741">
        <v>17.450001</v>
      </c>
      <c r="F741">
        <v>17.450001</v>
      </c>
      <c r="G741">
        <v>1675572</v>
      </c>
      <c r="H741" s="27">
        <f t="shared" si="11"/>
        <v>-6.2641233635606086E-3</v>
      </c>
    </row>
    <row r="742" spans="1:8" x14ac:dyDescent="0.35">
      <c r="A742" s="23">
        <v>44406</v>
      </c>
      <c r="B742">
        <v>17.510000000000002</v>
      </c>
      <c r="C742">
        <v>17.899999999999999</v>
      </c>
      <c r="D742">
        <v>17.445</v>
      </c>
      <c r="E742">
        <v>17.459999</v>
      </c>
      <c r="F742">
        <v>17.459999</v>
      </c>
      <c r="G742">
        <v>3573939</v>
      </c>
      <c r="H742" s="27">
        <f t="shared" si="11"/>
        <v>5.7295125656436961E-4</v>
      </c>
    </row>
    <row r="743" spans="1:8" x14ac:dyDescent="0.35">
      <c r="A743" s="23">
        <v>44407</v>
      </c>
      <c r="B743">
        <v>17.399999999999999</v>
      </c>
      <c r="C743">
        <v>18.030000999999999</v>
      </c>
      <c r="D743">
        <v>17.350000000000001</v>
      </c>
      <c r="E743">
        <v>17.52</v>
      </c>
      <c r="F743">
        <v>17.52</v>
      </c>
      <c r="G743">
        <v>3449364</v>
      </c>
      <c r="H743" s="27">
        <f t="shared" si="11"/>
        <v>3.4364835874274536E-3</v>
      </c>
    </row>
    <row r="744" spans="1:8" x14ac:dyDescent="0.35">
      <c r="A744" s="23">
        <v>44410</v>
      </c>
      <c r="B744">
        <v>18.07</v>
      </c>
      <c r="C744">
        <v>18.620000999999998</v>
      </c>
      <c r="D744">
        <v>18.02</v>
      </c>
      <c r="E744">
        <v>18.100000000000001</v>
      </c>
      <c r="F744">
        <v>18.100000000000001</v>
      </c>
      <c r="G744">
        <v>5346441</v>
      </c>
      <c r="H744" s="27">
        <f t="shared" si="11"/>
        <v>3.3105022831050337E-2</v>
      </c>
    </row>
    <row r="745" spans="1:8" x14ac:dyDescent="0.35">
      <c r="A745" s="23">
        <v>44411</v>
      </c>
      <c r="B745">
        <v>19</v>
      </c>
      <c r="C745">
        <v>19.600000000000001</v>
      </c>
      <c r="D745">
        <v>18.18</v>
      </c>
      <c r="E745">
        <v>19.219999000000001</v>
      </c>
      <c r="F745">
        <v>19.219999000000001</v>
      </c>
      <c r="G745">
        <v>10111225</v>
      </c>
      <c r="H745" s="27">
        <f t="shared" si="11"/>
        <v>6.1878397790055245E-2</v>
      </c>
    </row>
    <row r="746" spans="1:8" x14ac:dyDescent="0.35">
      <c r="A746" s="23">
        <v>44412</v>
      </c>
      <c r="B746">
        <v>19.559999000000001</v>
      </c>
      <c r="C746">
        <v>20.826799000000001</v>
      </c>
      <c r="D746">
        <v>19.43</v>
      </c>
      <c r="E746">
        <v>20.51</v>
      </c>
      <c r="F746">
        <v>20.51</v>
      </c>
      <c r="G746">
        <v>10196803</v>
      </c>
      <c r="H746" s="27">
        <f t="shared" si="11"/>
        <v>6.7117641369284151E-2</v>
      </c>
    </row>
    <row r="747" spans="1:8" x14ac:dyDescent="0.35">
      <c r="A747" s="23">
        <v>44413</v>
      </c>
      <c r="B747">
        <v>20.51</v>
      </c>
      <c r="C747">
        <v>21.349001000000001</v>
      </c>
      <c r="D747">
        <v>20.32</v>
      </c>
      <c r="E747">
        <v>21.23</v>
      </c>
      <c r="F747">
        <v>21.23</v>
      </c>
      <c r="G747">
        <v>5210275</v>
      </c>
      <c r="H747" s="27">
        <f t="shared" si="11"/>
        <v>3.5104826913700579E-2</v>
      </c>
    </row>
    <row r="748" spans="1:8" x14ac:dyDescent="0.35">
      <c r="A748" s="23">
        <v>44414</v>
      </c>
      <c r="B748">
        <v>21.309999000000001</v>
      </c>
      <c r="C748">
        <v>21.450001</v>
      </c>
      <c r="D748">
        <v>21.040001</v>
      </c>
      <c r="E748">
        <v>21.15</v>
      </c>
      <c r="F748">
        <v>21.15</v>
      </c>
      <c r="G748">
        <v>3394110</v>
      </c>
      <c r="H748" s="27">
        <f t="shared" si="11"/>
        <v>-3.7682524729157722E-3</v>
      </c>
    </row>
    <row r="749" spans="1:8" x14ac:dyDescent="0.35">
      <c r="A749" s="23">
        <v>44417</v>
      </c>
      <c r="B749">
        <v>21.049999</v>
      </c>
      <c r="C749">
        <v>21.620000999999998</v>
      </c>
      <c r="D749">
        <v>20.924999</v>
      </c>
      <c r="E749">
        <v>21.309999000000001</v>
      </c>
      <c r="F749">
        <v>21.309999000000001</v>
      </c>
      <c r="G749">
        <v>3198267</v>
      </c>
      <c r="H749" s="27">
        <f t="shared" si="11"/>
        <v>7.5649645390072186E-3</v>
      </c>
    </row>
    <row r="750" spans="1:8" x14ac:dyDescent="0.35">
      <c r="A750" s="23">
        <v>44418</v>
      </c>
      <c r="B750">
        <v>21.309999000000001</v>
      </c>
      <c r="C750">
        <v>22.16</v>
      </c>
      <c r="D750">
        <v>21.24</v>
      </c>
      <c r="E750">
        <v>21.75</v>
      </c>
      <c r="F750">
        <v>21.75</v>
      </c>
      <c r="G750">
        <v>3616169</v>
      </c>
      <c r="H750" s="27">
        <f t="shared" si="11"/>
        <v>2.0647631189471136E-2</v>
      </c>
    </row>
    <row r="751" spans="1:8" x14ac:dyDescent="0.35">
      <c r="A751" s="23">
        <v>44419</v>
      </c>
      <c r="B751">
        <v>21.610001</v>
      </c>
      <c r="C751">
        <v>22.110001</v>
      </c>
      <c r="D751">
        <v>21.48</v>
      </c>
      <c r="E751">
        <v>21.9</v>
      </c>
      <c r="F751">
        <v>21.9</v>
      </c>
      <c r="G751">
        <v>1979342</v>
      </c>
      <c r="H751" s="27">
        <f t="shared" si="11"/>
        <v>6.8965517241378659E-3</v>
      </c>
    </row>
    <row r="752" spans="1:8" x14ac:dyDescent="0.35">
      <c r="A752" s="23">
        <v>44420</v>
      </c>
      <c r="B752">
        <v>21.870000999999998</v>
      </c>
      <c r="C752">
        <v>22.030000999999999</v>
      </c>
      <c r="D752">
        <v>21.66</v>
      </c>
      <c r="E752">
        <v>21.9</v>
      </c>
      <c r="F752">
        <v>21.9</v>
      </c>
      <c r="G752">
        <v>1687726</v>
      </c>
      <c r="H752" s="27">
        <f t="shared" si="11"/>
        <v>0</v>
      </c>
    </row>
    <row r="753" spans="1:8" x14ac:dyDescent="0.35">
      <c r="A753" s="23">
        <v>44421</v>
      </c>
      <c r="B753">
        <v>21.82</v>
      </c>
      <c r="C753">
        <v>21.870000999999998</v>
      </c>
      <c r="D753">
        <v>21.434999000000001</v>
      </c>
      <c r="E753">
        <v>21.57</v>
      </c>
      <c r="F753">
        <v>21.57</v>
      </c>
      <c r="G753">
        <v>1799505</v>
      </c>
      <c r="H753" s="27">
        <f t="shared" si="11"/>
        <v>-1.5068493150684854E-2</v>
      </c>
    </row>
    <row r="754" spans="1:8" x14ac:dyDescent="0.35">
      <c r="A754" s="23">
        <v>44424</v>
      </c>
      <c r="B754">
        <v>21.370000999999998</v>
      </c>
      <c r="C754">
        <v>21.4</v>
      </c>
      <c r="D754">
        <v>21.01</v>
      </c>
      <c r="E754">
        <v>21.17</v>
      </c>
      <c r="F754">
        <v>21.17</v>
      </c>
      <c r="G754">
        <v>1650250</v>
      </c>
      <c r="H754" s="27">
        <f t="shared" si="11"/>
        <v>-1.8544274455261873E-2</v>
      </c>
    </row>
    <row r="755" spans="1:8" x14ac:dyDescent="0.35">
      <c r="A755" s="23">
        <v>44425</v>
      </c>
      <c r="B755">
        <v>20.93</v>
      </c>
      <c r="C755">
        <v>20.940999999999999</v>
      </c>
      <c r="D755">
        <v>19.790001</v>
      </c>
      <c r="E755">
        <v>19.920000000000002</v>
      </c>
      <c r="F755">
        <v>19.920000000000002</v>
      </c>
      <c r="G755">
        <v>3755170</v>
      </c>
      <c r="H755" s="27">
        <f t="shared" si="11"/>
        <v>-5.9045819555975432E-2</v>
      </c>
    </row>
    <row r="756" spans="1:8" x14ac:dyDescent="0.35">
      <c r="A756" s="23">
        <v>44426</v>
      </c>
      <c r="B756">
        <v>19.82</v>
      </c>
      <c r="C756">
        <v>20.308599000000001</v>
      </c>
      <c r="D756">
        <v>19.690000999999999</v>
      </c>
      <c r="E756">
        <v>19.709999</v>
      </c>
      <c r="F756">
        <v>19.709999</v>
      </c>
      <c r="G756">
        <v>2542118</v>
      </c>
      <c r="H756" s="27">
        <f t="shared" si="11"/>
        <v>-1.0542218875502102E-2</v>
      </c>
    </row>
    <row r="757" spans="1:8" x14ac:dyDescent="0.35">
      <c r="A757" s="23">
        <v>44427</v>
      </c>
      <c r="B757">
        <v>19.350000000000001</v>
      </c>
      <c r="C757">
        <v>19.594999000000001</v>
      </c>
      <c r="D757">
        <v>19.010000000000002</v>
      </c>
      <c r="E757">
        <v>19.049999</v>
      </c>
      <c r="F757">
        <v>19.049999</v>
      </c>
      <c r="G757">
        <v>3840336</v>
      </c>
      <c r="H757" s="27">
        <f t="shared" si="11"/>
        <v>-3.3485542033766726E-2</v>
      </c>
    </row>
    <row r="758" spans="1:8" x14ac:dyDescent="0.35">
      <c r="A758" s="23">
        <v>44428</v>
      </c>
      <c r="B758">
        <v>19.510000000000002</v>
      </c>
      <c r="C758">
        <v>19.75</v>
      </c>
      <c r="D758">
        <v>19.370000999999998</v>
      </c>
      <c r="E758">
        <v>19.739999999999998</v>
      </c>
      <c r="F758">
        <v>19.739999999999998</v>
      </c>
      <c r="G758">
        <v>3299359</v>
      </c>
      <c r="H758" s="27">
        <f t="shared" si="11"/>
        <v>3.6220526835723126E-2</v>
      </c>
    </row>
    <row r="759" spans="1:8" x14ac:dyDescent="0.35">
      <c r="A759" s="23">
        <v>44431</v>
      </c>
      <c r="B759">
        <v>20</v>
      </c>
      <c r="C759">
        <v>20.139999</v>
      </c>
      <c r="D759">
        <v>19.750999</v>
      </c>
      <c r="E759">
        <v>20.079999999999998</v>
      </c>
      <c r="F759">
        <v>20.079999999999998</v>
      </c>
      <c r="G759">
        <v>3332749</v>
      </c>
      <c r="H759" s="27">
        <f t="shared" si="11"/>
        <v>1.7223910840932111E-2</v>
      </c>
    </row>
    <row r="760" spans="1:8" x14ac:dyDescent="0.35">
      <c r="A760" s="23">
        <v>44432</v>
      </c>
      <c r="B760">
        <v>20.120000999999998</v>
      </c>
      <c r="C760">
        <v>20.905000999999999</v>
      </c>
      <c r="D760">
        <v>20.120000999999998</v>
      </c>
      <c r="E760">
        <v>20.709999</v>
      </c>
      <c r="F760">
        <v>20.709999</v>
      </c>
      <c r="G760">
        <v>3385448</v>
      </c>
      <c r="H760" s="27">
        <f t="shared" si="11"/>
        <v>3.1374452191235136E-2</v>
      </c>
    </row>
    <row r="761" spans="1:8" x14ac:dyDescent="0.35">
      <c r="A761" s="23">
        <v>44433</v>
      </c>
      <c r="B761">
        <v>20.780000999999999</v>
      </c>
      <c r="C761">
        <v>20.969999000000001</v>
      </c>
      <c r="D761">
        <v>20.59</v>
      </c>
      <c r="E761">
        <v>20.82</v>
      </c>
      <c r="F761">
        <v>20.82</v>
      </c>
      <c r="G761">
        <v>2597463</v>
      </c>
      <c r="H761" s="27">
        <f t="shared" si="11"/>
        <v>5.3114922893043332E-3</v>
      </c>
    </row>
    <row r="762" spans="1:8" x14ac:dyDescent="0.35">
      <c r="A762" s="23">
        <v>44434</v>
      </c>
      <c r="B762">
        <v>20.790001</v>
      </c>
      <c r="C762">
        <v>20.825001</v>
      </c>
      <c r="D762">
        <v>20.200001</v>
      </c>
      <c r="E762">
        <v>20.32</v>
      </c>
      <c r="F762">
        <v>20.32</v>
      </c>
      <c r="G762">
        <v>2506638</v>
      </c>
      <c r="H762" s="27">
        <f t="shared" si="11"/>
        <v>-2.4015369836695485E-2</v>
      </c>
    </row>
    <row r="763" spans="1:8" x14ac:dyDescent="0.35">
      <c r="A763" s="23">
        <v>44435</v>
      </c>
      <c r="B763">
        <v>20.379999000000002</v>
      </c>
      <c r="C763">
        <v>20.99</v>
      </c>
      <c r="D763">
        <v>20.370000999999998</v>
      </c>
      <c r="E763">
        <v>20.809999000000001</v>
      </c>
      <c r="F763">
        <v>20.809999000000001</v>
      </c>
      <c r="G763">
        <v>2282248</v>
      </c>
      <c r="H763" s="27">
        <f t="shared" si="11"/>
        <v>2.4114124015748077E-2</v>
      </c>
    </row>
    <row r="764" spans="1:8" x14ac:dyDescent="0.35">
      <c r="A764" s="23">
        <v>44438</v>
      </c>
      <c r="B764">
        <v>20.92</v>
      </c>
      <c r="C764">
        <v>21.110001</v>
      </c>
      <c r="D764">
        <v>20.754999000000002</v>
      </c>
      <c r="E764">
        <v>20.84</v>
      </c>
      <c r="F764">
        <v>20.84</v>
      </c>
      <c r="G764">
        <v>2281838</v>
      </c>
      <c r="H764" s="27">
        <f t="shared" si="11"/>
        <v>1.4416627314589785E-3</v>
      </c>
    </row>
    <row r="765" spans="1:8" x14ac:dyDescent="0.35">
      <c r="A765" s="23">
        <v>44439</v>
      </c>
      <c r="B765">
        <v>20.84</v>
      </c>
      <c r="C765">
        <v>21.07</v>
      </c>
      <c r="D765">
        <v>19.91</v>
      </c>
      <c r="E765">
        <v>20.059999000000001</v>
      </c>
      <c r="F765">
        <v>20.059999000000001</v>
      </c>
      <c r="G765">
        <v>4298804</v>
      </c>
      <c r="H765" s="27">
        <f t="shared" si="11"/>
        <v>-3.7428071017274404E-2</v>
      </c>
    </row>
    <row r="766" spans="1:8" x14ac:dyDescent="0.35">
      <c r="A766" s="23">
        <v>44440</v>
      </c>
      <c r="B766">
        <v>20.209999</v>
      </c>
      <c r="C766">
        <v>20.639999</v>
      </c>
      <c r="D766">
        <v>20.193501000000001</v>
      </c>
      <c r="E766">
        <v>20.25</v>
      </c>
      <c r="F766">
        <v>20.25</v>
      </c>
      <c r="G766">
        <v>3689450</v>
      </c>
      <c r="H766" s="27">
        <f t="shared" si="11"/>
        <v>9.4716355668810724E-3</v>
      </c>
    </row>
    <row r="767" spans="1:8" x14ac:dyDescent="0.35">
      <c r="A767" s="23">
        <v>44441</v>
      </c>
      <c r="B767">
        <v>20.329999999999998</v>
      </c>
      <c r="C767">
        <v>20.440000999999999</v>
      </c>
      <c r="D767">
        <v>20.190000999999999</v>
      </c>
      <c r="E767">
        <v>20.200001</v>
      </c>
      <c r="F767">
        <v>20.200001</v>
      </c>
      <c r="G767">
        <v>2987105</v>
      </c>
      <c r="H767" s="27">
        <f t="shared" si="11"/>
        <v>-2.469086419753071E-3</v>
      </c>
    </row>
    <row r="768" spans="1:8" x14ac:dyDescent="0.35">
      <c r="A768" s="23">
        <v>44442</v>
      </c>
      <c r="B768">
        <v>20.120000999999998</v>
      </c>
      <c r="C768">
        <v>20.329999999999998</v>
      </c>
      <c r="D768">
        <v>19.889999</v>
      </c>
      <c r="E768">
        <v>20.280000999999999</v>
      </c>
      <c r="F768">
        <v>20.280000999999999</v>
      </c>
      <c r="G768">
        <v>2470710</v>
      </c>
      <c r="H768" s="27">
        <f t="shared" si="11"/>
        <v>3.9603958435446753E-3</v>
      </c>
    </row>
    <row r="769" spans="1:8" x14ac:dyDescent="0.35">
      <c r="A769" s="23">
        <v>44446</v>
      </c>
      <c r="B769">
        <v>20.389999</v>
      </c>
      <c r="C769">
        <v>20.48</v>
      </c>
      <c r="D769">
        <v>19.850000000000001</v>
      </c>
      <c r="E769">
        <v>19.860001</v>
      </c>
      <c r="F769">
        <v>19.860001</v>
      </c>
      <c r="G769">
        <v>3004419</v>
      </c>
      <c r="H769" s="27">
        <f t="shared" si="11"/>
        <v>-2.0710058150391519E-2</v>
      </c>
    </row>
    <row r="770" spans="1:8" x14ac:dyDescent="0.35">
      <c r="A770" s="23">
        <v>44447</v>
      </c>
      <c r="B770">
        <v>19.780000999999999</v>
      </c>
      <c r="C770">
        <v>20.02</v>
      </c>
      <c r="D770">
        <v>19.389999</v>
      </c>
      <c r="E770">
        <v>19.5</v>
      </c>
      <c r="F770">
        <v>19.5</v>
      </c>
      <c r="G770">
        <v>3272573</v>
      </c>
      <c r="H770" s="27">
        <f t="shared" si="11"/>
        <v>-1.8126937657253917E-2</v>
      </c>
    </row>
    <row r="771" spans="1:8" x14ac:dyDescent="0.35">
      <c r="A771" s="23">
        <v>44448</v>
      </c>
      <c r="B771">
        <v>19.57</v>
      </c>
      <c r="C771">
        <v>20.245000999999998</v>
      </c>
      <c r="D771">
        <v>19.420000000000002</v>
      </c>
      <c r="E771">
        <v>20</v>
      </c>
      <c r="F771">
        <v>20</v>
      </c>
      <c r="G771">
        <v>3663999</v>
      </c>
      <c r="H771" s="27">
        <f t="shared" si="11"/>
        <v>2.564102564102564E-2</v>
      </c>
    </row>
    <row r="772" spans="1:8" x14ac:dyDescent="0.35">
      <c r="A772" s="23">
        <v>44449</v>
      </c>
      <c r="B772">
        <v>20.110001</v>
      </c>
      <c r="C772">
        <v>20.27</v>
      </c>
      <c r="D772">
        <v>19.600000000000001</v>
      </c>
      <c r="E772">
        <v>19.610001</v>
      </c>
      <c r="F772">
        <v>19.610001</v>
      </c>
      <c r="G772">
        <v>2152901</v>
      </c>
      <c r="H772" s="27">
        <f t="shared" si="11"/>
        <v>-1.9499949999999978E-2</v>
      </c>
    </row>
    <row r="773" spans="1:8" x14ac:dyDescent="0.35">
      <c r="A773" s="23">
        <v>44452</v>
      </c>
      <c r="B773">
        <v>19.709999</v>
      </c>
      <c r="C773">
        <v>19.82</v>
      </c>
      <c r="D773">
        <v>18.805</v>
      </c>
      <c r="E773">
        <v>19.040001</v>
      </c>
      <c r="F773">
        <v>19.040001</v>
      </c>
      <c r="G773">
        <v>3114206</v>
      </c>
      <c r="H773" s="27">
        <f t="shared" si="11"/>
        <v>-2.9066801169464512E-2</v>
      </c>
    </row>
    <row r="774" spans="1:8" x14ac:dyDescent="0.35">
      <c r="A774" s="23">
        <v>44453</v>
      </c>
      <c r="B774">
        <v>19.02</v>
      </c>
      <c r="C774">
        <v>19.040001</v>
      </c>
      <c r="D774">
        <v>18.450001</v>
      </c>
      <c r="E774">
        <v>18.75</v>
      </c>
      <c r="F774">
        <v>18.75</v>
      </c>
      <c r="G774">
        <v>2564984</v>
      </c>
      <c r="H774" s="27">
        <f t="shared" ref="H774:H837" si="12">(F774-F773)/F773</f>
        <v>-1.5231144158028152E-2</v>
      </c>
    </row>
    <row r="775" spans="1:8" x14ac:dyDescent="0.35">
      <c r="A775" s="23">
        <v>44454</v>
      </c>
      <c r="B775">
        <v>18.77</v>
      </c>
      <c r="C775">
        <v>18.889999</v>
      </c>
      <c r="D775">
        <v>18.52</v>
      </c>
      <c r="E775">
        <v>18.82</v>
      </c>
      <c r="F775">
        <v>18.82</v>
      </c>
      <c r="G775">
        <v>1750946</v>
      </c>
      <c r="H775" s="27">
        <f t="shared" si="12"/>
        <v>3.7333333333333485E-3</v>
      </c>
    </row>
    <row r="776" spans="1:8" x14ac:dyDescent="0.35">
      <c r="A776" s="23">
        <v>44455</v>
      </c>
      <c r="B776">
        <v>18.920000000000002</v>
      </c>
      <c r="C776">
        <v>19.105</v>
      </c>
      <c r="D776">
        <v>18.77</v>
      </c>
      <c r="E776">
        <v>18.790001</v>
      </c>
      <c r="F776">
        <v>18.790001</v>
      </c>
      <c r="G776">
        <v>2128579</v>
      </c>
      <c r="H776" s="27">
        <f t="shared" si="12"/>
        <v>-1.5939957492029813E-3</v>
      </c>
    </row>
    <row r="777" spans="1:8" x14ac:dyDescent="0.35">
      <c r="A777" s="23">
        <v>44456</v>
      </c>
      <c r="B777">
        <v>18.559999000000001</v>
      </c>
      <c r="C777">
        <v>19.040001</v>
      </c>
      <c r="D777">
        <v>18.34</v>
      </c>
      <c r="E777">
        <v>18.420000000000002</v>
      </c>
      <c r="F777">
        <v>18.420000000000002</v>
      </c>
      <c r="G777">
        <v>4803686</v>
      </c>
      <c r="H777" s="27">
        <f t="shared" si="12"/>
        <v>-1.9691377344790907E-2</v>
      </c>
    </row>
    <row r="778" spans="1:8" x14ac:dyDescent="0.35">
      <c r="A778" s="23">
        <v>44459</v>
      </c>
      <c r="B778">
        <v>18</v>
      </c>
      <c r="C778">
        <v>18.239999999999998</v>
      </c>
      <c r="D778">
        <v>17.690000999999999</v>
      </c>
      <c r="E778">
        <v>18.010000000000002</v>
      </c>
      <c r="F778">
        <v>18.010000000000002</v>
      </c>
      <c r="G778">
        <v>2524923</v>
      </c>
      <c r="H778" s="27">
        <f t="shared" si="12"/>
        <v>-2.2258414766558095E-2</v>
      </c>
    </row>
    <row r="779" spans="1:8" x14ac:dyDescent="0.35">
      <c r="A779" s="23">
        <v>44460</v>
      </c>
      <c r="B779">
        <v>18.02</v>
      </c>
      <c r="C779">
        <v>18.290001</v>
      </c>
      <c r="D779">
        <v>17.945</v>
      </c>
      <c r="E779">
        <v>18.040001</v>
      </c>
      <c r="F779">
        <v>18.040001</v>
      </c>
      <c r="G779">
        <v>2959522</v>
      </c>
      <c r="H779" s="27">
        <f t="shared" si="12"/>
        <v>1.6657967795668301E-3</v>
      </c>
    </row>
    <row r="780" spans="1:8" x14ac:dyDescent="0.35">
      <c r="A780" s="23">
        <v>44461</v>
      </c>
      <c r="B780">
        <v>18.190000999999999</v>
      </c>
      <c r="C780">
        <v>18.41</v>
      </c>
      <c r="D780">
        <v>18.059999000000001</v>
      </c>
      <c r="E780">
        <v>18.280000999999999</v>
      </c>
      <c r="F780">
        <v>18.280000999999999</v>
      </c>
      <c r="G780">
        <v>1748472</v>
      </c>
      <c r="H780" s="27">
        <f t="shared" si="12"/>
        <v>1.330376866387083E-2</v>
      </c>
    </row>
    <row r="781" spans="1:8" x14ac:dyDescent="0.35">
      <c r="A781" s="23">
        <v>44462</v>
      </c>
      <c r="B781">
        <v>18.379999000000002</v>
      </c>
      <c r="C781">
        <v>18.940000999999999</v>
      </c>
      <c r="D781">
        <v>18.379999000000002</v>
      </c>
      <c r="E781">
        <v>18.709999</v>
      </c>
      <c r="F781">
        <v>18.709999</v>
      </c>
      <c r="G781">
        <v>2249391</v>
      </c>
      <c r="H781" s="27">
        <f t="shared" si="12"/>
        <v>2.3522865233978993E-2</v>
      </c>
    </row>
    <row r="782" spans="1:8" x14ac:dyDescent="0.35">
      <c r="A782" s="23">
        <v>44463</v>
      </c>
      <c r="B782">
        <v>18.280000999999999</v>
      </c>
      <c r="C782">
        <v>18.889999</v>
      </c>
      <c r="D782">
        <v>18.145</v>
      </c>
      <c r="E782">
        <v>18.68</v>
      </c>
      <c r="F782">
        <v>18.68</v>
      </c>
      <c r="G782">
        <v>2635202</v>
      </c>
      <c r="H782" s="27">
        <f t="shared" si="12"/>
        <v>-1.6033672690201699E-3</v>
      </c>
    </row>
    <row r="783" spans="1:8" x14ac:dyDescent="0.35">
      <c r="A783" s="23">
        <v>44466</v>
      </c>
      <c r="B783">
        <v>18.739999999999998</v>
      </c>
      <c r="C783">
        <v>19.010000000000002</v>
      </c>
      <c r="D783">
        <v>18.535</v>
      </c>
      <c r="E783">
        <v>18.579999999999998</v>
      </c>
      <c r="F783">
        <v>18.579999999999998</v>
      </c>
      <c r="G783">
        <v>1311699</v>
      </c>
      <c r="H783" s="27">
        <f t="shared" si="12"/>
        <v>-5.3533190578159218E-3</v>
      </c>
    </row>
    <row r="784" spans="1:8" x14ac:dyDescent="0.35">
      <c r="A784" s="23">
        <v>44467</v>
      </c>
      <c r="B784">
        <v>18.48</v>
      </c>
      <c r="C784">
        <v>18.600000000000001</v>
      </c>
      <c r="D784">
        <v>18.32</v>
      </c>
      <c r="E784">
        <v>18.370000999999998</v>
      </c>
      <c r="F784">
        <v>18.370000999999998</v>
      </c>
      <c r="G784">
        <v>1384918</v>
      </c>
      <c r="H784" s="27">
        <f t="shared" si="12"/>
        <v>-1.1302421959095794E-2</v>
      </c>
    </row>
    <row r="785" spans="1:8" x14ac:dyDescent="0.35">
      <c r="A785" s="23">
        <v>44468</v>
      </c>
      <c r="B785">
        <v>18.469999000000001</v>
      </c>
      <c r="C785">
        <v>18.600000000000001</v>
      </c>
      <c r="D785">
        <v>18.030000999999999</v>
      </c>
      <c r="E785">
        <v>18.100000000000001</v>
      </c>
      <c r="F785">
        <v>18.100000000000001</v>
      </c>
      <c r="G785">
        <v>2810135</v>
      </c>
      <c r="H785" s="27">
        <f t="shared" si="12"/>
        <v>-1.4697930609802203E-2</v>
      </c>
    </row>
    <row r="786" spans="1:8" x14ac:dyDescent="0.35">
      <c r="A786" s="23">
        <v>44469</v>
      </c>
      <c r="B786">
        <v>18.114999999999998</v>
      </c>
      <c r="C786">
        <v>18.120000999999998</v>
      </c>
      <c r="D786">
        <v>17.510000000000002</v>
      </c>
      <c r="E786">
        <v>17.52</v>
      </c>
      <c r="F786">
        <v>17.52</v>
      </c>
      <c r="G786">
        <v>5555885</v>
      </c>
      <c r="H786" s="27">
        <f t="shared" si="12"/>
        <v>-3.2044198895027722E-2</v>
      </c>
    </row>
    <row r="787" spans="1:8" x14ac:dyDescent="0.35">
      <c r="A787" s="23">
        <v>44470</v>
      </c>
      <c r="B787">
        <v>17.75</v>
      </c>
      <c r="C787">
        <v>18.149999999999999</v>
      </c>
      <c r="D787">
        <v>17.504999000000002</v>
      </c>
      <c r="E787">
        <v>18.059999000000001</v>
      </c>
      <c r="F787">
        <v>18.059999000000001</v>
      </c>
      <c r="G787">
        <v>2720360</v>
      </c>
      <c r="H787" s="27">
        <f t="shared" si="12"/>
        <v>3.0821860730593703E-2</v>
      </c>
    </row>
    <row r="788" spans="1:8" x14ac:dyDescent="0.35">
      <c r="A788" s="23">
        <v>44473</v>
      </c>
      <c r="B788">
        <v>18.010000000000002</v>
      </c>
      <c r="C788">
        <v>18.360001</v>
      </c>
      <c r="D788">
        <v>17.959999</v>
      </c>
      <c r="E788">
        <v>18</v>
      </c>
      <c r="F788">
        <v>18</v>
      </c>
      <c r="G788">
        <v>1303417</v>
      </c>
      <c r="H788" s="27">
        <f t="shared" si="12"/>
        <v>-3.322203949180797E-3</v>
      </c>
    </row>
    <row r="789" spans="1:8" x14ac:dyDescent="0.35">
      <c r="A789" s="23">
        <v>44474</v>
      </c>
      <c r="B789">
        <v>18.219999000000001</v>
      </c>
      <c r="C789">
        <v>18.899999999999999</v>
      </c>
      <c r="D789">
        <v>18.139999</v>
      </c>
      <c r="E789">
        <v>18.27</v>
      </c>
      <c r="F789">
        <v>18.27</v>
      </c>
      <c r="G789">
        <v>3026663</v>
      </c>
      <c r="H789" s="27">
        <f t="shared" si="12"/>
        <v>1.4999999999999977E-2</v>
      </c>
    </row>
    <row r="790" spans="1:8" x14ac:dyDescent="0.35">
      <c r="A790" s="23">
        <v>44475</v>
      </c>
      <c r="B790">
        <v>18.059999000000001</v>
      </c>
      <c r="C790">
        <v>18.260000000000002</v>
      </c>
      <c r="D790">
        <v>17.739999999999998</v>
      </c>
      <c r="E790">
        <v>17.91</v>
      </c>
      <c r="F790">
        <v>17.91</v>
      </c>
      <c r="G790">
        <v>1641901</v>
      </c>
      <c r="H790" s="27">
        <f t="shared" si="12"/>
        <v>-1.9704433497536915E-2</v>
      </c>
    </row>
    <row r="791" spans="1:8" x14ac:dyDescent="0.35">
      <c r="A791" s="23">
        <v>44476</v>
      </c>
      <c r="B791">
        <v>18.170000000000002</v>
      </c>
      <c r="C791">
        <v>18.616599999999998</v>
      </c>
      <c r="D791">
        <v>18.16</v>
      </c>
      <c r="E791">
        <v>18.280000999999999</v>
      </c>
      <c r="F791">
        <v>18.280000999999999</v>
      </c>
      <c r="G791">
        <v>1780347</v>
      </c>
      <c r="H791" s="27">
        <f t="shared" si="12"/>
        <v>2.0658905639307563E-2</v>
      </c>
    </row>
    <row r="792" spans="1:8" x14ac:dyDescent="0.35">
      <c r="A792" s="23">
        <v>44477</v>
      </c>
      <c r="B792">
        <v>18.18</v>
      </c>
      <c r="C792">
        <v>18.274999999999999</v>
      </c>
      <c r="D792">
        <v>17.66</v>
      </c>
      <c r="E792">
        <v>17.75</v>
      </c>
      <c r="F792">
        <v>17.75</v>
      </c>
      <c r="G792">
        <v>2185515</v>
      </c>
      <c r="H792" s="27">
        <f t="shared" si="12"/>
        <v>-2.8993488567095736E-2</v>
      </c>
    </row>
    <row r="793" spans="1:8" x14ac:dyDescent="0.35">
      <c r="A793" s="23">
        <v>44480</v>
      </c>
      <c r="B793">
        <v>17.639999</v>
      </c>
      <c r="C793">
        <v>17.809999000000001</v>
      </c>
      <c r="D793">
        <v>17.379999000000002</v>
      </c>
      <c r="E793">
        <v>17.459999</v>
      </c>
      <c r="F793">
        <v>17.459999</v>
      </c>
      <c r="G793">
        <v>2071622</v>
      </c>
      <c r="H793" s="27">
        <f t="shared" si="12"/>
        <v>-1.6338084507042265E-2</v>
      </c>
    </row>
    <row r="794" spans="1:8" x14ac:dyDescent="0.35">
      <c r="A794" s="23">
        <v>44481</v>
      </c>
      <c r="B794">
        <v>17.59</v>
      </c>
      <c r="C794">
        <v>17.84</v>
      </c>
      <c r="D794">
        <v>17.524999999999999</v>
      </c>
      <c r="E794">
        <v>17.73</v>
      </c>
      <c r="F794">
        <v>17.73</v>
      </c>
      <c r="G794">
        <v>1336391</v>
      </c>
      <c r="H794" s="27">
        <f t="shared" si="12"/>
        <v>1.5463975685222009E-2</v>
      </c>
    </row>
    <row r="795" spans="1:8" x14ac:dyDescent="0.35">
      <c r="A795" s="23">
        <v>44482</v>
      </c>
      <c r="B795">
        <v>17.84</v>
      </c>
      <c r="C795">
        <v>17.940000999999999</v>
      </c>
      <c r="D795">
        <v>17.559999000000001</v>
      </c>
      <c r="E795">
        <v>17.75</v>
      </c>
      <c r="F795">
        <v>17.75</v>
      </c>
      <c r="G795">
        <v>1328097</v>
      </c>
      <c r="H795" s="27">
        <f t="shared" si="12"/>
        <v>1.1280315848843528E-3</v>
      </c>
    </row>
    <row r="796" spans="1:8" x14ac:dyDescent="0.35">
      <c r="A796" s="23">
        <v>44483</v>
      </c>
      <c r="B796">
        <v>17.920000000000002</v>
      </c>
      <c r="C796">
        <v>18.02</v>
      </c>
      <c r="D796">
        <v>17.77</v>
      </c>
      <c r="E796">
        <v>17.879999000000002</v>
      </c>
      <c r="F796">
        <v>17.879999000000002</v>
      </c>
      <c r="G796">
        <v>1289158</v>
      </c>
      <c r="H796" s="27">
        <f t="shared" si="12"/>
        <v>7.323887323943748E-3</v>
      </c>
    </row>
    <row r="797" spans="1:8" x14ac:dyDescent="0.35">
      <c r="A797" s="23">
        <v>44484</v>
      </c>
      <c r="B797">
        <v>18.059999000000001</v>
      </c>
      <c r="C797">
        <v>18.110001</v>
      </c>
      <c r="D797">
        <v>17.774999999999999</v>
      </c>
      <c r="E797">
        <v>17.790001</v>
      </c>
      <c r="F797">
        <v>17.790001</v>
      </c>
      <c r="G797">
        <v>1086959</v>
      </c>
      <c r="H797" s="27">
        <f t="shared" si="12"/>
        <v>-5.0334454716692853E-3</v>
      </c>
    </row>
    <row r="798" spans="1:8" x14ac:dyDescent="0.35">
      <c r="A798" s="23">
        <v>44487</v>
      </c>
      <c r="B798">
        <v>17.66</v>
      </c>
      <c r="C798">
        <v>17.945</v>
      </c>
      <c r="D798">
        <v>17.579999999999998</v>
      </c>
      <c r="E798">
        <v>17.940000999999999</v>
      </c>
      <c r="F798">
        <v>17.940000999999999</v>
      </c>
      <c r="G798">
        <v>1181133</v>
      </c>
      <c r="H798" s="27">
        <f t="shared" si="12"/>
        <v>8.431702730089705E-3</v>
      </c>
    </row>
    <row r="799" spans="1:8" x14ac:dyDescent="0.35">
      <c r="A799" s="23">
        <v>44488</v>
      </c>
      <c r="B799">
        <v>17.959999</v>
      </c>
      <c r="C799">
        <v>17.959999</v>
      </c>
      <c r="D799">
        <v>17.700001</v>
      </c>
      <c r="E799">
        <v>17.850000000000001</v>
      </c>
      <c r="F799">
        <v>17.850000000000001</v>
      </c>
      <c r="G799">
        <v>1500073</v>
      </c>
      <c r="H799" s="27">
        <f t="shared" si="12"/>
        <v>-5.0167778697446748E-3</v>
      </c>
    </row>
    <row r="800" spans="1:8" x14ac:dyDescent="0.35">
      <c r="A800" s="23">
        <v>44489</v>
      </c>
      <c r="B800">
        <v>17.790001</v>
      </c>
      <c r="C800">
        <v>18.145</v>
      </c>
      <c r="D800">
        <v>17.674999</v>
      </c>
      <c r="E800">
        <v>17.709999</v>
      </c>
      <c r="F800">
        <v>17.709999</v>
      </c>
      <c r="G800">
        <v>1085394</v>
      </c>
      <c r="H800" s="27">
        <f t="shared" si="12"/>
        <v>-7.8431932773110127E-3</v>
      </c>
    </row>
    <row r="801" spans="1:8" x14ac:dyDescent="0.35">
      <c r="A801" s="23">
        <v>44490</v>
      </c>
      <c r="B801">
        <v>17.760000000000002</v>
      </c>
      <c r="C801">
        <v>18.440000999999999</v>
      </c>
      <c r="D801">
        <v>17.719999000000001</v>
      </c>
      <c r="E801">
        <v>18.100000000000001</v>
      </c>
      <c r="F801">
        <v>18.100000000000001</v>
      </c>
      <c r="G801">
        <v>3254790</v>
      </c>
      <c r="H801" s="27">
        <f t="shared" si="12"/>
        <v>2.2021514512790295E-2</v>
      </c>
    </row>
    <row r="802" spans="1:8" x14ac:dyDescent="0.35">
      <c r="A802" s="23">
        <v>44491</v>
      </c>
      <c r="B802">
        <v>18.049999</v>
      </c>
      <c r="C802">
        <v>18.07</v>
      </c>
      <c r="D802">
        <v>17.780000999999999</v>
      </c>
      <c r="E802">
        <v>17.920000000000002</v>
      </c>
      <c r="F802">
        <v>17.920000000000002</v>
      </c>
      <c r="G802">
        <v>1578301</v>
      </c>
      <c r="H802" s="27">
        <f t="shared" si="12"/>
        <v>-9.9447513812154532E-3</v>
      </c>
    </row>
    <row r="803" spans="1:8" x14ac:dyDescent="0.35">
      <c r="A803" s="23">
        <v>44494</v>
      </c>
      <c r="B803">
        <v>17.98</v>
      </c>
      <c r="C803">
        <v>18.295000000000002</v>
      </c>
      <c r="D803">
        <v>17.834999</v>
      </c>
      <c r="E803">
        <v>18.280000999999999</v>
      </c>
      <c r="F803">
        <v>18.280000999999999</v>
      </c>
      <c r="G803">
        <v>1859854</v>
      </c>
      <c r="H803" s="27">
        <f t="shared" si="12"/>
        <v>2.0089341517856969E-2</v>
      </c>
    </row>
    <row r="804" spans="1:8" x14ac:dyDescent="0.35">
      <c r="A804" s="23">
        <v>44495</v>
      </c>
      <c r="B804">
        <v>18.440000999999999</v>
      </c>
      <c r="C804">
        <v>18.809999000000001</v>
      </c>
      <c r="D804">
        <v>18.290001</v>
      </c>
      <c r="E804">
        <v>18.559999000000001</v>
      </c>
      <c r="F804">
        <v>18.559999000000001</v>
      </c>
      <c r="G804">
        <v>3456375</v>
      </c>
      <c r="H804" s="27">
        <f t="shared" si="12"/>
        <v>1.5317176404968613E-2</v>
      </c>
    </row>
    <row r="805" spans="1:8" x14ac:dyDescent="0.35">
      <c r="A805" s="23">
        <v>44496</v>
      </c>
      <c r="B805">
        <v>18.530000999999999</v>
      </c>
      <c r="C805">
        <v>18.84</v>
      </c>
      <c r="D805">
        <v>18.295000000000002</v>
      </c>
      <c r="E805">
        <v>18.639999</v>
      </c>
      <c r="F805">
        <v>18.639999</v>
      </c>
      <c r="G805">
        <v>1859338</v>
      </c>
      <c r="H805" s="27">
        <f t="shared" si="12"/>
        <v>4.3103450598245335E-3</v>
      </c>
    </row>
    <row r="806" spans="1:8" x14ac:dyDescent="0.35">
      <c r="A806" s="23">
        <v>44497</v>
      </c>
      <c r="B806">
        <v>18.700001</v>
      </c>
      <c r="C806">
        <v>18.879999000000002</v>
      </c>
      <c r="D806">
        <v>18.57</v>
      </c>
      <c r="E806">
        <v>18.870000999999998</v>
      </c>
      <c r="F806">
        <v>18.870000999999998</v>
      </c>
      <c r="G806">
        <v>1690221</v>
      </c>
      <c r="H806" s="27">
        <f t="shared" si="12"/>
        <v>1.2339163752101003E-2</v>
      </c>
    </row>
    <row r="807" spans="1:8" x14ac:dyDescent="0.35">
      <c r="A807" s="23">
        <v>44498</v>
      </c>
      <c r="B807">
        <v>18.77</v>
      </c>
      <c r="C807">
        <v>19.329999999999998</v>
      </c>
      <c r="D807">
        <v>18.625</v>
      </c>
      <c r="E807">
        <v>18.879999000000002</v>
      </c>
      <c r="F807">
        <v>18.879999000000002</v>
      </c>
      <c r="G807">
        <v>1979825</v>
      </c>
      <c r="H807" s="27">
        <f t="shared" si="12"/>
        <v>5.2983568999297138E-4</v>
      </c>
    </row>
    <row r="808" spans="1:8" x14ac:dyDescent="0.35">
      <c r="A808" s="23">
        <v>44501</v>
      </c>
      <c r="B808">
        <v>18.959999</v>
      </c>
      <c r="C808">
        <v>19.290001</v>
      </c>
      <c r="D808">
        <v>18.91</v>
      </c>
      <c r="E808">
        <v>19.030000999999999</v>
      </c>
      <c r="F808">
        <v>19.030000999999999</v>
      </c>
      <c r="G808">
        <v>2668608</v>
      </c>
      <c r="H808" s="27">
        <f t="shared" si="12"/>
        <v>7.9450216072573451E-3</v>
      </c>
    </row>
    <row r="809" spans="1:8" x14ac:dyDescent="0.35">
      <c r="A809" s="23">
        <v>44502</v>
      </c>
      <c r="B809">
        <v>21.950001</v>
      </c>
      <c r="C809">
        <v>22.48</v>
      </c>
      <c r="D809">
        <v>21.559999000000001</v>
      </c>
      <c r="E809">
        <v>21.68</v>
      </c>
      <c r="F809">
        <v>21.68</v>
      </c>
      <c r="G809">
        <v>11697342</v>
      </c>
      <c r="H809" s="27">
        <f t="shared" si="12"/>
        <v>0.13925374990784295</v>
      </c>
    </row>
    <row r="810" spans="1:8" x14ac:dyDescent="0.35">
      <c r="A810" s="23">
        <v>44503</v>
      </c>
      <c r="B810">
        <v>22.1</v>
      </c>
      <c r="C810">
        <v>22.959999</v>
      </c>
      <c r="D810">
        <v>21.969999000000001</v>
      </c>
      <c r="E810">
        <v>22.5</v>
      </c>
      <c r="F810">
        <v>22.5</v>
      </c>
      <c r="G810">
        <v>6569675</v>
      </c>
      <c r="H810" s="27">
        <f t="shared" si="12"/>
        <v>3.7822878228782303E-2</v>
      </c>
    </row>
    <row r="811" spans="1:8" x14ac:dyDescent="0.35">
      <c r="A811" s="23">
        <v>44504</v>
      </c>
      <c r="B811">
        <v>22.51</v>
      </c>
      <c r="C811">
        <v>22.995000999999998</v>
      </c>
      <c r="D811">
        <v>21.885000000000002</v>
      </c>
      <c r="E811">
        <v>22.110001</v>
      </c>
      <c r="F811">
        <v>22.110001</v>
      </c>
      <c r="G811">
        <v>3077441</v>
      </c>
      <c r="H811" s="27">
        <f t="shared" si="12"/>
        <v>-1.7333288888888868E-2</v>
      </c>
    </row>
    <row r="812" spans="1:8" x14ac:dyDescent="0.35">
      <c r="A812" s="23">
        <v>44505</v>
      </c>
      <c r="B812">
        <v>22.4</v>
      </c>
      <c r="C812">
        <v>22.459999</v>
      </c>
      <c r="D812">
        <v>21.110001</v>
      </c>
      <c r="E812">
        <v>21.34</v>
      </c>
      <c r="F812">
        <v>21.34</v>
      </c>
      <c r="G812">
        <v>4037886</v>
      </c>
      <c r="H812" s="27">
        <f t="shared" si="12"/>
        <v>-3.4825914300049131E-2</v>
      </c>
    </row>
    <row r="813" spans="1:8" x14ac:dyDescent="0.35">
      <c r="A813" s="23">
        <v>44508</v>
      </c>
      <c r="B813">
        <v>21.200001</v>
      </c>
      <c r="C813">
        <v>21.43</v>
      </c>
      <c r="D813">
        <v>21.02</v>
      </c>
      <c r="E813">
        <v>21.120000999999998</v>
      </c>
      <c r="F813">
        <v>21.120000999999998</v>
      </c>
      <c r="G813">
        <v>2005041</v>
      </c>
      <c r="H813" s="27">
        <f t="shared" si="12"/>
        <v>-1.0309231490159391E-2</v>
      </c>
    </row>
    <row r="814" spans="1:8" x14ac:dyDescent="0.35">
      <c r="A814" s="23">
        <v>44509</v>
      </c>
      <c r="B814">
        <v>21.059999000000001</v>
      </c>
      <c r="C814">
        <v>21.35</v>
      </c>
      <c r="D814">
        <v>20.889999</v>
      </c>
      <c r="E814">
        <v>21.129999000000002</v>
      </c>
      <c r="F814">
        <v>21.129999000000002</v>
      </c>
      <c r="G814">
        <v>1550806</v>
      </c>
      <c r="H814" s="27">
        <f t="shared" si="12"/>
        <v>4.7339012910099109E-4</v>
      </c>
    </row>
    <row r="815" spans="1:8" x14ac:dyDescent="0.35">
      <c r="A815" s="23">
        <v>44510</v>
      </c>
      <c r="B815">
        <v>21.040001</v>
      </c>
      <c r="C815">
        <v>21.635000000000002</v>
      </c>
      <c r="D815">
        <v>20.798999999999999</v>
      </c>
      <c r="E815">
        <v>21.120000999999998</v>
      </c>
      <c r="F815">
        <v>21.120000999999998</v>
      </c>
      <c r="G815">
        <v>1735214</v>
      </c>
      <c r="H815" s="27">
        <f t="shared" si="12"/>
        <v>-4.7316613692234717E-4</v>
      </c>
    </row>
    <row r="816" spans="1:8" x14ac:dyDescent="0.35">
      <c r="A816" s="23">
        <v>44511</v>
      </c>
      <c r="B816">
        <v>21.129999000000002</v>
      </c>
      <c r="C816">
        <v>21.5</v>
      </c>
      <c r="D816">
        <v>21.040001</v>
      </c>
      <c r="E816">
        <v>21.139999</v>
      </c>
      <c r="F816">
        <v>21.139999</v>
      </c>
      <c r="G816">
        <v>1145421</v>
      </c>
      <c r="H816" s="27">
        <f t="shared" si="12"/>
        <v>9.4687495516695627E-4</v>
      </c>
    </row>
    <row r="817" spans="1:8" x14ac:dyDescent="0.35">
      <c r="A817" s="23">
        <v>44512</v>
      </c>
      <c r="B817">
        <v>21.290001</v>
      </c>
      <c r="C817">
        <v>21.674999</v>
      </c>
      <c r="D817">
        <v>21.209999</v>
      </c>
      <c r="E817">
        <v>21.290001</v>
      </c>
      <c r="F817">
        <v>21.290001</v>
      </c>
      <c r="G817">
        <v>1268713</v>
      </c>
      <c r="H817" s="27">
        <f t="shared" si="12"/>
        <v>7.0956483961991026E-3</v>
      </c>
    </row>
    <row r="818" spans="1:8" x14ac:dyDescent="0.35">
      <c r="A818" s="23">
        <v>44515</v>
      </c>
      <c r="B818">
        <v>21.48</v>
      </c>
      <c r="C818">
        <v>21.879999000000002</v>
      </c>
      <c r="D818">
        <v>21.389999</v>
      </c>
      <c r="E818">
        <v>21.870000999999998</v>
      </c>
      <c r="F818">
        <v>21.870000999999998</v>
      </c>
      <c r="G818">
        <v>1772705</v>
      </c>
      <c r="H818" s="27">
        <f t="shared" si="12"/>
        <v>2.7242835733074802E-2</v>
      </c>
    </row>
    <row r="819" spans="1:8" x14ac:dyDescent="0.35">
      <c r="A819" s="23">
        <v>44516</v>
      </c>
      <c r="B819">
        <v>21.83</v>
      </c>
      <c r="C819">
        <v>22.65</v>
      </c>
      <c r="D819">
        <v>21.77</v>
      </c>
      <c r="E819">
        <v>22.440000999999999</v>
      </c>
      <c r="F819">
        <v>22.440000999999999</v>
      </c>
      <c r="G819">
        <v>2454201</v>
      </c>
      <c r="H819" s="27">
        <f t="shared" si="12"/>
        <v>2.6063098945445878E-2</v>
      </c>
    </row>
    <row r="820" spans="1:8" x14ac:dyDescent="0.35">
      <c r="A820" s="23">
        <v>44517</v>
      </c>
      <c r="B820">
        <v>22.4</v>
      </c>
      <c r="C820">
        <v>22.450001</v>
      </c>
      <c r="D820">
        <v>21.93</v>
      </c>
      <c r="E820">
        <v>22.219999000000001</v>
      </c>
      <c r="F820">
        <v>22.219999000000001</v>
      </c>
      <c r="G820">
        <v>2293447</v>
      </c>
      <c r="H820" s="27">
        <f t="shared" si="12"/>
        <v>-9.8040102582881965E-3</v>
      </c>
    </row>
    <row r="821" spans="1:8" x14ac:dyDescent="0.35">
      <c r="A821" s="23">
        <v>44518</v>
      </c>
      <c r="B821">
        <v>22.440000999999999</v>
      </c>
      <c r="C821">
        <v>22.68</v>
      </c>
      <c r="D821">
        <v>22.040001</v>
      </c>
      <c r="E821">
        <v>22.6</v>
      </c>
      <c r="F821">
        <v>22.6</v>
      </c>
      <c r="G821">
        <v>1884841</v>
      </c>
      <c r="H821" s="27">
        <f t="shared" si="12"/>
        <v>1.7101755945173536E-2</v>
      </c>
    </row>
    <row r="822" spans="1:8" x14ac:dyDescent="0.35">
      <c r="A822" s="23">
        <v>44519</v>
      </c>
      <c r="B822">
        <v>22.48</v>
      </c>
      <c r="C822">
        <v>22.940000999999999</v>
      </c>
      <c r="D822">
        <v>22.389999</v>
      </c>
      <c r="E822">
        <v>22.629999000000002</v>
      </c>
      <c r="F822">
        <v>22.629999000000002</v>
      </c>
      <c r="G822">
        <v>2361909</v>
      </c>
      <c r="H822" s="27">
        <f t="shared" si="12"/>
        <v>1.3273893805309783E-3</v>
      </c>
    </row>
    <row r="823" spans="1:8" x14ac:dyDescent="0.35">
      <c r="A823" s="23">
        <v>44522</v>
      </c>
      <c r="B823">
        <v>22.690000999999999</v>
      </c>
      <c r="C823">
        <v>22.690000999999999</v>
      </c>
      <c r="D823">
        <v>21.389999</v>
      </c>
      <c r="E823">
        <v>21.5</v>
      </c>
      <c r="F823">
        <v>21.5</v>
      </c>
      <c r="G823">
        <v>2933319</v>
      </c>
      <c r="H823" s="27">
        <f t="shared" si="12"/>
        <v>-4.9933674323184969E-2</v>
      </c>
    </row>
    <row r="824" spans="1:8" x14ac:dyDescent="0.35">
      <c r="A824" s="23">
        <v>44523</v>
      </c>
      <c r="B824">
        <v>21.35</v>
      </c>
      <c r="C824">
        <v>21.49</v>
      </c>
      <c r="D824">
        <v>21.08</v>
      </c>
      <c r="E824">
        <v>21.200001</v>
      </c>
      <c r="F824">
        <v>21.200001</v>
      </c>
      <c r="G824">
        <v>2071951</v>
      </c>
      <c r="H824" s="27">
        <f t="shared" si="12"/>
        <v>-1.3953441860465101E-2</v>
      </c>
    </row>
    <row r="825" spans="1:8" x14ac:dyDescent="0.35">
      <c r="A825" s="23">
        <v>44524</v>
      </c>
      <c r="B825">
        <v>20.719999000000001</v>
      </c>
      <c r="C825">
        <v>21.530000999999999</v>
      </c>
      <c r="D825">
        <v>20.530000999999999</v>
      </c>
      <c r="E825">
        <v>21.35</v>
      </c>
      <c r="F825">
        <v>21.35</v>
      </c>
      <c r="G825">
        <v>2554677</v>
      </c>
      <c r="H825" s="27">
        <f t="shared" si="12"/>
        <v>7.0754241945555144E-3</v>
      </c>
    </row>
    <row r="826" spans="1:8" x14ac:dyDescent="0.35">
      <c r="A826" s="23">
        <v>44526</v>
      </c>
      <c r="B826">
        <v>20.440000999999999</v>
      </c>
      <c r="C826">
        <v>20.875</v>
      </c>
      <c r="D826">
        <v>20.239999999999998</v>
      </c>
      <c r="E826">
        <v>20.629999000000002</v>
      </c>
      <c r="F826">
        <v>20.629999000000002</v>
      </c>
      <c r="G826">
        <v>1415532</v>
      </c>
      <c r="H826" s="27">
        <f t="shared" si="12"/>
        <v>-3.3723700234192029E-2</v>
      </c>
    </row>
    <row r="827" spans="1:8" x14ac:dyDescent="0.35">
      <c r="A827" s="23">
        <v>44529</v>
      </c>
      <c r="B827">
        <v>20.99</v>
      </c>
      <c r="C827">
        <v>21.209999</v>
      </c>
      <c r="D827">
        <v>20.610001</v>
      </c>
      <c r="E827">
        <v>20.940000999999999</v>
      </c>
      <c r="F827">
        <v>20.940000999999999</v>
      </c>
      <c r="G827">
        <v>1752876</v>
      </c>
      <c r="H827" s="27">
        <f t="shared" si="12"/>
        <v>1.5026757878175234E-2</v>
      </c>
    </row>
    <row r="828" spans="1:8" x14ac:dyDescent="0.35">
      <c r="A828" s="23">
        <v>44530</v>
      </c>
      <c r="B828">
        <v>20.74</v>
      </c>
      <c r="C828">
        <v>20.76</v>
      </c>
      <c r="D828">
        <v>19.739999999999998</v>
      </c>
      <c r="E828">
        <v>20.07</v>
      </c>
      <c r="F828">
        <v>20.07</v>
      </c>
      <c r="G828">
        <v>2825593</v>
      </c>
      <c r="H828" s="27">
        <f t="shared" si="12"/>
        <v>-4.1547323708341681E-2</v>
      </c>
    </row>
    <row r="829" spans="1:8" x14ac:dyDescent="0.35">
      <c r="A829" s="23">
        <v>44531</v>
      </c>
      <c r="B829">
        <v>20.5</v>
      </c>
      <c r="C829">
        <v>20.77</v>
      </c>
      <c r="D829">
        <v>19.469999000000001</v>
      </c>
      <c r="E829">
        <v>19.540001</v>
      </c>
      <c r="F829">
        <v>19.540001</v>
      </c>
      <c r="G829">
        <v>2441169</v>
      </c>
      <c r="H829" s="27">
        <f t="shared" si="12"/>
        <v>-2.6407523667164926E-2</v>
      </c>
    </row>
    <row r="830" spans="1:8" x14ac:dyDescent="0.35">
      <c r="A830" s="23">
        <v>44532</v>
      </c>
      <c r="B830">
        <v>19.639999</v>
      </c>
      <c r="C830">
        <v>20.040001</v>
      </c>
      <c r="D830">
        <v>19.170000000000002</v>
      </c>
      <c r="E830">
        <v>19.959999</v>
      </c>
      <c r="F830">
        <v>19.959999</v>
      </c>
      <c r="G830">
        <v>2664012</v>
      </c>
      <c r="H830" s="27">
        <f t="shared" si="12"/>
        <v>2.1494267067847111E-2</v>
      </c>
    </row>
    <row r="831" spans="1:8" x14ac:dyDescent="0.35">
      <c r="A831" s="23">
        <v>44533</v>
      </c>
      <c r="B831">
        <v>20</v>
      </c>
      <c r="C831">
        <v>20.16</v>
      </c>
      <c r="D831">
        <v>19.600000000000001</v>
      </c>
      <c r="E831">
        <v>19.98</v>
      </c>
      <c r="F831">
        <v>19.98</v>
      </c>
      <c r="G831">
        <v>3628458</v>
      </c>
      <c r="H831" s="27">
        <f t="shared" si="12"/>
        <v>1.0020541584195772E-3</v>
      </c>
    </row>
    <row r="832" spans="1:8" x14ac:dyDescent="0.35">
      <c r="A832" s="23">
        <v>44536</v>
      </c>
      <c r="B832">
        <v>19.954999999999998</v>
      </c>
      <c r="C832">
        <v>20.66</v>
      </c>
      <c r="D832">
        <v>19.805</v>
      </c>
      <c r="E832">
        <v>20.370000999999998</v>
      </c>
      <c r="F832">
        <v>20.370000999999998</v>
      </c>
      <c r="G832">
        <v>1938000</v>
      </c>
      <c r="H832" s="27">
        <f t="shared" si="12"/>
        <v>1.9519569569569472E-2</v>
      </c>
    </row>
    <row r="833" spans="1:8" x14ac:dyDescent="0.35">
      <c r="A833" s="23">
        <v>44537</v>
      </c>
      <c r="B833">
        <v>20.620000999999998</v>
      </c>
      <c r="C833">
        <v>21.08</v>
      </c>
      <c r="D833">
        <v>20.522698999999999</v>
      </c>
      <c r="E833">
        <v>20.76</v>
      </c>
      <c r="F833">
        <v>20.76</v>
      </c>
      <c r="G833">
        <v>1560288</v>
      </c>
      <c r="H833" s="27">
        <f t="shared" si="12"/>
        <v>1.9145752619256284E-2</v>
      </c>
    </row>
    <row r="834" spans="1:8" x14ac:dyDescent="0.35">
      <c r="A834" s="23">
        <v>44538</v>
      </c>
      <c r="B834">
        <v>20.700001</v>
      </c>
      <c r="C834">
        <v>20.879999000000002</v>
      </c>
      <c r="D834">
        <v>20.49</v>
      </c>
      <c r="E834">
        <v>20.66</v>
      </c>
      <c r="F834">
        <v>20.66</v>
      </c>
      <c r="G834">
        <v>1783120</v>
      </c>
      <c r="H834" s="27">
        <f t="shared" si="12"/>
        <v>-4.8169556840077753E-3</v>
      </c>
    </row>
    <row r="835" spans="1:8" x14ac:dyDescent="0.35">
      <c r="A835" s="23">
        <v>44539</v>
      </c>
      <c r="B835">
        <v>20.540001</v>
      </c>
      <c r="C835">
        <v>20.959999</v>
      </c>
      <c r="D835">
        <v>20.299999</v>
      </c>
      <c r="E835">
        <v>20.32</v>
      </c>
      <c r="F835">
        <v>20.32</v>
      </c>
      <c r="G835">
        <v>1480902</v>
      </c>
      <c r="H835" s="27">
        <f t="shared" si="12"/>
        <v>-1.6456921587608898E-2</v>
      </c>
    </row>
    <row r="836" spans="1:8" x14ac:dyDescent="0.35">
      <c r="A836" s="23">
        <v>44540</v>
      </c>
      <c r="B836">
        <v>20.450001</v>
      </c>
      <c r="C836">
        <v>20.540001</v>
      </c>
      <c r="D836">
        <v>19.969999000000001</v>
      </c>
      <c r="E836">
        <v>20.059999000000001</v>
      </c>
      <c r="F836">
        <v>20.059999000000001</v>
      </c>
      <c r="G836">
        <v>1354951</v>
      </c>
      <c r="H836" s="27">
        <f t="shared" si="12"/>
        <v>-1.2795324803149559E-2</v>
      </c>
    </row>
    <row r="837" spans="1:8" x14ac:dyDescent="0.35">
      <c r="A837" s="23">
        <v>44543</v>
      </c>
      <c r="B837">
        <v>20.02</v>
      </c>
      <c r="C837">
        <v>20.200001</v>
      </c>
      <c r="D837">
        <v>19.030000999999999</v>
      </c>
      <c r="E837">
        <v>19.25</v>
      </c>
      <c r="F837">
        <v>19.25</v>
      </c>
      <c r="G837">
        <v>2913002</v>
      </c>
      <c r="H837" s="27">
        <f t="shared" si="12"/>
        <v>-4.0378815572224169E-2</v>
      </c>
    </row>
    <row r="838" spans="1:8" x14ac:dyDescent="0.35">
      <c r="A838" s="23">
        <v>44544</v>
      </c>
      <c r="B838">
        <v>19.110001</v>
      </c>
      <c r="C838">
        <v>19.370000999999998</v>
      </c>
      <c r="D838">
        <v>18.950001</v>
      </c>
      <c r="E838">
        <v>19.010000000000002</v>
      </c>
      <c r="F838">
        <v>19.010000000000002</v>
      </c>
      <c r="G838">
        <v>1896827</v>
      </c>
      <c r="H838" s="27">
        <f t="shared" ref="H838:H901" si="13">(F838-F837)/F837</f>
        <v>-1.2467532467532386E-2</v>
      </c>
    </row>
    <row r="839" spans="1:8" x14ac:dyDescent="0.35">
      <c r="A839" s="23">
        <v>44545</v>
      </c>
      <c r="B839">
        <v>18.950001</v>
      </c>
      <c r="C839">
        <v>19.23</v>
      </c>
      <c r="D839">
        <v>18.514999</v>
      </c>
      <c r="E839">
        <v>19.049999</v>
      </c>
      <c r="F839">
        <v>19.049999</v>
      </c>
      <c r="G839">
        <v>3258398</v>
      </c>
      <c r="H839" s="27">
        <f t="shared" si="13"/>
        <v>2.1041031036295693E-3</v>
      </c>
    </row>
    <row r="840" spans="1:8" x14ac:dyDescent="0.35">
      <c r="A840" s="23">
        <v>44546</v>
      </c>
      <c r="B840">
        <v>18.780000999999999</v>
      </c>
      <c r="C840">
        <v>18.960198999999999</v>
      </c>
      <c r="D840">
        <v>17.965</v>
      </c>
      <c r="E840">
        <v>18.190000999999999</v>
      </c>
      <c r="F840">
        <v>18.190000999999999</v>
      </c>
      <c r="G840">
        <v>4315805</v>
      </c>
      <c r="H840" s="27">
        <f t="shared" si="13"/>
        <v>-4.514425433828112E-2</v>
      </c>
    </row>
    <row r="841" spans="1:8" x14ac:dyDescent="0.35">
      <c r="A841" s="23">
        <v>44547</v>
      </c>
      <c r="B841">
        <v>18.079999999999998</v>
      </c>
      <c r="C841">
        <v>18.149999999999999</v>
      </c>
      <c r="D841">
        <v>17.620000999999998</v>
      </c>
      <c r="E841">
        <v>17.709999</v>
      </c>
      <c r="F841">
        <v>17.709999</v>
      </c>
      <c r="G841">
        <v>5561804</v>
      </c>
      <c r="H841" s="27">
        <f t="shared" si="13"/>
        <v>-2.6388233843417545E-2</v>
      </c>
    </row>
    <row r="842" spans="1:8" x14ac:dyDescent="0.35">
      <c r="A842" s="23">
        <v>44550</v>
      </c>
      <c r="B842">
        <v>17.489999999999998</v>
      </c>
      <c r="C842">
        <v>17.57</v>
      </c>
      <c r="D842">
        <v>16.879999000000002</v>
      </c>
      <c r="E842">
        <v>17.059999000000001</v>
      </c>
      <c r="F842">
        <v>17.059999000000001</v>
      </c>
      <c r="G842">
        <v>3315362</v>
      </c>
      <c r="H842" s="27">
        <f t="shared" si="13"/>
        <v>-3.6702430079188518E-2</v>
      </c>
    </row>
    <row r="843" spans="1:8" x14ac:dyDescent="0.35">
      <c r="A843" s="23">
        <v>44551</v>
      </c>
      <c r="B843">
        <v>17.41</v>
      </c>
      <c r="C843">
        <v>17.59</v>
      </c>
      <c r="D843">
        <v>17.370000999999998</v>
      </c>
      <c r="E843">
        <v>17.459999</v>
      </c>
      <c r="F843">
        <v>17.459999</v>
      </c>
      <c r="G843">
        <v>2235527</v>
      </c>
      <c r="H843" s="27">
        <f t="shared" si="13"/>
        <v>2.3446660225478241E-2</v>
      </c>
    </row>
    <row r="844" spans="1:8" x14ac:dyDescent="0.35">
      <c r="A844" s="23">
        <v>44552</v>
      </c>
      <c r="B844">
        <v>17.370000999999998</v>
      </c>
      <c r="C844">
        <v>17.559999000000001</v>
      </c>
      <c r="D844">
        <v>17.190000999999999</v>
      </c>
      <c r="E844">
        <v>17.360001</v>
      </c>
      <c r="F844">
        <v>17.360001</v>
      </c>
      <c r="G844">
        <v>1863311</v>
      </c>
      <c r="H844" s="27">
        <f t="shared" si="13"/>
        <v>-5.7272626418821311E-3</v>
      </c>
    </row>
    <row r="845" spans="1:8" x14ac:dyDescent="0.35">
      <c r="A845" s="23">
        <v>44553</v>
      </c>
      <c r="B845">
        <v>17.399999999999999</v>
      </c>
      <c r="C845">
        <v>17.620000999999998</v>
      </c>
      <c r="D845">
        <v>17.25</v>
      </c>
      <c r="E845">
        <v>17.549999</v>
      </c>
      <c r="F845">
        <v>17.549999</v>
      </c>
      <c r="G845">
        <v>2223003</v>
      </c>
      <c r="H845" s="27">
        <f t="shared" si="13"/>
        <v>1.0944584623007753E-2</v>
      </c>
    </row>
    <row r="846" spans="1:8" x14ac:dyDescent="0.35">
      <c r="A846" s="23">
        <v>44557</v>
      </c>
      <c r="B846">
        <v>17.549999</v>
      </c>
      <c r="C846">
        <v>17.879999000000002</v>
      </c>
      <c r="D846">
        <v>17.471800000000002</v>
      </c>
      <c r="E846">
        <v>17.719999000000001</v>
      </c>
      <c r="F846">
        <v>17.719999000000001</v>
      </c>
      <c r="G846">
        <v>2680600</v>
      </c>
      <c r="H846" s="27">
        <f t="shared" si="13"/>
        <v>9.6866102385533871E-3</v>
      </c>
    </row>
    <row r="847" spans="1:8" x14ac:dyDescent="0.35">
      <c r="A847" s="23">
        <v>44558</v>
      </c>
      <c r="B847">
        <v>17.739999999999998</v>
      </c>
      <c r="C847">
        <v>18.105</v>
      </c>
      <c r="D847">
        <v>17.650998999999999</v>
      </c>
      <c r="E847">
        <v>17.77</v>
      </c>
      <c r="F847">
        <v>17.77</v>
      </c>
      <c r="G847">
        <v>1531368</v>
      </c>
      <c r="H847" s="27">
        <f t="shared" si="13"/>
        <v>2.8217270215420542E-3</v>
      </c>
    </row>
    <row r="848" spans="1:8" x14ac:dyDescent="0.35">
      <c r="A848" s="23">
        <v>44559</v>
      </c>
      <c r="B848">
        <v>17.84</v>
      </c>
      <c r="C848">
        <v>18.125</v>
      </c>
      <c r="D848">
        <v>17.760000000000002</v>
      </c>
      <c r="E848">
        <v>17.940000999999999</v>
      </c>
      <c r="F848">
        <v>17.940000999999999</v>
      </c>
      <c r="G848">
        <v>1771123</v>
      </c>
      <c r="H848" s="27">
        <f t="shared" si="13"/>
        <v>9.5667416994934824E-3</v>
      </c>
    </row>
    <row r="849" spans="1:8" x14ac:dyDescent="0.35">
      <c r="A849" s="23">
        <v>44560</v>
      </c>
      <c r="B849">
        <v>17.93</v>
      </c>
      <c r="C849">
        <v>18.215</v>
      </c>
      <c r="D849">
        <v>17.899999999999999</v>
      </c>
      <c r="E849">
        <v>17.989999999999998</v>
      </c>
      <c r="F849">
        <v>17.989999999999998</v>
      </c>
      <c r="G849">
        <v>1479092</v>
      </c>
      <c r="H849" s="27">
        <f t="shared" si="13"/>
        <v>2.7870121077473568E-3</v>
      </c>
    </row>
    <row r="850" spans="1:8" x14ac:dyDescent="0.35">
      <c r="A850" s="23">
        <v>44561</v>
      </c>
      <c r="B850">
        <v>17.989999999999998</v>
      </c>
      <c r="C850">
        <v>18.125</v>
      </c>
      <c r="D850">
        <v>17.850000000000001</v>
      </c>
      <c r="E850">
        <v>18.040001</v>
      </c>
      <c r="F850">
        <v>18.040001</v>
      </c>
      <c r="G850">
        <v>890351</v>
      </c>
      <c r="H850" s="27">
        <f t="shared" si="13"/>
        <v>2.7793774319067118E-3</v>
      </c>
    </row>
    <row r="851" spans="1:8" x14ac:dyDescent="0.35">
      <c r="A851" s="23">
        <v>44564</v>
      </c>
      <c r="B851">
        <v>18.129999000000002</v>
      </c>
      <c r="C851">
        <v>18.389999</v>
      </c>
      <c r="D851">
        <v>17.995000999999998</v>
      </c>
      <c r="E851">
        <v>18.07</v>
      </c>
      <c r="F851">
        <v>18.07</v>
      </c>
      <c r="G851">
        <v>1380287</v>
      </c>
      <c r="H851" s="27">
        <f t="shared" si="13"/>
        <v>1.6629156506144378E-3</v>
      </c>
    </row>
    <row r="852" spans="1:8" x14ac:dyDescent="0.35">
      <c r="A852" s="23">
        <v>44565</v>
      </c>
      <c r="B852">
        <v>18.600000000000001</v>
      </c>
      <c r="C852">
        <v>18.649999999999999</v>
      </c>
      <c r="D852">
        <v>18.139999</v>
      </c>
      <c r="E852">
        <v>18.209999</v>
      </c>
      <c r="F852">
        <v>18.209999</v>
      </c>
      <c r="G852">
        <v>2498618</v>
      </c>
      <c r="H852" s="27">
        <f t="shared" si="13"/>
        <v>7.7475926950746838E-3</v>
      </c>
    </row>
    <row r="853" spans="1:8" x14ac:dyDescent="0.35">
      <c r="A853" s="23">
        <v>44566</v>
      </c>
      <c r="B853">
        <v>18.129999000000002</v>
      </c>
      <c r="C853">
        <v>18.347798999999998</v>
      </c>
      <c r="D853">
        <v>17.459999</v>
      </c>
      <c r="E853">
        <v>17.48</v>
      </c>
      <c r="F853">
        <v>17.48</v>
      </c>
      <c r="G853">
        <v>3046280</v>
      </c>
      <c r="H853" s="27">
        <f t="shared" si="13"/>
        <v>-4.0087811097628254E-2</v>
      </c>
    </row>
    <row r="854" spans="1:8" x14ac:dyDescent="0.35">
      <c r="A854" s="23">
        <v>44567</v>
      </c>
      <c r="B854">
        <v>17.600000000000001</v>
      </c>
      <c r="C854">
        <v>17.77</v>
      </c>
      <c r="D854">
        <v>17.049999</v>
      </c>
      <c r="E854">
        <v>17.66</v>
      </c>
      <c r="F854">
        <v>17.66</v>
      </c>
      <c r="G854">
        <v>1665981</v>
      </c>
      <c r="H854" s="27">
        <f t="shared" si="13"/>
        <v>1.0297482837528588E-2</v>
      </c>
    </row>
    <row r="855" spans="1:8" x14ac:dyDescent="0.35">
      <c r="A855" s="23">
        <v>44568</v>
      </c>
      <c r="B855">
        <v>17.57</v>
      </c>
      <c r="C855">
        <v>17.59</v>
      </c>
      <c r="D855">
        <v>16.98</v>
      </c>
      <c r="E855">
        <v>16.98</v>
      </c>
      <c r="F855">
        <v>16.98</v>
      </c>
      <c r="G855">
        <v>2317065</v>
      </c>
      <c r="H855" s="27">
        <f t="shared" si="13"/>
        <v>-3.8505096262740637E-2</v>
      </c>
    </row>
    <row r="856" spans="1:8" x14ac:dyDescent="0.35">
      <c r="A856" s="23">
        <v>44571</v>
      </c>
      <c r="B856">
        <v>16.690000999999999</v>
      </c>
      <c r="C856">
        <v>16.695</v>
      </c>
      <c r="D856">
        <v>16.264999</v>
      </c>
      <c r="E856">
        <v>16.68</v>
      </c>
      <c r="F856">
        <v>16.68</v>
      </c>
      <c r="G856">
        <v>2489280</v>
      </c>
      <c r="H856" s="27">
        <f t="shared" si="13"/>
        <v>-1.766784452296824E-2</v>
      </c>
    </row>
    <row r="857" spans="1:8" x14ac:dyDescent="0.35">
      <c r="A857" s="23">
        <v>44572</v>
      </c>
      <c r="B857">
        <v>16.620000999999998</v>
      </c>
      <c r="C857">
        <v>16.709999</v>
      </c>
      <c r="D857">
        <v>16.27</v>
      </c>
      <c r="E857">
        <v>16.66</v>
      </c>
      <c r="F857">
        <v>16.66</v>
      </c>
      <c r="G857">
        <v>2342391</v>
      </c>
      <c r="H857" s="27">
        <f t="shared" si="13"/>
        <v>-1.1990407673860657E-3</v>
      </c>
    </row>
    <row r="858" spans="1:8" x14ac:dyDescent="0.35">
      <c r="A858" s="23">
        <v>44573</v>
      </c>
      <c r="B858">
        <v>16.829999999999998</v>
      </c>
      <c r="C858">
        <v>17.170000000000002</v>
      </c>
      <c r="D858">
        <v>16.649999999999999</v>
      </c>
      <c r="E858">
        <v>16.700001</v>
      </c>
      <c r="F858">
        <v>16.700001</v>
      </c>
      <c r="G858">
        <v>2035481</v>
      </c>
      <c r="H858" s="27">
        <f t="shared" si="13"/>
        <v>2.401020408163276E-3</v>
      </c>
    </row>
    <row r="859" spans="1:8" x14ac:dyDescent="0.35">
      <c r="A859" s="23">
        <v>44574</v>
      </c>
      <c r="B859">
        <v>16.68</v>
      </c>
      <c r="C859">
        <v>16.870000999999998</v>
      </c>
      <c r="D859">
        <v>16.48</v>
      </c>
      <c r="E859">
        <v>16.510000000000002</v>
      </c>
      <c r="F859">
        <v>16.510000000000002</v>
      </c>
      <c r="G859">
        <v>1821818</v>
      </c>
      <c r="H859" s="27">
        <f t="shared" si="13"/>
        <v>-1.1377304707945752E-2</v>
      </c>
    </row>
    <row r="860" spans="1:8" x14ac:dyDescent="0.35">
      <c r="A860" s="23">
        <v>44575</v>
      </c>
      <c r="B860">
        <v>16.329999999999998</v>
      </c>
      <c r="C860">
        <v>16.329999999999998</v>
      </c>
      <c r="D860">
        <v>15.78</v>
      </c>
      <c r="E860">
        <v>16.18</v>
      </c>
      <c r="F860">
        <v>16.18</v>
      </c>
      <c r="G860">
        <v>2323941</v>
      </c>
      <c r="H860" s="27">
        <f t="shared" si="13"/>
        <v>-1.9987886129618524E-2</v>
      </c>
    </row>
    <row r="861" spans="1:8" x14ac:dyDescent="0.35">
      <c r="A861" s="23">
        <v>44579</v>
      </c>
      <c r="B861">
        <v>16.200001</v>
      </c>
      <c r="C861">
        <v>16.420000000000002</v>
      </c>
      <c r="D861">
        <v>16.049999</v>
      </c>
      <c r="E861">
        <v>16.149999999999999</v>
      </c>
      <c r="F861">
        <v>16.149999999999999</v>
      </c>
      <c r="G861">
        <v>2296739</v>
      </c>
      <c r="H861" s="27">
        <f t="shared" si="13"/>
        <v>-1.8541409147095882E-3</v>
      </c>
    </row>
    <row r="862" spans="1:8" x14ac:dyDescent="0.35">
      <c r="A862" s="23">
        <v>44580</v>
      </c>
      <c r="B862">
        <v>16.280000999999999</v>
      </c>
      <c r="C862">
        <v>16.600000000000001</v>
      </c>
      <c r="D862">
        <v>16.195</v>
      </c>
      <c r="E862">
        <v>16.27</v>
      </c>
      <c r="F862">
        <v>16.27</v>
      </c>
      <c r="G862">
        <v>3012294</v>
      </c>
      <c r="H862" s="27">
        <f t="shared" si="13"/>
        <v>7.4303405572756038E-3</v>
      </c>
    </row>
    <row r="863" spans="1:8" x14ac:dyDescent="0.35">
      <c r="A863" s="23">
        <v>44581</v>
      </c>
      <c r="B863">
        <v>16.209999</v>
      </c>
      <c r="C863">
        <v>16.82</v>
      </c>
      <c r="D863">
        <v>15.96</v>
      </c>
      <c r="E863">
        <v>15.98</v>
      </c>
      <c r="F863">
        <v>15.98</v>
      </c>
      <c r="G863">
        <v>2409956</v>
      </c>
      <c r="H863" s="27">
        <f t="shared" si="13"/>
        <v>-1.7824216349108739E-2</v>
      </c>
    </row>
    <row r="864" spans="1:8" x14ac:dyDescent="0.35">
      <c r="A864" s="23">
        <v>44582</v>
      </c>
      <c r="B864">
        <v>16.23</v>
      </c>
      <c r="C864">
        <v>16.600000000000001</v>
      </c>
      <c r="D864">
        <v>15.85</v>
      </c>
      <c r="E864">
        <v>16.09</v>
      </c>
      <c r="F864">
        <v>16.09</v>
      </c>
      <c r="G864">
        <v>4330761</v>
      </c>
      <c r="H864" s="27">
        <f t="shared" si="13"/>
        <v>6.8836045056320039E-3</v>
      </c>
    </row>
    <row r="865" spans="1:8" x14ac:dyDescent="0.35">
      <c r="A865" s="23">
        <v>44585</v>
      </c>
      <c r="B865">
        <v>15.75</v>
      </c>
      <c r="C865">
        <v>16.559999000000001</v>
      </c>
      <c r="D865">
        <v>15.51</v>
      </c>
      <c r="E865">
        <v>16.5</v>
      </c>
      <c r="F865">
        <v>16.5</v>
      </c>
      <c r="G865">
        <v>4753324</v>
      </c>
      <c r="H865" s="27">
        <f t="shared" si="13"/>
        <v>2.548166563082661E-2</v>
      </c>
    </row>
    <row r="866" spans="1:8" x14ac:dyDescent="0.35">
      <c r="A866" s="23">
        <v>44586</v>
      </c>
      <c r="B866">
        <v>16.145</v>
      </c>
      <c r="C866">
        <v>16.145</v>
      </c>
      <c r="D866">
        <v>15.69</v>
      </c>
      <c r="E866">
        <v>15.92</v>
      </c>
      <c r="F866">
        <v>15.92</v>
      </c>
      <c r="G866">
        <v>3561070</v>
      </c>
      <c r="H866" s="27">
        <f t="shared" si="13"/>
        <v>-3.5151515151515156E-2</v>
      </c>
    </row>
    <row r="867" spans="1:8" x14ac:dyDescent="0.35">
      <c r="A867" s="23">
        <v>44587</v>
      </c>
      <c r="B867">
        <v>16.09</v>
      </c>
      <c r="C867">
        <v>16.219999000000001</v>
      </c>
      <c r="D867">
        <v>15.35</v>
      </c>
      <c r="E867">
        <v>15.5</v>
      </c>
      <c r="F867">
        <v>15.5</v>
      </c>
      <c r="G867">
        <v>3736209</v>
      </c>
      <c r="H867" s="27">
        <f t="shared" si="13"/>
        <v>-2.638190954773869E-2</v>
      </c>
    </row>
    <row r="868" spans="1:8" x14ac:dyDescent="0.35">
      <c r="A868" s="23">
        <v>44588</v>
      </c>
      <c r="B868">
        <v>15.72</v>
      </c>
      <c r="C868">
        <v>16.07</v>
      </c>
      <c r="D868">
        <v>15.2</v>
      </c>
      <c r="E868">
        <v>15.49</v>
      </c>
      <c r="F868">
        <v>15.49</v>
      </c>
      <c r="G868">
        <v>5468875</v>
      </c>
      <c r="H868" s="27">
        <f t="shared" si="13"/>
        <v>-6.4516129032256688E-4</v>
      </c>
    </row>
    <row r="869" spans="1:8" x14ac:dyDescent="0.35">
      <c r="A869" s="23">
        <v>44589</v>
      </c>
      <c r="B869">
        <v>15.5</v>
      </c>
      <c r="C869">
        <v>15.58</v>
      </c>
      <c r="D869">
        <v>14.95</v>
      </c>
      <c r="E869">
        <v>15.57</v>
      </c>
      <c r="F869">
        <v>15.57</v>
      </c>
      <c r="G869">
        <v>3423647</v>
      </c>
      <c r="H869" s="27">
        <f t="shared" si="13"/>
        <v>5.1646223369916124E-3</v>
      </c>
    </row>
    <row r="870" spans="1:8" x14ac:dyDescent="0.35">
      <c r="A870" s="23">
        <v>44592</v>
      </c>
      <c r="B870">
        <v>15.45</v>
      </c>
      <c r="C870">
        <v>16.010000000000002</v>
      </c>
      <c r="D870">
        <v>15.45</v>
      </c>
      <c r="E870">
        <v>15.99</v>
      </c>
      <c r="F870">
        <v>15.99</v>
      </c>
      <c r="G870">
        <v>2302238</v>
      </c>
      <c r="H870" s="27">
        <f t="shared" si="13"/>
        <v>2.6974951830443156E-2</v>
      </c>
    </row>
    <row r="871" spans="1:8" x14ac:dyDescent="0.35">
      <c r="A871" s="23">
        <v>44593</v>
      </c>
      <c r="B871">
        <v>16.120000999999998</v>
      </c>
      <c r="C871">
        <v>16.489999999999998</v>
      </c>
      <c r="D871">
        <v>15.835000000000001</v>
      </c>
      <c r="E871">
        <v>16.190000999999999</v>
      </c>
      <c r="F871">
        <v>16.190000999999999</v>
      </c>
      <c r="G871">
        <v>2016746</v>
      </c>
      <c r="H871" s="27">
        <f t="shared" si="13"/>
        <v>1.2507879924953004E-2</v>
      </c>
    </row>
    <row r="872" spans="1:8" x14ac:dyDescent="0.35">
      <c r="A872" s="23">
        <v>44594</v>
      </c>
      <c r="B872">
        <v>16.690000999999999</v>
      </c>
      <c r="C872">
        <v>17.010000000000002</v>
      </c>
      <c r="D872">
        <v>16.399999999999999</v>
      </c>
      <c r="E872">
        <v>16.559999000000001</v>
      </c>
      <c r="F872">
        <v>16.559999000000001</v>
      </c>
      <c r="G872">
        <v>3304497</v>
      </c>
      <c r="H872" s="27">
        <f t="shared" si="13"/>
        <v>2.2853488396943431E-2</v>
      </c>
    </row>
    <row r="873" spans="1:8" x14ac:dyDescent="0.35">
      <c r="A873" s="23">
        <v>44595</v>
      </c>
      <c r="B873">
        <v>16.290001</v>
      </c>
      <c r="C873">
        <v>16.760000000000002</v>
      </c>
      <c r="D873">
        <v>16.139999</v>
      </c>
      <c r="E873">
        <v>16.16</v>
      </c>
      <c r="F873">
        <v>16.16</v>
      </c>
      <c r="G873">
        <v>4318655</v>
      </c>
      <c r="H873" s="27">
        <f t="shared" si="13"/>
        <v>-2.4154530444114222E-2</v>
      </c>
    </row>
    <row r="874" spans="1:8" x14ac:dyDescent="0.35">
      <c r="A874" s="23">
        <v>44596</v>
      </c>
      <c r="B874">
        <v>16.149999999999999</v>
      </c>
      <c r="C874">
        <v>16.524999999999999</v>
      </c>
      <c r="D874">
        <v>16.049999</v>
      </c>
      <c r="E874">
        <v>16.43</v>
      </c>
      <c r="F874">
        <v>16.43</v>
      </c>
      <c r="G874">
        <v>3134279</v>
      </c>
      <c r="H874" s="27">
        <f t="shared" si="13"/>
        <v>1.6707920792079181E-2</v>
      </c>
    </row>
    <row r="875" spans="1:8" x14ac:dyDescent="0.35">
      <c r="A875" s="23">
        <v>44599</v>
      </c>
      <c r="B875">
        <v>16.5</v>
      </c>
      <c r="C875">
        <v>16.899999999999999</v>
      </c>
      <c r="D875">
        <v>16.379999000000002</v>
      </c>
      <c r="E875">
        <v>16.579999999999998</v>
      </c>
      <c r="F875">
        <v>16.579999999999998</v>
      </c>
      <c r="G875">
        <v>2844468</v>
      </c>
      <c r="H875" s="27">
        <f t="shared" si="13"/>
        <v>9.1296409007911496E-3</v>
      </c>
    </row>
    <row r="876" spans="1:8" x14ac:dyDescent="0.35">
      <c r="A876" s="23">
        <v>44600</v>
      </c>
      <c r="B876">
        <v>16.549999</v>
      </c>
      <c r="C876">
        <v>17.02</v>
      </c>
      <c r="D876">
        <v>16.530000999999999</v>
      </c>
      <c r="E876">
        <v>16.940000999999999</v>
      </c>
      <c r="F876">
        <v>16.940000999999999</v>
      </c>
      <c r="G876">
        <v>2972710</v>
      </c>
      <c r="H876" s="27">
        <f t="shared" si="13"/>
        <v>2.1712967430639354E-2</v>
      </c>
    </row>
    <row r="877" spans="1:8" x14ac:dyDescent="0.35">
      <c r="A877" s="23">
        <v>44601</v>
      </c>
      <c r="B877">
        <v>17.16</v>
      </c>
      <c r="C877">
        <v>17.465</v>
      </c>
      <c r="D877">
        <v>17.100100000000001</v>
      </c>
      <c r="E877">
        <v>17.459999</v>
      </c>
      <c r="F877">
        <v>17.459999</v>
      </c>
      <c r="G877">
        <v>2192642</v>
      </c>
      <c r="H877" s="27">
        <f t="shared" si="13"/>
        <v>3.0696456275297806E-2</v>
      </c>
    </row>
    <row r="878" spans="1:8" x14ac:dyDescent="0.35">
      <c r="A878" s="23">
        <v>44602</v>
      </c>
      <c r="B878">
        <v>17.16</v>
      </c>
      <c r="C878">
        <v>17.745000999999998</v>
      </c>
      <c r="D878">
        <v>17.07</v>
      </c>
      <c r="E878">
        <v>17.329999999999998</v>
      </c>
      <c r="F878">
        <v>17.329999999999998</v>
      </c>
      <c r="G878">
        <v>3903729</v>
      </c>
      <c r="H878" s="27">
        <f t="shared" si="13"/>
        <v>-7.4455330724819361E-3</v>
      </c>
    </row>
    <row r="879" spans="1:8" x14ac:dyDescent="0.35">
      <c r="A879" s="23">
        <v>44603</v>
      </c>
      <c r="B879">
        <v>16.329999999999998</v>
      </c>
      <c r="C879">
        <v>16.489999999999998</v>
      </c>
      <c r="D879">
        <v>15.16</v>
      </c>
      <c r="E879">
        <v>15.36</v>
      </c>
      <c r="F879">
        <v>15.36</v>
      </c>
      <c r="G879">
        <v>10584929</v>
      </c>
      <c r="H879" s="27">
        <f t="shared" si="13"/>
        <v>-0.11367570686670508</v>
      </c>
    </row>
    <row r="880" spans="1:8" x14ac:dyDescent="0.35">
      <c r="A880" s="23">
        <v>44606</v>
      </c>
      <c r="B880">
        <v>15.36</v>
      </c>
      <c r="C880">
        <v>15.71</v>
      </c>
      <c r="D880">
        <v>15.04</v>
      </c>
      <c r="E880">
        <v>15.11</v>
      </c>
      <c r="F880">
        <v>15.11</v>
      </c>
      <c r="G880">
        <v>4569904</v>
      </c>
      <c r="H880" s="27">
        <f t="shared" si="13"/>
        <v>-1.6276041666666668E-2</v>
      </c>
    </row>
    <row r="881" spans="1:8" x14ac:dyDescent="0.35">
      <c r="A881" s="23">
        <v>44607</v>
      </c>
      <c r="B881">
        <v>15.27</v>
      </c>
      <c r="C881">
        <v>15.664999999999999</v>
      </c>
      <c r="D881">
        <v>15.27</v>
      </c>
      <c r="E881">
        <v>15.54</v>
      </c>
      <c r="F881">
        <v>15.54</v>
      </c>
      <c r="G881">
        <v>5166963</v>
      </c>
      <c r="H881" s="27">
        <f t="shared" si="13"/>
        <v>2.8457974851091975E-2</v>
      </c>
    </row>
    <row r="882" spans="1:8" x14ac:dyDescent="0.35">
      <c r="A882" s="23">
        <v>44608</v>
      </c>
      <c r="B882">
        <v>15.42</v>
      </c>
      <c r="C882">
        <v>15.56</v>
      </c>
      <c r="D882">
        <v>15.02</v>
      </c>
      <c r="E882">
        <v>15.13</v>
      </c>
      <c r="F882">
        <v>15.13</v>
      </c>
      <c r="G882">
        <v>4124306</v>
      </c>
      <c r="H882" s="27">
        <f t="shared" si="13"/>
        <v>-2.6383526383526281E-2</v>
      </c>
    </row>
    <row r="883" spans="1:8" x14ac:dyDescent="0.35">
      <c r="A883" s="23">
        <v>44609</v>
      </c>
      <c r="B883">
        <v>15</v>
      </c>
      <c r="C883">
        <v>15.26</v>
      </c>
      <c r="D883">
        <v>14.47</v>
      </c>
      <c r="E883">
        <v>14.47</v>
      </c>
      <c r="F883">
        <v>14.47</v>
      </c>
      <c r="G883">
        <v>4340676</v>
      </c>
      <c r="H883" s="27">
        <f t="shared" si="13"/>
        <v>-4.3621943159286192E-2</v>
      </c>
    </row>
    <row r="884" spans="1:8" x14ac:dyDescent="0.35">
      <c r="A884" s="23">
        <v>44610</v>
      </c>
      <c r="B884">
        <v>14.49</v>
      </c>
      <c r="C884">
        <v>14.76</v>
      </c>
      <c r="D884">
        <v>14.345000000000001</v>
      </c>
      <c r="E884">
        <v>14.46</v>
      </c>
      <c r="F884">
        <v>14.46</v>
      </c>
      <c r="G884">
        <v>3225560</v>
      </c>
      <c r="H884" s="27">
        <f t="shared" si="13"/>
        <v>-6.9108500345541025E-4</v>
      </c>
    </row>
    <row r="885" spans="1:8" x14ac:dyDescent="0.35">
      <c r="A885" s="23">
        <v>44614</v>
      </c>
      <c r="B885">
        <v>14.3</v>
      </c>
      <c r="C885">
        <v>14.565</v>
      </c>
      <c r="D885">
        <v>14.11</v>
      </c>
      <c r="E885">
        <v>14.24</v>
      </c>
      <c r="F885">
        <v>14.24</v>
      </c>
      <c r="G885">
        <v>4862344</v>
      </c>
      <c r="H885" s="27">
        <f t="shared" si="13"/>
        <v>-1.5214384508990361E-2</v>
      </c>
    </row>
    <row r="886" spans="1:8" x14ac:dyDescent="0.35">
      <c r="A886" s="23">
        <v>44615</v>
      </c>
      <c r="B886">
        <v>14.33</v>
      </c>
      <c r="C886">
        <v>14.46</v>
      </c>
      <c r="D886">
        <v>13.79</v>
      </c>
      <c r="E886">
        <v>13.85</v>
      </c>
      <c r="F886">
        <v>13.85</v>
      </c>
      <c r="G886">
        <v>4310895</v>
      </c>
      <c r="H886" s="27">
        <f t="shared" si="13"/>
        <v>-2.7387640449438241E-2</v>
      </c>
    </row>
    <row r="887" spans="1:8" x14ac:dyDescent="0.35">
      <c r="A887" s="23">
        <v>44616</v>
      </c>
      <c r="B887">
        <v>13.42</v>
      </c>
      <c r="C887">
        <v>14.92</v>
      </c>
      <c r="D887">
        <v>13.39</v>
      </c>
      <c r="E887">
        <v>14.86</v>
      </c>
      <c r="F887">
        <v>14.86</v>
      </c>
      <c r="G887">
        <v>7291759</v>
      </c>
      <c r="H887" s="27">
        <f t="shared" si="13"/>
        <v>7.2924187725631751E-2</v>
      </c>
    </row>
    <row r="888" spans="1:8" x14ac:dyDescent="0.35">
      <c r="A888" s="23">
        <v>44617</v>
      </c>
      <c r="B888">
        <v>14.91</v>
      </c>
      <c r="C888">
        <v>15.65</v>
      </c>
      <c r="D888">
        <v>14.86</v>
      </c>
      <c r="E888">
        <v>15.57</v>
      </c>
      <c r="F888">
        <v>15.57</v>
      </c>
      <c r="G888">
        <v>6183404</v>
      </c>
      <c r="H888" s="27">
        <f t="shared" si="13"/>
        <v>4.7779273216689157E-2</v>
      </c>
    </row>
    <row r="889" spans="1:8" x14ac:dyDescent="0.35">
      <c r="A889" s="23">
        <v>44620</v>
      </c>
      <c r="B889">
        <v>15.25</v>
      </c>
      <c r="C889">
        <v>15.69</v>
      </c>
      <c r="D889">
        <v>15.21</v>
      </c>
      <c r="E889">
        <v>15.63</v>
      </c>
      <c r="F889">
        <v>15.63</v>
      </c>
      <c r="G889">
        <v>3885660</v>
      </c>
      <c r="H889" s="27">
        <f t="shared" si="13"/>
        <v>3.8535645472061977E-3</v>
      </c>
    </row>
    <row r="890" spans="1:8" x14ac:dyDescent="0.35">
      <c r="A890" s="23">
        <v>44621</v>
      </c>
      <c r="B890">
        <v>15.54</v>
      </c>
      <c r="C890">
        <v>15.664999999999999</v>
      </c>
      <c r="D890">
        <v>15.18</v>
      </c>
      <c r="E890">
        <v>15.28</v>
      </c>
      <c r="F890">
        <v>15.28</v>
      </c>
      <c r="G890">
        <v>6190274</v>
      </c>
      <c r="H890" s="27">
        <f t="shared" si="13"/>
        <v>-2.2392834293026322E-2</v>
      </c>
    </row>
    <row r="891" spans="1:8" x14ac:dyDescent="0.35">
      <c r="A891" s="23">
        <v>44622</v>
      </c>
      <c r="B891">
        <v>15.37</v>
      </c>
      <c r="C891">
        <v>15.53</v>
      </c>
      <c r="D891">
        <v>15.154999999999999</v>
      </c>
      <c r="E891">
        <v>15.36</v>
      </c>
      <c r="F891">
        <v>15.36</v>
      </c>
      <c r="G891">
        <v>2836090</v>
      </c>
      <c r="H891" s="27">
        <f t="shared" si="13"/>
        <v>5.2356020942408424E-3</v>
      </c>
    </row>
    <row r="892" spans="1:8" x14ac:dyDescent="0.35">
      <c r="A892" s="23">
        <v>44623</v>
      </c>
      <c r="B892">
        <v>15.34</v>
      </c>
      <c r="C892">
        <v>15.355</v>
      </c>
      <c r="D892">
        <v>14.71</v>
      </c>
      <c r="E892">
        <v>14.8</v>
      </c>
      <c r="F892">
        <v>14.8</v>
      </c>
      <c r="G892">
        <v>5097099</v>
      </c>
      <c r="H892" s="27">
        <f t="shared" si="13"/>
        <v>-3.6458333333333252E-2</v>
      </c>
    </row>
    <row r="893" spans="1:8" x14ac:dyDescent="0.35">
      <c r="A893" s="23">
        <v>44624</v>
      </c>
      <c r="B893">
        <v>14.67</v>
      </c>
      <c r="C893">
        <v>14.705</v>
      </c>
      <c r="D893">
        <v>13.955</v>
      </c>
      <c r="E893">
        <v>14.09</v>
      </c>
      <c r="F893">
        <v>14.09</v>
      </c>
      <c r="G893">
        <v>6054135</v>
      </c>
      <c r="H893" s="27">
        <f t="shared" si="13"/>
        <v>-4.7972972972973031E-2</v>
      </c>
    </row>
    <row r="894" spans="1:8" x14ac:dyDescent="0.35">
      <c r="A894" s="23">
        <v>44627</v>
      </c>
      <c r="B894">
        <v>14</v>
      </c>
      <c r="C894">
        <v>14.035</v>
      </c>
      <c r="D894">
        <v>12.67</v>
      </c>
      <c r="E894">
        <v>12.75</v>
      </c>
      <c r="F894">
        <v>12.75</v>
      </c>
      <c r="G894">
        <v>7165402</v>
      </c>
      <c r="H894" s="27">
        <f t="shared" si="13"/>
        <v>-9.5102909865152588E-2</v>
      </c>
    </row>
    <row r="895" spans="1:8" x14ac:dyDescent="0.35">
      <c r="A895" s="23">
        <v>44628</v>
      </c>
      <c r="B895">
        <v>12.78</v>
      </c>
      <c r="C895">
        <v>13.53</v>
      </c>
      <c r="D895">
        <v>12.61</v>
      </c>
      <c r="E895">
        <v>13.05</v>
      </c>
      <c r="F895">
        <v>13.05</v>
      </c>
      <c r="G895">
        <v>3417512</v>
      </c>
      <c r="H895" s="27">
        <f t="shared" si="13"/>
        <v>2.3529411764705938E-2</v>
      </c>
    </row>
    <row r="896" spans="1:8" x14ac:dyDescent="0.35">
      <c r="A896" s="23">
        <v>44629</v>
      </c>
      <c r="B896">
        <v>13.66</v>
      </c>
      <c r="C896">
        <v>13.96</v>
      </c>
      <c r="D896">
        <v>13.59</v>
      </c>
      <c r="E896">
        <v>13.76</v>
      </c>
      <c r="F896">
        <v>13.76</v>
      </c>
      <c r="G896">
        <v>4304287</v>
      </c>
      <c r="H896" s="27">
        <f t="shared" si="13"/>
        <v>5.4406130268199161E-2</v>
      </c>
    </row>
    <row r="897" spans="1:8" x14ac:dyDescent="0.35">
      <c r="A897" s="23">
        <v>44630</v>
      </c>
      <c r="B897">
        <v>13.5</v>
      </c>
      <c r="C897">
        <v>13.99</v>
      </c>
      <c r="D897">
        <v>13.42</v>
      </c>
      <c r="E897">
        <v>13.83</v>
      </c>
      <c r="F897">
        <v>13.83</v>
      </c>
      <c r="G897">
        <v>4358015</v>
      </c>
      <c r="H897" s="27">
        <f t="shared" si="13"/>
        <v>5.0872093023256017E-3</v>
      </c>
    </row>
    <row r="898" spans="1:8" x14ac:dyDescent="0.35">
      <c r="A898" s="23">
        <v>44631</v>
      </c>
      <c r="B898">
        <v>13.95</v>
      </c>
      <c r="C898">
        <v>14.28</v>
      </c>
      <c r="D898">
        <v>13.9</v>
      </c>
      <c r="E898">
        <v>14</v>
      </c>
      <c r="F898">
        <v>14</v>
      </c>
      <c r="G898">
        <v>4051325</v>
      </c>
      <c r="H898" s="27">
        <f t="shared" si="13"/>
        <v>1.2292118582791028E-2</v>
      </c>
    </row>
    <row r="899" spans="1:8" x14ac:dyDescent="0.35">
      <c r="A899" s="23">
        <v>44634</v>
      </c>
      <c r="B899">
        <v>14.04</v>
      </c>
      <c r="C899">
        <v>14.39</v>
      </c>
      <c r="D899">
        <v>13.904999999999999</v>
      </c>
      <c r="E899">
        <v>14.12</v>
      </c>
      <c r="F899">
        <v>14.12</v>
      </c>
      <c r="G899">
        <v>4345479</v>
      </c>
      <c r="H899" s="27">
        <f t="shared" si="13"/>
        <v>8.5714285714285163E-3</v>
      </c>
    </row>
    <row r="900" spans="1:8" x14ac:dyDescent="0.35">
      <c r="A900" s="23">
        <v>44635</v>
      </c>
      <c r="B900">
        <v>14.25</v>
      </c>
      <c r="C900">
        <v>14.654999999999999</v>
      </c>
      <c r="D900">
        <v>14.23</v>
      </c>
      <c r="E900">
        <v>14.44</v>
      </c>
      <c r="F900">
        <v>14.44</v>
      </c>
      <c r="G900">
        <v>3208698</v>
      </c>
      <c r="H900" s="27">
        <f t="shared" si="13"/>
        <v>2.266288951841362E-2</v>
      </c>
    </row>
    <row r="901" spans="1:8" x14ac:dyDescent="0.35">
      <c r="A901" s="23">
        <v>44636</v>
      </c>
      <c r="B901">
        <v>14.72</v>
      </c>
      <c r="C901">
        <v>15.21</v>
      </c>
      <c r="D901">
        <v>14.715</v>
      </c>
      <c r="E901">
        <v>15.19</v>
      </c>
      <c r="F901">
        <v>15.19</v>
      </c>
      <c r="G901">
        <v>4026244</v>
      </c>
      <c r="H901" s="27">
        <f t="shared" si="13"/>
        <v>5.1939058171745156E-2</v>
      </c>
    </row>
    <row r="902" spans="1:8" x14ac:dyDescent="0.35">
      <c r="A902" s="23">
        <v>44637</v>
      </c>
      <c r="B902">
        <v>15</v>
      </c>
      <c r="C902">
        <v>15.45</v>
      </c>
      <c r="D902">
        <v>14.87</v>
      </c>
      <c r="E902">
        <v>15.42</v>
      </c>
      <c r="F902">
        <v>15.42</v>
      </c>
      <c r="G902">
        <v>2854434</v>
      </c>
      <c r="H902" s="27">
        <f t="shared" ref="H902:H965" si="14">(F902-F901)/F901</f>
        <v>1.5141540487162635E-2</v>
      </c>
    </row>
    <row r="903" spans="1:8" x14ac:dyDescent="0.35">
      <c r="A903" s="23">
        <v>44638</v>
      </c>
      <c r="B903">
        <v>15.3</v>
      </c>
      <c r="C903">
        <v>15.785</v>
      </c>
      <c r="D903">
        <v>15.26</v>
      </c>
      <c r="E903">
        <v>15.61</v>
      </c>
      <c r="F903">
        <v>15.61</v>
      </c>
      <c r="G903">
        <v>5995404</v>
      </c>
      <c r="H903" s="27">
        <f t="shared" si="14"/>
        <v>1.2321660181582329E-2</v>
      </c>
    </row>
    <row r="904" spans="1:8" x14ac:dyDescent="0.35">
      <c r="A904" s="23">
        <v>44641</v>
      </c>
      <c r="B904">
        <v>15.51</v>
      </c>
      <c r="C904">
        <v>15.57</v>
      </c>
      <c r="D904">
        <v>15.03</v>
      </c>
      <c r="E904">
        <v>15.31</v>
      </c>
      <c r="F904">
        <v>15.31</v>
      </c>
      <c r="G904">
        <v>3715425</v>
      </c>
      <c r="H904" s="27">
        <f t="shared" si="14"/>
        <v>-1.9218449711723186E-2</v>
      </c>
    </row>
    <row r="905" spans="1:8" x14ac:dyDescent="0.35">
      <c r="A905" s="23">
        <v>44642</v>
      </c>
      <c r="B905">
        <v>15.53</v>
      </c>
      <c r="C905">
        <v>15.83</v>
      </c>
      <c r="D905">
        <v>15.36</v>
      </c>
      <c r="E905">
        <v>15.39</v>
      </c>
      <c r="F905">
        <v>15.39</v>
      </c>
      <c r="G905">
        <v>3202088</v>
      </c>
      <c r="H905" s="27">
        <f t="shared" si="14"/>
        <v>5.2253429131286786E-3</v>
      </c>
    </row>
    <row r="906" spans="1:8" x14ac:dyDescent="0.35">
      <c r="A906" s="23">
        <v>44643</v>
      </c>
      <c r="B906">
        <v>15.24</v>
      </c>
      <c r="C906">
        <v>15.51</v>
      </c>
      <c r="D906">
        <v>15.16</v>
      </c>
      <c r="E906">
        <v>15.28</v>
      </c>
      <c r="F906">
        <v>15.28</v>
      </c>
      <c r="G906">
        <v>1883719</v>
      </c>
      <c r="H906" s="27">
        <f t="shared" si="14"/>
        <v>-7.1474983755686295E-3</v>
      </c>
    </row>
    <row r="907" spans="1:8" x14ac:dyDescent="0.35">
      <c r="A907" s="23">
        <v>44644</v>
      </c>
      <c r="B907">
        <v>15.31</v>
      </c>
      <c r="C907">
        <v>15.62</v>
      </c>
      <c r="D907">
        <v>15.29</v>
      </c>
      <c r="E907">
        <v>15.53</v>
      </c>
      <c r="F907">
        <v>15.53</v>
      </c>
      <c r="G907">
        <v>1982770</v>
      </c>
      <c r="H907" s="27">
        <f t="shared" si="14"/>
        <v>1.6361256544502618E-2</v>
      </c>
    </row>
    <row r="908" spans="1:8" x14ac:dyDescent="0.35">
      <c r="A908" s="23">
        <v>44645</v>
      </c>
      <c r="B908">
        <v>15.62</v>
      </c>
      <c r="C908">
        <v>15.81</v>
      </c>
      <c r="D908">
        <v>15.48</v>
      </c>
      <c r="E908">
        <v>15.73</v>
      </c>
      <c r="F908">
        <v>15.73</v>
      </c>
      <c r="G908">
        <v>4193658</v>
      </c>
      <c r="H908" s="27">
        <f t="shared" si="14"/>
        <v>1.2878300064391569E-2</v>
      </c>
    </row>
    <row r="909" spans="1:8" x14ac:dyDescent="0.35">
      <c r="A909" s="23">
        <v>44648</v>
      </c>
      <c r="B909">
        <v>15.73</v>
      </c>
      <c r="C909">
        <v>15.89</v>
      </c>
      <c r="D909">
        <v>15.52</v>
      </c>
      <c r="E909">
        <v>15.85</v>
      </c>
      <c r="F909">
        <v>15.85</v>
      </c>
      <c r="G909">
        <v>2927985</v>
      </c>
      <c r="H909" s="27">
        <f t="shared" si="14"/>
        <v>7.6287349014621244E-3</v>
      </c>
    </row>
    <row r="910" spans="1:8" x14ac:dyDescent="0.35">
      <c r="A910" s="23">
        <v>44649</v>
      </c>
      <c r="B910">
        <v>16.049999</v>
      </c>
      <c r="C910">
        <v>16.52</v>
      </c>
      <c r="D910">
        <v>16.040001</v>
      </c>
      <c r="E910">
        <v>16.25</v>
      </c>
      <c r="F910">
        <v>16.25</v>
      </c>
      <c r="G910">
        <v>3367340</v>
      </c>
      <c r="H910" s="27">
        <f t="shared" si="14"/>
        <v>2.5236593059936932E-2</v>
      </c>
    </row>
    <row r="911" spans="1:8" x14ac:dyDescent="0.35">
      <c r="A911" s="23">
        <v>44650</v>
      </c>
      <c r="B911">
        <v>16.209999</v>
      </c>
      <c r="C911">
        <v>16.27</v>
      </c>
      <c r="D911">
        <v>15.9</v>
      </c>
      <c r="E911">
        <v>16.079999999999998</v>
      </c>
      <c r="F911">
        <v>16.079999999999998</v>
      </c>
      <c r="G911">
        <v>2681631</v>
      </c>
      <c r="H911" s="27">
        <f t="shared" si="14"/>
        <v>-1.0461538461538567E-2</v>
      </c>
    </row>
    <row r="912" spans="1:8" x14ac:dyDescent="0.35">
      <c r="A912" s="23">
        <v>44651</v>
      </c>
      <c r="B912">
        <v>15.94</v>
      </c>
      <c r="C912">
        <v>15.984999999999999</v>
      </c>
      <c r="D912">
        <v>15.55</v>
      </c>
      <c r="E912">
        <v>15.56</v>
      </c>
      <c r="F912">
        <v>15.56</v>
      </c>
      <c r="G912">
        <v>2756303</v>
      </c>
      <c r="H912" s="27">
        <f t="shared" si="14"/>
        <v>-3.2338308457711309E-2</v>
      </c>
    </row>
    <row r="913" spans="1:8" x14ac:dyDescent="0.35">
      <c r="A913" s="23">
        <v>44652</v>
      </c>
      <c r="B913">
        <v>15.6</v>
      </c>
      <c r="C913">
        <v>15.72</v>
      </c>
      <c r="D913">
        <v>15.265000000000001</v>
      </c>
      <c r="E913">
        <v>15.39</v>
      </c>
      <c r="F913">
        <v>15.39</v>
      </c>
      <c r="G913">
        <v>3191505</v>
      </c>
      <c r="H913" s="27">
        <f t="shared" si="14"/>
        <v>-1.0925449871465291E-2</v>
      </c>
    </row>
    <row r="914" spans="1:8" x14ac:dyDescent="0.35">
      <c r="A914" s="23">
        <v>44655</v>
      </c>
      <c r="B914">
        <v>15.4</v>
      </c>
      <c r="C914">
        <v>15.78</v>
      </c>
      <c r="D914">
        <v>15.315</v>
      </c>
      <c r="E914">
        <v>15.53</v>
      </c>
      <c r="F914">
        <v>15.53</v>
      </c>
      <c r="G914">
        <v>2676688</v>
      </c>
      <c r="H914" s="27">
        <f t="shared" si="14"/>
        <v>9.0968161143598954E-3</v>
      </c>
    </row>
    <row r="915" spans="1:8" x14ac:dyDescent="0.35">
      <c r="A915" s="23">
        <v>44656</v>
      </c>
      <c r="B915">
        <v>15.39</v>
      </c>
      <c r="C915">
        <v>15.62</v>
      </c>
      <c r="D915">
        <v>15.03</v>
      </c>
      <c r="E915">
        <v>15.18</v>
      </c>
      <c r="F915">
        <v>15.18</v>
      </c>
      <c r="G915">
        <v>2841225</v>
      </c>
      <c r="H915" s="27">
        <f t="shared" si="14"/>
        <v>-2.2537025112685103E-2</v>
      </c>
    </row>
    <row r="916" spans="1:8" x14ac:dyDescent="0.35">
      <c r="A916" s="23">
        <v>44657</v>
      </c>
      <c r="B916">
        <v>14.89</v>
      </c>
      <c r="C916">
        <v>15.055</v>
      </c>
      <c r="D916">
        <v>14.579000000000001</v>
      </c>
      <c r="E916">
        <v>14.88</v>
      </c>
      <c r="F916">
        <v>14.88</v>
      </c>
      <c r="G916">
        <v>2836910</v>
      </c>
      <c r="H916" s="27">
        <f t="shared" si="14"/>
        <v>-1.9762845849802303E-2</v>
      </c>
    </row>
    <row r="917" spans="1:8" x14ac:dyDescent="0.35">
      <c r="A917" s="23">
        <v>44658</v>
      </c>
      <c r="B917">
        <v>14.75</v>
      </c>
      <c r="C917">
        <v>14.94</v>
      </c>
      <c r="D917">
        <v>14.49</v>
      </c>
      <c r="E917">
        <v>14.84</v>
      </c>
      <c r="F917">
        <v>14.84</v>
      </c>
      <c r="G917">
        <v>2135729</v>
      </c>
      <c r="H917" s="27">
        <f t="shared" si="14"/>
        <v>-2.6881720430108145E-3</v>
      </c>
    </row>
    <row r="918" spans="1:8" x14ac:dyDescent="0.35">
      <c r="A918" s="23">
        <v>44659</v>
      </c>
      <c r="B918">
        <v>14.84</v>
      </c>
      <c r="C918">
        <v>15.07</v>
      </c>
      <c r="D918">
        <v>14.675000000000001</v>
      </c>
      <c r="E918">
        <v>14.74</v>
      </c>
      <c r="F918">
        <v>14.74</v>
      </c>
      <c r="G918">
        <v>2368704</v>
      </c>
      <c r="H918" s="27">
        <f t="shared" si="14"/>
        <v>-6.7385444743935071E-3</v>
      </c>
    </row>
    <row r="919" spans="1:8" x14ac:dyDescent="0.35">
      <c r="A919" s="23">
        <v>44662</v>
      </c>
      <c r="B919">
        <v>14.54</v>
      </c>
      <c r="C919">
        <v>15.015000000000001</v>
      </c>
      <c r="D919">
        <v>14.49</v>
      </c>
      <c r="E919">
        <v>14.68</v>
      </c>
      <c r="F919">
        <v>14.68</v>
      </c>
      <c r="G919">
        <v>2614186</v>
      </c>
      <c r="H919" s="27">
        <f t="shared" si="14"/>
        <v>-4.070556309362313E-3</v>
      </c>
    </row>
    <row r="920" spans="1:8" x14ac:dyDescent="0.35">
      <c r="A920" s="23">
        <v>44663</v>
      </c>
      <c r="B920">
        <v>14.8</v>
      </c>
      <c r="C920">
        <v>15.08</v>
      </c>
      <c r="D920">
        <v>14.59</v>
      </c>
      <c r="E920">
        <v>14.67</v>
      </c>
      <c r="F920">
        <v>14.67</v>
      </c>
      <c r="G920">
        <v>3301991</v>
      </c>
      <c r="H920" s="27">
        <f t="shared" si="14"/>
        <v>-6.8119891008172932E-4</v>
      </c>
    </row>
    <row r="921" spans="1:8" x14ac:dyDescent="0.35">
      <c r="A921" s="23">
        <v>44664</v>
      </c>
      <c r="B921">
        <v>14.69</v>
      </c>
      <c r="C921">
        <v>15.12</v>
      </c>
      <c r="D921">
        <v>14.69</v>
      </c>
      <c r="E921">
        <v>15</v>
      </c>
      <c r="F921">
        <v>15</v>
      </c>
      <c r="G921">
        <v>2319537</v>
      </c>
      <c r="H921" s="27">
        <f t="shared" si="14"/>
        <v>2.2494887525562376E-2</v>
      </c>
    </row>
    <row r="922" spans="1:8" x14ac:dyDescent="0.35">
      <c r="A922" s="23">
        <v>44665</v>
      </c>
      <c r="B922">
        <v>15.01</v>
      </c>
      <c r="C922">
        <v>15.21</v>
      </c>
      <c r="D922">
        <v>14.86</v>
      </c>
      <c r="E922">
        <v>14.88</v>
      </c>
      <c r="F922">
        <v>14.88</v>
      </c>
      <c r="G922">
        <v>2604068</v>
      </c>
      <c r="H922" s="27">
        <f t="shared" si="14"/>
        <v>-7.9999999999999481E-3</v>
      </c>
    </row>
    <row r="923" spans="1:8" x14ac:dyDescent="0.35">
      <c r="A923" s="23">
        <v>44669</v>
      </c>
      <c r="B923">
        <v>14.81</v>
      </c>
      <c r="C923">
        <v>14.965</v>
      </c>
      <c r="D923">
        <v>14.65</v>
      </c>
      <c r="E923">
        <v>14.84</v>
      </c>
      <c r="F923">
        <v>14.84</v>
      </c>
      <c r="G923">
        <v>2517559</v>
      </c>
      <c r="H923" s="27">
        <f t="shared" si="14"/>
        <v>-2.6881720430108145E-3</v>
      </c>
    </row>
    <row r="924" spans="1:8" x14ac:dyDescent="0.35">
      <c r="A924" s="23">
        <v>44670</v>
      </c>
      <c r="B924">
        <v>14.84</v>
      </c>
      <c r="C924">
        <v>15.585000000000001</v>
      </c>
      <c r="D924">
        <v>14.84</v>
      </c>
      <c r="E924">
        <v>15.44</v>
      </c>
      <c r="F924">
        <v>15.44</v>
      </c>
      <c r="G924">
        <v>3013015</v>
      </c>
      <c r="H924" s="27">
        <f t="shared" si="14"/>
        <v>4.0431266846361162E-2</v>
      </c>
    </row>
    <row r="925" spans="1:8" x14ac:dyDescent="0.35">
      <c r="A925" s="23">
        <v>44671</v>
      </c>
      <c r="B925">
        <v>15.53</v>
      </c>
      <c r="C925">
        <v>15.654999999999999</v>
      </c>
      <c r="D925">
        <v>15.31</v>
      </c>
      <c r="E925">
        <v>15.33</v>
      </c>
      <c r="F925">
        <v>15.33</v>
      </c>
      <c r="G925">
        <v>1835605</v>
      </c>
      <c r="H925" s="27">
        <f t="shared" si="14"/>
        <v>-7.1243523316061813E-3</v>
      </c>
    </row>
    <row r="926" spans="1:8" x14ac:dyDescent="0.35">
      <c r="A926" s="23">
        <v>44672</v>
      </c>
      <c r="B926">
        <v>15.6</v>
      </c>
      <c r="C926">
        <v>15.71</v>
      </c>
      <c r="D926">
        <v>15.015000000000001</v>
      </c>
      <c r="E926">
        <v>15.11</v>
      </c>
      <c r="F926">
        <v>15.11</v>
      </c>
      <c r="G926">
        <v>2594823</v>
      </c>
      <c r="H926" s="27">
        <f t="shared" si="14"/>
        <v>-1.4350945857795214E-2</v>
      </c>
    </row>
    <row r="927" spans="1:8" x14ac:dyDescent="0.35">
      <c r="A927" s="23">
        <v>44673</v>
      </c>
      <c r="B927">
        <v>14.93</v>
      </c>
      <c r="C927">
        <v>15.085000000000001</v>
      </c>
      <c r="D927">
        <v>14.29</v>
      </c>
      <c r="E927">
        <v>14.34</v>
      </c>
      <c r="F927">
        <v>14.34</v>
      </c>
      <c r="G927">
        <v>3323920</v>
      </c>
      <c r="H927" s="27">
        <f t="shared" si="14"/>
        <v>-5.0959629384513538E-2</v>
      </c>
    </row>
    <row r="928" spans="1:8" x14ac:dyDescent="0.35">
      <c r="A928" s="23">
        <v>44676</v>
      </c>
      <c r="B928">
        <v>14.28</v>
      </c>
      <c r="C928">
        <v>14.654999999999999</v>
      </c>
      <c r="D928">
        <v>14.13</v>
      </c>
      <c r="E928">
        <v>14.59</v>
      </c>
      <c r="F928">
        <v>14.59</v>
      </c>
      <c r="G928">
        <v>3507317</v>
      </c>
      <c r="H928" s="27">
        <f t="shared" si="14"/>
        <v>1.7433751743375175E-2</v>
      </c>
    </row>
    <row r="929" spans="1:8" x14ac:dyDescent="0.35">
      <c r="A929" s="23">
        <v>44677</v>
      </c>
      <c r="B929">
        <v>14.45</v>
      </c>
      <c r="C929">
        <v>14.6</v>
      </c>
      <c r="D929">
        <v>13.67</v>
      </c>
      <c r="E929">
        <v>13.74</v>
      </c>
      <c r="F929">
        <v>13.74</v>
      </c>
      <c r="G929">
        <v>4207824</v>
      </c>
      <c r="H929" s="27">
        <f t="shared" si="14"/>
        <v>-5.8259081562714164E-2</v>
      </c>
    </row>
    <row r="930" spans="1:8" x14ac:dyDescent="0.35">
      <c r="A930" s="23">
        <v>44678</v>
      </c>
      <c r="B930">
        <v>13.71</v>
      </c>
      <c r="C930">
        <v>14.154999999999999</v>
      </c>
      <c r="D930">
        <v>13.59</v>
      </c>
      <c r="E930">
        <v>13.96</v>
      </c>
      <c r="F930">
        <v>13.96</v>
      </c>
      <c r="G930">
        <v>2845095</v>
      </c>
      <c r="H930" s="27">
        <f t="shared" si="14"/>
        <v>1.6011644832605577E-2</v>
      </c>
    </row>
    <row r="931" spans="1:8" x14ac:dyDescent="0.35">
      <c r="A931" s="23">
        <v>44679</v>
      </c>
      <c r="B931">
        <v>14.2</v>
      </c>
      <c r="C931">
        <v>14.6</v>
      </c>
      <c r="D931">
        <v>13.98</v>
      </c>
      <c r="E931">
        <v>14.43</v>
      </c>
      <c r="F931">
        <v>14.43</v>
      </c>
      <c r="G931">
        <v>2424923</v>
      </c>
      <c r="H931" s="27">
        <f t="shared" si="14"/>
        <v>3.3667621776504217E-2</v>
      </c>
    </row>
    <row r="932" spans="1:8" x14ac:dyDescent="0.35">
      <c r="A932" s="23">
        <v>44680</v>
      </c>
      <c r="B932">
        <v>14.26</v>
      </c>
      <c r="C932">
        <v>14.59</v>
      </c>
      <c r="D932">
        <v>14.15</v>
      </c>
      <c r="E932">
        <v>14.19</v>
      </c>
      <c r="F932">
        <v>14.19</v>
      </c>
      <c r="G932">
        <v>2404304</v>
      </c>
      <c r="H932" s="27">
        <f t="shared" si="14"/>
        <v>-1.6632016632016647E-2</v>
      </c>
    </row>
    <row r="933" spans="1:8" x14ac:dyDescent="0.35">
      <c r="A933" s="23">
        <v>44683</v>
      </c>
      <c r="B933">
        <v>14.24</v>
      </c>
      <c r="C933">
        <v>14.44</v>
      </c>
      <c r="D933">
        <v>14.03</v>
      </c>
      <c r="E933">
        <v>14.42</v>
      </c>
      <c r="F933">
        <v>14.42</v>
      </c>
      <c r="G933">
        <v>3059855</v>
      </c>
      <c r="H933" s="27">
        <f t="shared" si="14"/>
        <v>1.6208597603946471E-2</v>
      </c>
    </row>
    <row r="934" spans="1:8" x14ac:dyDescent="0.35">
      <c r="A934" s="23">
        <v>44684</v>
      </c>
      <c r="B934">
        <v>14.46</v>
      </c>
      <c r="C934">
        <v>14.5901</v>
      </c>
      <c r="D934">
        <v>14.025</v>
      </c>
      <c r="E934">
        <v>14.24</v>
      </c>
      <c r="F934">
        <v>14.24</v>
      </c>
      <c r="G934">
        <v>2858440</v>
      </c>
      <c r="H934" s="27">
        <f t="shared" si="14"/>
        <v>-1.2482662968099842E-2</v>
      </c>
    </row>
    <row r="935" spans="1:8" x14ac:dyDescent="0.35">
      <c r="A935" s="23">
        <v>44685</v>
      </c>
      <c r="B935">
        <v>14.32</v>
      </c>
      <c r="C935">
        <v>14.49</v>
      </c>
      <c r="D935">
        <v>13.765000000000001</v>
      </c>
      <c r="E935">
        <v>14.42</v>
      </c>
      <c r="F935">
        <v>14.42</v>
      </c>
      <c r="G935">
        <v>4453517</v>
      </c>
      <c r="H935" s="27">
        <f t="shared" si="14"/>
        <v>1.2640449438202228E-2</v>
      </c>
    </row>
    <row r="936" spans="1:8" x14ac:dyDescent="0.35">
      <c r="A936" s="23">
        <v>44686</v>
      </c>
      <c r="B936">
        <v>14.22</v>
      </c>
      <c r="C936">
        <v>14.2499</v>
      </c>
      <c r="D936">
        <v>13.06</v>
      </c>
      <c r="E936">
        <v>13.29</v>
      </c>
      <c r="F936">
        <v>13.29</v>
      </c>
      <c r="G936">
        <v>4199455</v>
      </c>
      <c r="H936" s="27">
        <f t="shared" si="14"/>
        <v>-7.8363384188626956E-2</v>
      </c>
    </row>
    <row r="937" spans="1:8" x14ac:dyDescent="0.35">
      <c r="A937" s="23">
        <v>44687</v>
      </c>
      <c r="B937">
        <v>10.47</v>
      </c>
      <c r="C937">
        <v>10.65</v>
      </c>
      <c r="D937">
        <v>9.6649999999999991</v>
      </c>
      <c r="E937">
        <v>9.85</v>
      </c>
      <c r="F937">
        <v>9.85</v>
      </c>
      <c r="G937">
        <v>24107509</v>
      </c>
      <c r="H937" s="27">
        <f t="shared" si="14"/>
        <v>-0.25884123401053422</v>
      </c>
    </row>
    <row r="938" spans="1:8" x14ac:dyDescent="0.35">
      <c r="A938" s="23">
        <v>44690</v>
      </c>
      <c r="B938">
        <v>9.7100000000000009</v>
      </c>
      <c r="C938">
        <v>10.15</v>
      </c>
      <c r="D938">
        <v>9.5299999999999994</v>
      </c>
      <c r="E938">
        <v>9.59</v>
      </c>
      <c r="F938">
        <v>9.59</v>
      </c>
      <c r="G938">
        <v>7119294</v>
      </c>
      <c r="H938" s="27">
        <f t="shared" si="14"/>
        <v>-2.6395939086294395E-2</v>
      </c>
    </row>
    <row r="939" spans="1:8" x14ac:dyDescent="0.35">
      <c r="A939" s="23">
        <v>44691</v>
      </c>
      <c r="B939">
        <v>9.73</v>
      </c>
      <c r="C939">
        <v>9.8699999999999992</v>
      </c>
      <c r="D939">
        <v>9.32</v>
      </c>
      <c r="E939">
        <v>9.59</v>
      </c>
      <c r="F939">
        <v>9.59</v>
      </c>
      <c r="G939">
        <v>8535993</v>
      </c>
      <c r="H939" s="27">
        <f t="shared" si="14"/>
        <v>0</v>
      </c>
    </row>
    <row r="940" spans="1:8" x14ac:dyDescent="0.35">
      <c r="A940" s="23">
        <v>44692</v>
      </c>
      <c r="B940">
        <v>9.57</v>
      </c>
      <c r="C940">
        <v>9.6569000000000003</v>
      </c>
      <c r="D940">
        <v>9.18</v>
      </c>
      <c r="E940">
        <v>9.19</v>
      </c>
      <c r="F940">
        <v>9.19</v>
      </c>
      <c r="G940">
        <v>3981127</v>
      </c>
      <c r="H940" s="27">
        <f t="shared" si="14"/>
        <v>-4.1710114702815472E-2</v>
      </c>
    </row>
    <row r="941" spans="1:8" x14ac:dyDescent="0.35">
      <c r="A941" s="23">
        <v>44693</v>
      </c>
      <c r="B941">
        <v>9.07</v>
      </c>
      <c r="C941">
        <v>9.9250000000000007</v>
      </c>
      <c r="D941">
        <v>9.07</v>
      </c>
      <c r="E941">
        <v>9.69</v>
      </c>
      <c r="F941">
        <v>9.69</v>
      </c>
      <c r="G941">
        <v>7050361</v>
      </c>
      <c r="H941" s="27">
        <f t="shared" si="14"/>
        <v>5.4406964091403699E-2</v>
      </c>
    </row>
    <row r="942" spans="1:8" x14ac:dyDescent="0.35">
      <c r="A942" s="23">
        <v>44694</v>
      </c>
      <c r="B942">
        <v>9.82</v>
      </c>
      <c r="C942">
        <v>10.31</v>
      </c>
      <c r="D942">
        <v>9.7850000000000001</v>
      </c>
      <c r="E942">
        <v>10.14</v>
      </c>
      <c r="F942">
        <v>10.14</v>
      </c>
      <c r="G942">
        <v>5672154</v>
      </c>
      <c r="H942" s="27">
        <f t="shared" si="14"/>
        <v>4.6439628482972249E-2</v>
      </c>
    </row>
    <row r="943" spans="1:8" x14ac:dyDescent="0.35">
      <c r="A943" s="23">
        <v>44697</v>
      </c>
      <c r="B943">
        <v>10.07</v>
      </c>
      <c r="C943">
        <v>10.15</v>
      </c>
      <c r="D943">
        <v>9.89</v>
      </c>
      <c r="E943">
        <v>9.99</v>
      </c>
      <c r="F943">
        <v>9.99</v>
      </c>
      <c r="G943">
        <v>3048645</v>
      </c>
      <c r="H943" s="27">
        <f t="shared" si="14"/>
        <v>-1.4792899408284058E-2</v>
      </c>
    </row>
    <row r="944" spans="1:8" x14ac:dyDescent="0.35">
      <c r="A944" s="23">
        <v>44698</v>
      </c>
      <c r="B944">
        <v>10.220000000000001</v>
      </c>
      <c r="C944">
        <v>10.494999999999999</v>
      </c>
      <c r="D944">
        <v>10.16</v>
      </c>
      <c r="E944">
        <v>10.43</v>
      </c>
      <c r="F944">
        <v>10.43</v>
      </c>
      <c r="G944">
        <v>2918056</v>
      </c>
      <c r="H944" s="27">
        <f t="shared" si="14"/>
        <v>4.4044044044043995E-2</v>
      </c>
    </row>
    <row r="945" spans="1:8" x14ac:dyDescent="0.35">
      <c r="A945" s="23">
        <v>44699</v>
      </c>
      <c r="B945">
        <v>10.23</v>
      </c>
      <c r="C945">
        <v>10.286799999999999</v>
      </c>
      <c r="D945">
        <v>9.6349999999999998</v>
      </c>
      <c r="E945">
        <v>9.7100000000000009</v>
      </c>
      <c r="F945">
        <v>9.7100000000000009</v>
      </c>
      <c r="G945">
        <v>3524897</v>
      </c>
      <c r="H945" s="27">
        <f t="shared" si="14"/>
        <v>-6.903163950143805E-2</v>
      </c>
    </row>
    <row r="946" spans="1:8" x14ac:dyDescent="0.35">
      <c r="A946" s="23">
        <v>44700</v>
      </c>
      <c r="B946">
        <v>9.2799999999999994</v>
      </c>
      <c r="C946">
        <v>9.35</v>
      </c>
      <c r="D946">
        <v>8.1199999999999992</v>
      </c>
      <c r="E946">
        <v>8.18</v>
      </c>
      <c r="F946">
        <v>8.18</v>
      </c>
      <c r="G946">
        <v>27893794</v>
      </c>
      <c r="H946" s="27">
        <f t="shared" si="14"/>
        <v>-0.15756951596292493</v>
      </c>
    </row>
    <row r="947" spans="1:8" x14ac:dyDescent="0.35">
      <c r="A947" s="23">
        <v>44701</v>
      </c>
      <c r="B947">
        <v>8.34</v>
      </c>
      <c r="C947">
        <v>8.5299999999999994</v>
      </c>
      <c r="D947">
        <v>8.0947999999999993</v>
      </c>
      <c r="E947">
        <v>8.48</v>
      </c>
      <c r="F947">
        <v>8.48</v>
      </c>
      <c r="G947">
        <v>13925104</v>
      </c>
      <c r="H947" s="27">
        <f t="shared" si="14"/>
        <v>3.6674816625916956E-2</v>
      </c>
    </row>
    <row r="948" spans="1:8" x14ac:dyDescent="0.35">
      <c r="A948" s="23">
        <v>44704</v>
      </c>
      <c r="B948">
        <v>8.34</v>
      </c>
      <c r="C948">
        <v>8.69</v>
      </c>
      <c r="D948">
        <v>8.1984999999999992</v>
      </c>
      <c r="E948">
        <v>8.68</v>
      </c>
      <c r="F948">
        <v>8.68</v>
      </c>
      <c r="G948">
        <v>6054089</v>
      </c>
      <c r="H948" s="27">
        <f t="shared" si="14"/>
        <v>2.3584905660377273E-2</v>
      </c>
    </row>
    <row r="949" spans="1:8" x14ac:dyDescent="0.35">
      <c r="A949" s="23">
        <v>44705</v>
      </c>
      <c r="B949">
        <v>8.57</v>
      </c>
      <c r="C949">
        <v>8.57</v>
      </c>
      <c r="D949">
        <v>8.1199999999999992</v>
      </c>
      <c r="E949">
        <v>8.2100000000000009</v>
      </c>
      <c r="F949">
        <v>8.2100000000000009</v>
      </c>
      <c r="G949">
        <v>5291063</v>
      </c>
      <c r="H949" s="27">
        <f t="shared" si="14"/>
        <v>-5.4147465437787888E-2</v>
      </c>
    </row>
    <row r="950" spans="1:8" x14ac:dyDescent="0.35">
      <c r="A950" s="23">
        <v>44706</v>
      </c>
      <c r="B950">
        <v>8.2100000000000009</v>
      </c>
      <c r="C950">
        <v>8.85</v>
      </c>
      <c r="D950">
        <v>8.1199999999999992</v>
      </c>
      <c r="E950">
        <v>8.8000000000000007</v>
      </c>
      <c r="F950">
        <v>8.8000000000000007</v>
      </c>
      <c r="G950">
        <v>6425995</v>
      </c>
      <c r="H950" s="27">
        <f t="shared" si="14"/>
        <v>7.1863580998781942E-2</v>
      </c>
    </row>
    <row r="951" spans="1:8" x14ac:dyDescent="0.35">
      <c r="A951" s="23">
        <v>44707</v>
      </c>
      <c r="B951">
        <v>8.93</v>
      </c>
      <c r="C951">
        <v>9.2550000000000008</v>
      </c>
      <c r="D951">
        <v>8.93</v>
      </c>
      <c r="E951">
        <v>9.1300000000000008</v>
      </c>
      <c r="F951">
        <v>9.1300000000000008</v>
      </c>
      <c r="G951">
        <v>6057088</v>
      </c>
      <c r="H951" s="27">
        <f t="shared" si="14"/>
        <v>3.7500000000000006E-2</v>
      </c>
    </row>
    <row r="952" spans="1:8" x14ac:dyDescent="0.35">
      <c r="A952" s="23">
        <v>44708</v>
      </c>
      <c r="B952">
        <v>9.11</v>
      </c>
      <c r="C952">
        <v>9.4049999999999994</v>
      </c>
      <c r="D952">
        <v>9.1</v>
      </c>
      <c r="E952">
        <v>9.3800000000000008</v>
      </c>
      <c r="F952">
        <v>9.3800000000000008</v>
      </c>
      <c r="G952">
        <v>3757694</v>
      </c>
      <c r="H952" s="27">
        <f t="shared" si="14"/>
        <v>2.7382256297918947E-2</v>
      </c>
    </row>
    <row r="953" spans="1:8" x14ac:dyDescent="0.35">
      <c r="A953" s="23">
        <v>44712</v>
      </c>
      <c r="B953">
        <v>9.39</v>
      </c>
      <c r="C953">
        <v>9.8000000000000007</v>
      </c>
      <c r="D953">
        <v>9.2899999999999991</v>
      </c>
      <c r="E953">
        <v>9.6999999999999993</v>
      </c>
      <c r="F953">
        <v>9.6999999999999993</v>
      </c>
      <c r="G953">
        <v>6098025</v>
      </c>
      <c r="H953" s="27">
        <f t="shared" si="14"/>
        <v>3.4115138592750373E-2</v>
      </c>
    </row>
    <row r="954" spans="1:8" x14ac:dyDescent="0.35">
      <c r="A954" s="23">
        <v>44713</v>
      </c>
      <c r="B954">
        <v>9.86</v>
      </c>
      <c r="C954">
        <v>9.92</v>
      </c>
      <c r="D954">
        <v>9.2850000000000001</v>
      </c>
      <c r="E954">
        <v>9.41</v>
      </c>
      <c r="F954">
        <v>9.41</v>
      </c>
      <c r="G954">
        <v>4722103</v>
      </c>
      <c r="H954" s="27">
        <f t="shared" si="14"/>
        <v>-2.989690721649476E-2</v>
      </c>
    </row>
    <row r="955" spans="1:8" x14ac:dyDescent="0.35">
      <c r="A955" s="23">
        <v>44714</v>
      </c>
      <c r="B955">
        <v>9.5500000000000007</v>
      </c>
      <c r="C955">
        <v>10.15</v>
      </c>
      <c r="D955">
        <v>9.4700000000000006</v>
      </c>
      <c r="E955">
        <v>10.06</v>
      </c>
      <c r="F955">
        <v>10.06</v>
      </c>
      <c r="G955">
        <v>4537973</v>
      </c>
      <c r="H955" s="27">
        <f t="shared" si="14"/>
        <v>6.9075451647183886E-2</v>
      </c>
    </row>
    <row r="956" spans="1:8" x14ac:dyDescent="0.35">
      <c r="A956" s="23">
        <v>44715</v>
      </c>
      <c r="B956">
        <v>9.93</v>
      </c>
      <c r="C956">
        <v>10.2682</v>
      </c>
      <c r="D956">
        <v>9.8800000000000008</v>
      </c>
      <c r="E956">
        <v>10.08</v>
      </c>
      <c r="F956">
        <v>10.08</v>
      </c>
      <c r="G956">
        <v>4510005</v>
      </c>
      <c r="H956" s="27">
        <f t="shared" si="14"/>
        <v>1.9880715705764985E-3</v>
      </c>
    </row>
    <row r="957" spans="1:8" x14ac:dyDescent="0.35">
      <c r="A957" s="23">
        <v>44718</v>
      </c>
      <c r="B957">
        <v>10.17</v>
      </c>
      <c r="C957">
        <v>10.39</v>
      </c>
      <c r="D957">
        <v>9.9700000000000006</v>
      </c>
      <c r="E957">
        <v>10.1</v>
      </c>
      <c r="F957">
        <v>10.1</v>
      </c>
      <c r="G957">
        <v>5626613</v>
      </c>
      <c r="H957" s="27">
        <f t="shared" si="14"/>
        <v>1.9841269841269419E-3</v>
      </c>
    </row>
    <row r="958" spans="1:8" x14ac:dyDescent="0.35">
      <c r="A958" s="23">
        <v>44719</v>
      </c>
      <c r="B958">
        <v>9.92</v>
      </c>
      <c r="C958">
        <v>10.195</v>
      </c>
      <c r="D958">
        <v>9.84</v>
      </c>
      <c r="E958">
        <v>10.11</v>
      </c>
      <c r="F958">
        <v>10.11</v>
      </c>
      <c r="G958">
        <v>3405242</v>
      </c>
      <c r="H958" s="27">
        <f t="shared" si="14"/>
        <v>9.9009900990096908E-4</v>
      </c>
    </row>
    <row r="959" spans="1:8" x14ac:dyDescent="0.35">
      <c r="A959" s="23">
        <v>44720</v>
      </c>
      <c r="B959">
        <v>10</v>
      </c>
      <c r="C959">
        <v>10.24</v>
      </c>
      <c r="D959">
        <v>9.9499999999999993</v>
      </c>
      <c r="E959">
        <v>10.039999999999999</v>
      </c>
      <c r="F959">
        <v>10.039999999999999</v>
      </c>
      <c r="G959">
        <v>2755834</v>
      </c>
      <c r="H959" s="27">
        <f t="shared" si="14"/>
        <v>-6.9238377843719376E-3</v>
      </c>
    </row>
    <row r="960" spans="1:8" x14ac:dyDescent="0.35">
      <c r="A960" s="23">
        <v>44721</v>
      </c>
      <c r="B960">
        <v>9.9499999999999993</v>
      </c>
      <c r="C960">
        <v>10.069900000000001</v>
      </c>
      <c r="D960">
        <v>9.7200000000000006</v>
      </c>
      <c r="E960">
        <v>9.73</v>
      </c>
      <c r="F960">
        <v>9.73</v>
      </c>
      <c r="G960">
        <v>3983084</v>
      </c>
      <c r="H960" s="27">
        <f t="shared" si="14"/>
        <v>-3.0876494023904258E-2</v>
      </c>
    </row>
    <row r="961" spans="1:8" x14ac:dyDescent="0.35">
      <c r="A961" s="23">
        <v>44722</v>
      </c>
      <c r="B961">
        <v>9.4700000000000006</v>
      </c>
      <c r="C961">
        <v>9.59</v>
      </c>
      <c r="D961">
        <v>9.2799999999999994</v>
      </c>
      <c r="E961">
        <v>9.34</v>
      </c>
      <c r="F961">
        <v>9.34</v>
      </c>
      <c r="G961">
        <v>4175381</v>
      </c>
      <c r="H961" s="27">
        <f t="shared" si="14"/>
        <v>-4.0082219938335106E-2</v>
      </c>
    </row>
    <row r="962" spans="1:8" x14ac:dyDescent="0.35">
      <c r="A962" s="23">
        <v>44725</v>
      </c>
      <c r="B962">
        <v>9</v>
      </c>
      <c r="C962">
        <v>9.1</v>
      </c>
      <c r="D962">
        <v>8.7850000000000001</v>
      </c>
      <c r="E962">
        <v>8.8699999999999992</v>
      </c>
      <c r="F962">
        <v>8.8699999999999992</v>
      </c>
      <c r="G962">
        <v>5086323</v>
      </c>
      <c r="H962" s="27">
        <f t="shared" si="14"/>
        <v>-5.0321199143469018E-2</v>
      </c>
    </row>
    <row r="963" spans="1:8" x14ac:dyDescent="0.35">
      <c r="A963" s="23">
        <v>44726</v>
      </c>
      <c r="B963">
        <v>8.92</v>
      </c>
      <c r="C963">
        <v>9.0399999999999991</v>
      </c>
      <c r="D963">
        <v>8.65</v>
      </c>
      <c r="E963">
        <v>8.66</v>
      </c>
      <c r="F963">
        <v>8.66</v>
      </c>
      <c r="G963">
        <v>4556775</v>
      </c>
      <c r="H963" s="27">
        <f t="shared" si="14"/>
        <v>-2.367531003382177E-2</v>
      </c>
    </row>
    <row r="964" spans="1:8" x14ac:dyDescent="0.35">
      <c r="A964" s="23">
        <v>44727</v>
      </c>
      <c r="B964">
        <v>8.7899999999999991</v>
      </c>
      <c r="C964">
        <v>8.99</v>
      </c>
      <c r="D964">
        <v>8.6649999999999991</v>
      </c>
      <c r="E964">
        <v>8.7899999999999991</v>
      </c>
      <c r="F964">
        <v>8.7899999999999991</v>
      </c>
      <c r="G964">
        <v>7263847</v>
      </c>
      <c r="H964" s="27">
        <f t="shared" si="14"/>
        <v>1.501154734411074E-2</v>
      </c>
    </row>
    <row r="965" spans="1:8" x14ac:dyDescent="0.35">
      <c r="A965" s="23">
        <v>44728</v>
      </c>
      <c r="B965">
        <v>8.52</v>
      </c>
      <c r="C965">
        <v>8.5399999999999991</v>
      </c>
      <c r="D965">
        <v>8.07</v>
      </c>
      <c r="E965">
        <v>8.16</v>
      </c>
      <c r="F965">
        <v>8.16</v>
      </c>
      <c r="G965">
        <v>7906169</v>
      </c>
      <c r="H965" s="27">
        <f t="shared" si="14"/>
        <v>-7.1672354948805361E-2</v>
      </c>
    </row>
    <row r="966" spans="1:8" x14ac:dyDescent="0.35">
      <c r="A966" s="23">
        <v>44729</v>
      </c>
      <c r="B966">
        <v>8.23</v>
      </c>
      <c r="C966">
        <v>8.6199999999999992</v>
      </c>
      <c r="D966">
        <v>8.0950000000000006</v>
      </c>
      <c r="E966">
        <v>8.3800000000000008</v>
      </c>
      <c r="F966">
        <v>8.3800000000000008</v>
      </c>
      <c r="G966">
        <v>49896824</v>
      </c>
      <c r="H966" s="27">
        <f t="shared" ref="H966:H1029" si="15">(F966-F965)/F965</f>
        <v>2.6960784313725568E-2</v>
      </c>
    </row>
    <row r="967" spans="1:8" x14ac:dyDescent="0.35">
      <c r="A967" s="23">
        <v>44733</v>
      </c>
      <c r="B967">
        <v>8.3800000000000008</v>
      </c>
      <c r="C967">
        <v>8.4600000000000009</v>
      </c>
      <c r="D967">
        <v>8.0250000000000004</v>
      </c>
      <c r="E967">
        <v>8.08</v>
      </c>
      <c r="F967">
        <v>8.08</v>
      </c>
      <c r="G967">
        <v>9909415</v>
      </c>
      <c r="H967" s="27">
        <f t="shared" si="15"/>
        <v>-3.579952267303111E-2</v>
      </c>
    </row>
    <row r="968" spans="1:8" x14ac:dyDescent="0.35">
      <c r="A968" s="23">
        <v>44734</v>
      </c>
      <c r="B968">
        <v>7.91</v>
      </c>
      <c r="C968">
        <v>8.1999999999999993</v>
      </c>
      <c r="D968">
        <v>7.87</v>
      </c>
      <c r="E968">
        <v>8.1199999999999992</v>
      </c>
      <c r="F968">
        <v>8.1199999999999992</v>
      </c>
      <c r="G968">
        <v>6521775</v>
      </c>
      <c r="H968" s="27">
        <f t="shared" si="15"/>
        <v>4.9504950495048447E-3</v>
      </c>
    </row>
    <row r="969" spans="1:8" x14ac:dyDescent="0.35">
      <c r="A969" s="23">
        <v>44735</v>
      </c>
      <c r="B969">
        <v>8.19</v>
      </c>
      <c r="C969">
        <v>8.26</v>
      </c>
      <c r="D969">
        <v>7.9</v>
      </c>
      <c r="E969">
        <v>8.2100000000000009</v>
      </c>
      <c r="F969">
        <v>8.2100000000000009</v>
      </c>
      <c r="G969">
        <v>7536413</v>
      </c>
      <c r="H969" s="27">
        <f t="shared" si="15"/>
        <v>1.1083743842364734E-2</v>
      </c>
    </row>
    <row r="970" spans="1:8" x14ac:dyDescent="0.35">
      <c r="A970" s="23">
        <v>44736</v>
      </c>
      <c r="B970">
        <v>8.33</v>
      </c>
      <c r="C970">
        <v>8.5050000000000008</v>
      </c>
      <c r="D970">
        <v>8.2799999999999994</v>
      </c>
      <c r="E970">
        <v>8.39</v>
      </c>
      <c r="F970">
        <v>8.39</v>
      </c>
      <c r="G970">
        <v>12467606</v>
      </c>
      <c r="H970" s="27">
        <f t="shared" si="15"/>
        <v>2.1924482338611412E-2</v>
      </c>
    </row>
    <row r="971" spans="1:8" x14ac:dyDescent="0.35">
      <c r="A971" s="23">
        <v>44739</v>
      </c>
      <c r="B971">
        <v>8.42</v>
      </c>
      <c r="C971">
        <v>8.51</v>
      </c>
      <c r="D971">
        <v>8.1300000000000008</v>
      </c>
      <c r="E971">
        <v>8.36</v>
      </c>
      <c r="F971">
        <v>8.36</v>
      </c>
      <c r="G971">
        <v>4567732</v>
      </c>
      <c r="H971" s="27">
        <f t="shared" si="15"/>
        <v>-3.5756853396902424E-3</v>
      </c>
    </row>
    <row r="972" spans="1:8" x14ac:dyDescent="0.35">
      <c r="A972" s="23">
        <v>44740</v>
      </c>
      <c r="B972">
        <v>8.39</v>
      </c>
      <c r="C972">
        <v>8.59</v>
      </c>
      <c r="D972">
        <v>8.1</v>
      </c>
      <c r="E972">
        <v>8.11</v>
      </c>
      <c r="F972">
        <v>8.11</v>
      </c>
      <c r="G972">
        <v>3657538</v>
      </c>
      <c r="H972" s="27">
        <f t="shared" si="15"/>
        <v>-2.9904306220095697E-2</v>
      </c>
    </row>
    <row r="973" spans="1:8" x14ac:dyDescent="0.35">
      <c r="A973" s="23">
        <v>44741</v>
      </c>
      <c r="B973">
        <v>8.15</v>
      </c>
      <c r="C973">
        <v>8.15</v>
      </c>
      <c r="D973">
        <v>7.7549999999999999</v>
      </c>
      <c r="E973">
        <v>7.81</v>
      </c>
      <c r="F973">
        <v>7.81</v>
      </c>
      <c r="G973">
        <v>4941592</v>
      </c>
      <c r="H973" s="27">
        <f t="shared" si="15"/>
        <v>-3.6991368680641165E-2</v>
      </c>
    </row>
    <row r="974" spans="1:8" x14ac:dyDescent="0.35">
      <c r="A974" s="23">
        <v>44742</v>
      </c>
      <c r="B974">
        <v>7.73</v>
      </c>
      <c r="C974">
        <v>7.75</v>
      </c>
      <c r="D974">
        <v>7.42</v>
      </c>
      <c r="E974">
        <v>7.58</v>
      </c>
      <c r="F974">
        <v>7.58</v>
      </c>
      <c r="G974">
        <v>5395713</v>
      </c>
      <c r="H974" s="27">
        <f t="shared" si="15"/>
        <v>-2.9449423815620941E-2</v>
      </c>
    </row>
    <row r="975" spans="1:8" x14ac:dyDescent="0.35">
      <c r="A975" s="23">
        <v>44743</v>
      </c>
      <c r="B975">
        <v>7.56</v>
      </c>
      <c r="C975">
        <v>7.71</v>
      </c>
      <c r="D975">
        <v>7.39</v>
      </c>
      <c r="E975">
        <v>7.67</v>
      </c>
      <c r="F975">
        <v>7.67</v>
      </c>
      <c r="G975">
        <v>4779803</v>
      </c>
      <c r="H975" s="27">
        <f t="shared" si="15"/>
        <v>1.1873350923482831E-2</v>
      </c>
    </row>
    <row r="976" spans="1:8" x14ac:dyDescent="0.35">
      <c r="A976" s="23">
        <v>44747</v>
      </c>
      <c r="B976">
        <v>7.51</v>
      </c>
      <c r="C976">
        <v>7.93</v>
      </c>
      <c r="D976">
        <v>7.4550000000000001</v>
      </c>
      <c r="E976">
        <v>7.92</v>
      </c>
      <c r="F976">
        <v>7.92</v>
      </c>
      <c r="G976">
        <v>3609795</v>
      </c>
      <c r="H976" s="27">
        <f t="shared" si="15"/>
        <v>3.259452411994785E-2</v>
      </c>
    </row>
    <row r="977" spans="1:8" x14ac:dyDescent="0.35">
      <c r="A977" s="23">
        <v>44748</v>
      </c>
      <c r="B977">
        <v>7.92</v>
      </c>
      <c r="C977">
        <v>7.9816000000000003</v>
      </c>
      <c r="D977">
        <v>7.62</v>
      </c>
      <c r="E977">
        <v>7.66</v>
      </c>
      <c r="F977">
        <v>7.66</v>
      </c>
      <c r="G977">
        <v>3568464</v>
      </c>
      <c r="H977" s="27">
        <f t="shared" si="15"/>
        <v>-3.2828282828282804E-2</v>
      </c>
    </row>
    <row r="978" spans="1:8" x14ac:dyDescent="0.35">
      <c r="A978" s="23">
        <v>44749</v>
      </c>
      <c r="B978">
        <v>7.76</v>
      </c>
      <c r="C978">
        <v>7.9749999999999996</v>
      </c>
      <c r="D978">
        <v>7.71</v>
      </c>
      <c r="E978">
        <v>7.87</v>
      </c>
      <c r="F978">
        <v>7.87</v>
      </c>
      <c r="G978">
        <v>8346645</v>
      </c>
      <c r="H978" s="27">
        <f t="shared" si="15"/>
        <v>2.7415143603133154E-2</v>
      </c>
    </row>
    <row r="979" spans="1:8" x14ac:dyDescent="0.35">
      <c r="A979" s="23">
        <v>44750</v>
      </c>
      <c r="B979">
        <v>7.88</v>
      </c>
      <c r="C979">
        <v>8.02</v>
      </c>
      <c r="D979">
        <v>7.7649999999999997</v>
      </c>
      <c r="E979">
        <v>7.96</v>
      </c>
      <c r="F979">
        <v>7.96</v>
      </c>
      <c r="G979">
        <v>4117645</v>
      </c>
      <c r="H979" s="27">
        <f t="shared" si="15"/>
        <v>1.1435832274459956E-2</v>
      </c>
    </row>
    <row r="980" spans="1:8" x14ac:dyDescent="0.35">
      <c r="A980" s="23">
        <v>44753</v>
      </c>
      <c r="B980">
        <v>7.72</v>
      </c>
      <c r="C980">
        <v>7.86</v>
      </c>
      <c r="D980">
        <v>7.5350000000000001</v>
      </c>
      <c r="E980">
        <v>7.61</v>
      </c>
      <c r="F980">
        <v>7.61</v>
      </c>
      <c r="G980">
        <v>2893076</v>
      </c>
      <c r="H980" s="27">
        <f t="shared" si="15"/>
        <v>-4.396984924623111E-2</v>
      </c>
    </row>
    <row r="981" spans="1:8" x14ac:dyDescent="0.35">
      <c r="A981" s="23">
        <v>44754</v>
      </c>
      <c r="B981">
        <v>7.59</v>
      </c>
      <c r="C981">
        <v>7.7949999999999999</v>
      </c>
      <c r="D981">
        <v>7.585</v>
      </c>
      <c r="E981">
        <v>7.66</v>
      </c>
      <c r="F981">
        <v>7.66</v>
      </c>
      <c r="G981">
        <v>2289888</v>
      </c>
      <c r="H981" s="27">
        <f t="shared" si="15"/>
        <v>6.5703022339027358E-3</v>
      </c>
    </row>
    <row r="982" spans="1:8" x14ac:dyDescent="0.35">
      <c r="A982" s="23">
        <v>44755</v>
      </c>
      <c r="B982">
        <v>7.57</v>
      </c>
      <c r="C982">
        <v>7.625</v>
      </c>
      <c r="D982">
        <v>7.38</v>
      </c>
      <c r="E982">
        <v>7.58</v>
      </c>
      <c r="F982">
        <v>7.58</v>
      </c>
      <c r="G982">
        <v>4275330</v>
      </c>
      <c r="H982" s="27">
        <f t="shared" si="15"/>
        <v>-1.0443864229765022E-2</v>
      </c>
    </row>
    <row r="983" spans="1:8" x14ac:dyDescent="0.35">
      <c r="A983" s="23">
        <v>44756</v>
      </c>
      <c r="B983">
        <v>7.46</v>
      </c>
      <c r="C983">
        <v>7.52</v>
      </c>
      <c r="D983">
        <v>7.22</v>
      </c>
      <c r="E983">
        <v>7.26</v>
      </c>
      <c r="F983">
        <v>7.26</v>
      </c>
      <c r="G983">
        <v>3039651</v>
      </c>
      <c r="H983" s="27">
        <f t="shared" si="15"/>
        <v>-4.2216358839050172E-2</v>
      </c>
    </row>
    <row r="984" spans="1:8" x14ac:dyDescent="0.35">
      <c r="A984" s="23">
        <v>44757</v>
      </c>
      <c r="B984">
        <v>7.31</v>
      </c>
      <c r="C984">
        <v>7.49</v>
      </c>
      <c r="D984">
        <v>7.22</v>
      </c>
      <c r="E984">
        <v>7.46</v>
      </c>
      <c r="F984">
        <v>7.46</v>
      </c>
      <c r="G984">
        <v>2085318</v>
      </c>
      <c r="H984" s="27">
        <f t="shared" si="15"/>
        <v>2.754820936639121E-2</v>
      </c>
    </row>
    <row r="985" spans="1:8" x14ac:dyDescent="0.35">
      <c r="A985" s="23">
        <v>44760</v>
      </c>
      <c r="B985">
        <v>7.57</v>
      </c>
      <c r="C985">
        <v>7.72</v>
      </c>
      <c r="D985">
        <v>7.4050000000000002</v>
      </c>
      <c r="E985">
        <v>7.44</v>
      </c>
      <c r="F985">
        <v>7.44</v>
      </c>
      <c r="G985">
        <v>3373736</v>
      </c>
      <c r="H985" s="27">
        <f t="shared" si="15"/>
        <v>-2.6809651474530259E-3</v>
      </c>
    </row>
    <row r="986" spans="1:8" x14ac:dyDescent="0.35">
      <c r="A986" s="23">
        <v>44761</v>
      </c>
      <c r="B986">
        <v>7.58</v>
      </c>
      <c r="C986">
        <v>7.91</v>
      </c>
      <c r="D986">
        <v>7.54</v>
      </c>
      <c r="E986">
        <v>7.86</v>
      </c>
      <c r="F986">
        <v>7.86</v>
      </c>
      <c r="G986">
        <v>3008273</v>
      </c>
      <c r="H986" s="27">
        <f t="shared" si="15"/>
        <v>5.6451612903225791E-2</v>
      </c>
    </row>
    <row r="987" spans="1:8" x14ac:dyDescent="0.35">
      <c r="A987" s="23">
        <v>44762</v>
      </c>
      <c r="B987">
        <v>7.88</v>
      </c>
      <c r="C987">
        <v>8.1</v>
      </c>
      <c r="D987">
        <v>7.8394000000000004</v>
      </c>
      <c r="E987">
        <v>8.07</v>
      </c>
      <c r="F987">
        <v>8.07</v>
      </c>
      <c r="G987">
        <v>2606043</v>
      </c>
      <c r="H987" s="27">
        <f t="shared" si="15"/>
        <v>2.6717557251908393E-2</v>
      </c>
    </row>
    <row r="988" spans="1:8" x14ac:dyDescent="0.35">
      <c r="A988" s="23">
        <v>44763</v>
      </c>
      <c r="B988">
        <v>8</v>
      </c>
      <c r="C988">
        <v>8.1</v>
      </c>
      <c r="D988">
        <v>7.87</v>
      </c>
      <c r="E988">
        <v>8.1</v>
      </c>
      <c r="F988">
        <v>8.1</v>
      </c>
      <c r="G988">
        <v>2160356</v>
      </c>
      <c r="H988" s="27">
        <f t="shared" si="15"/>
        <v>3.7174721189590283E-3</v>
      </c>
    </row>
    <row r="989" spans="1:8" x14ac:dyDescent="0.35">
      <c r="A989" s="23">
        <v>44764</v>
      </c>
      <c r="B989">
        <v>8.17</v>
      </c>
      <c r="C989">
        <v>8.17</v>
      </c>
      <c r="D989">
        <v>7.86</v>
      </c>
      <c r="E989">
        <v>7.91</v>
      </c>
      <c r="F989">
        <v>7.91</v>
      </c>
      <c r="G989">
        <v>2295713</v>
      </c>
      <c r="H989" s="27">
        <f t="shared" si="15"/>
        <v>-2.3456790123456729E-2</v>
      </c>
    </row>
    <row r="990" spans="1:8" x14ac:dyDescent="0.35">
      <c r="A990" s="23">
        <v>44767</v>
      </c>
      <c r="B990">
        <v>7.95</v>
      </c>
      <c r="C990">
        <v>7.95</v>
      </c>
      <c r="D990">
        <v>7.75</v>
      </c>
      <c r="E990">
        <v>7.87</v>
      </c>
      <c r="F990">
        <v>7.87</v>
      </c>
      <c r="G990">
        <v>2546913</v>
      </c>
      <c r="H990" s="27">
        <f t="shared" si="15"/>
        <v>-5.0568900126422298E-3</v>
      </c>
    </row>
    <row r="991" spans="1:8" x14ac:dyDescent="0.35">
      <c r="A991" s="23">
        <v>44768</v>
      </c>
      <c r="B991">
        <v>7.7</v>
      </c>
      <c r="C991">
        <v>7.7</v>
      </c>
      <c r="D991">
        <v>7.3800999999999997</v>
      </c>
      <c r="E991">
        <v>7.41</v>
      </c>
      <c r="F991">
        <v>7.41</v>
      </c>
      <c r="G991">
        <v>2832376</v>
      </c>
      <c r="H991" s="27">
        <f t="shared" si="15"/>
        <v>-5.844980940279542E-2</v>
      </c>
    </row>
    <row r="992" spans="1:8" x14ac:dyDescent="0.35">
      <c r="A992" s="23">
        <v>44769</v>
      </c>
      <c r="B992">
        <v>7.54</v>
      </c>
      <c r="C992">
        <v>7.83</v>
      </c>
      <c r="D992">
        <v>7.4450000000000003</v>
      </c>
      <c r="E992">
        <v>7.81</v>
      </c>
      <c r="F992">
        <v>7.81</v>
      </c>
      <c r="G992">
        <v>3196554</v>
      </c>
      <c r="H992" s="27">
        <f t="shared" si="15"/>
        <v>5.3981106612685487E-2</v>
      </c>
    </row>
    <row r="993" spans="1:8" x14ac:dyDescent="0.35">
      <c r="A993" s="23">
        <v>44770</v>
      </c>
      <c r="B993">
        <v>7.8</v>
      </c>
      <c r="C993">
        <v>8.09</v>
      </c>
      <c r="D993">
        <v>7.6849999999999996</v>
      </c>
      <c r="E993">
        <v>8.08</v>
      </c>
      <c r="F993">
        <v>8.08</v>
      </c>
      <c r="G993">
        <v>2171149</v>
      </c>
      <c r="H993" s="27">
        <f t="shared" si="15"/>
        <v>3.4571062740076888E-2</v>
      </c>
    </row>
    <row r="994" spans="1:8" x14ac:dyDescent="0.35">
      <c r="A994" s="23">
        <v>44771</v>
      </c>
      <c r="B994">
        <v>8.1</v>
      </c>
      <c r="C994">
        <v>8.2799999999999994</v>
      </c>
      <c r="D994">
        <v>7.9649999999999999</v>
      </c>
      <c r="E994">
        <v>8.26</v>
      </c>
      <c r="F994">
        <v>8.26</v>
      </c>
      <c r="G994">
        <v>2835513</v>
      </c>
      <c r="H994" s="27">
        <f t="shared" si="15"/>
        <v>2.2277227722772242E-2</v>
      </c>
    </row>
    <row r="995" spans="1:8" x14ac:dyDescent="0.35">
      <c r="A995" s="23">
        <v>44774</v>
      </c>
      <c r="B995">
        <v>8.16</v>
      </c>
      <c r="C995">
        <v>8.42</v>
      </c>
      <c r="D995">
        <v>8.0350000000000001</v>
      </c>
      <c r="E995">
        <v>8.3699999999999992</v>
      </c>
      <c r="F995">
        <v>8.3699999999999992</v>
      </c>
      <c r="G995">
        <v>2560617</v>
      </c>
      <c r="H995" s="27">
        <f t="shared" si="15"/>
        <v>1.3317191283292909E-2</v>
      </c>
    </row>
    <row r="996" spans="1:8" x14ac:dyDescent="0.35">
      <c r="A996" s="23">
        <v>44775</v>
      </c>
      <c r="B996">
        <v>8.2799999999999994</v>
      </c>
      <c r="C996">
        <v>8.4</v>
      </c>
      <c r="D996">
        <v>8.2100000000000009</v>
      </c>
      <c r="E996">
        <v>8.25</v>
      </c>
      <c r="F996">
        <v>8.25</v>
      </c>
      <c r="G996">
        <v>2081840</v>
      </c>
      <c r="H996" s="27">
        <f t="shared" si="15"/>
        <v>-1.4336917562723922E-2</v>
      </c>
    </row>
    <row r="997" spans="1:8" x14ac:dyDescent="0.35">
      <c r="A997" s="23">
        <v>44776</v>
      </c>
      <c r="B997">
        <v>8.4</v>
      </c>
      <c r="C997">
        <v>8.75</v>
      </c>
      <c r="D997">
        <v>8.3000000000000007</v>
      </c>
      <c r="E997">
        <v>8.4600000000000009</v>
      </c>
      <c r="F997">
        <v>8.4600000000000009</v>
      </c>
      <c r="G997">
        <v>2669433</v>
      </c>
      <c r="H997" s="27">
        <f t="shared" si="15"/>
        <v>2.5454545454545559E-2</v>
      </c>
    </row>
    <row r="998" spans="1:8" x14ac:dyDescent="0.35">
      <c r="A998" s="23">
        <v>44777</v>
      </c>
      <c r="B998">
        <v>8.36</v>
      </c>
      <c r="C998">
        <v>8.3949999999999996</v>
      </c>
      <c r="D998">
        <v>8.15</v>
      </c>
      <c r="E998">
        <v>8.35</v>
      </c>
      <c r="F998">
        <v>8.35</v>
      </c>
      <c r="G998">
        <v>2613678</v>
      </c>
      <c r="H998" s="27">
        <f t="shared" si="15"/>
        <v>-1.3002364066193995E-2</v>
      </c>
    </row>
    <row r="999" spans="1:8" x14ac:dyDescent="0.35">
      <c r="A999" s="23">
        <v>44778</v>
      </c>
      <c r="B999">
        <v>8.23</v>
      </c>
      <c r="C999">
        <v>8.6298999999999992</v>
      </c>
      <c r="D999">
        <v>8.1999999999999993</v>
      </c>
      <c r="E999">
        <v>8.4499999999999993</v>
      </c>
      <c r="F999">
        <v>8.4499999999999993</v>
      </c>
      <c r="G999">
        <v>2481045</v>
      </c>
      <c r="H999" s="27">
        <f t="shared" si="15"/>
        <v>1.1976047904191574E-2</v>
      </c>
    </row>
    <row r="1000" spans="1:8" x14ac:dyDescent="0.35">
      <c r="A1000" s="23">
        <v>44781</v>
      </c>
      <c r="B1000">
        <v>8.5299999999999994</v>
      </c>
      <c r="C1000">
        <v>8.8698999999999995</v>
      </c>
      <c r="D1000">
        <v>8.5299999999999994</v>
      </c>
      <c r="E1000">
        <v>8.7100000000000009</v>
      </c>
      <c r="F1000">
        <v>8.7100000000000009</v>
      </c>
      <c r="G1000">
        <v>2411674</v>
      </c>
      <c r="H1000" s="27">
        <f t="shared" si="15"/>
        <v>3.0769230769230958E-2</v>
      </c>
    </row>
    <row r="1001" spans="1:8" x14ac:dyDescent="0.35">
      <c r="A1001" s="23">
        <v>44782</v>
      </c>
      <c r="B1001">
        <v>8.68</v>
      </c>
      <c r="C1001">
        <v>8.68</v>
      </c>
      <c r="D1001">
        <v>8.23</v>
      </c>
      <c r="E1001">
        <v>8.36</v>
      </c>
      <c r="F1001">
        <v>8.36</v>
      </c>
      <c r="G1001">
        <v>4195353</v>
      </c>
      <c r="H1001" s="27">
        <f t="shared" si="15"/>
        <v>-4.0183696900114967E-2</v>
      </c>
    </row>
    <row r="1002" spans="1:8" x14ac:dyDescent="0.35">
      <c r="A1002" s="23">
        <v>44783</v>
      </c>
      <c r="B1002">
        <v>8.6300000000000008</v>
      </c>
      <c r="C1002">
        <v>8.82</v>
      </c>
      <c r="D1002">
        <v>8.61</v>
      </c>
      <c r="E1002">
        <v>8.75</v>
      </c>
      <c r="F1002">
        <v>8.75</v>
      </c>
      <c r="G1002">
        <v>4266969</v>
      </c>
      <c r="H1002" s="27">
        <f t="shared" si="15"/>
        <v>4.6650717703349352E-2</v>
      </c>
    </row>
    <row r="1003" spans="1:8" x14ac:dyDescent="0.35">
      <c r="A1003" s="23">
        <v>44784</v>
      </c>
      <c r="B1003">
        <v>8.94</v>
      </c>
      <c r="C1003">
        <v>9.18</v>
      </c>
      <c r="D1003">
        <v>8.8550000000000004</v>
      </c>
      <c r="E1003">
        <v>8.89</v>
      </c>
      <c r="F1003">
        <v>8.89</v>
      </c>
      <c r="G1003">
        <v>2395142</v>
      </c>
      <c r="H1003" s="27">
        <f t="shared" si="15"/>
        <v>1.6000000000000066E-2</v>
      </c>
    </row>
    <row r="1004" spans="1:8" x14ac:dyDescent="0.35">
      <c r="A1004" s="23">
        <v>44785</v>
      </c>
      <c r="B1004">
        <v>8.99</v>
      </c>
      <c r="C1004">
        <v>9.08</v>
      </c>
      <c r="D1004">
        <v>8.8633000000000006</v>
      </c>
      <c r="E1004">
        <v>9.0500000000000007</v>
      </c>
      <c r="F1004">
        <v>9.0500000000000007</v>
      </c>
      <c r="G1004">
        <v>1978413</v>
      </c>
      <c r="H1004" s="27">
        <f t="shared" si="15"/>
        <v>1.7997750281214864E-2</v>
      </c>
    </row>
    <row r="1005" spans="1:8" x14ac:dyDescent="0.35">
      <c r="A1005" s="23">
        <v>44788</v>
      </c>
      <c r="B1005">
        <v>9.01</v>
      </c>
      <c r="C1005">
        <v>9.1199999999999992</v>
      </c>
      <c r="D1005">
        <v>8.9499999999999993</v>
      </c>
      <c r="E1005">
        <v>9.08</v>
      </c>
      <c r="F1005">
        <v>9.08</v>
      </c>
      <c r="G1005">
        <v>2271184</v>
      </c>
      <c r="H1005" s="27">
        <f t="shared" si="15"/>
        <v>3.3149171270717521E-3</v>
      </c>
    </row>
    <row r="1006" spans="1:8" x14ac:dyDescent="0.35">
      <c r="A1006" s="23">
        <v>44789</v>
      </c>
      <c r="B1006">
        <v>9.1</v>
      </c>
      <c r="C1006">
        <v>9.4</v>
      </c>
      <c r="D1006">
        <v>9.0449999999999999</v>
      </c>
      <c r="E1006">
        <v>9.24</v>
      </c>
      <c r="F1006">
        <v>9.24</v>
      </c>
      <c r="G1006">
        <v>2656033</v>
      </c>
      <c r="H1006" s="27">
        <f t="shared" si="15"/>
        <v>1.7621145374449355E-2</v>
      </c>
    </row>
    <row r="1007" spans="1:8" x14ac:dyDescent="0.35">
      <c r="A1007" s="23">
        <v>44790</v>
      </c>
      <c r="B1007">
        <v>9.0500000000000007</v>
      </c>
      <c r="C1007">
        <v>9.15</v>
      </c>
      <c r="D1007">
        <v>8.89</v>
      </c>
      <c r="E1007">
        <v>9.01</v>
      </c>
      <c r="F1007">
        <v>9.01</v>
      </c>
      <c r="G1007">
        <v>2327157</v>
      </c>
      <c r="H1007" s="27">
        <f t="shared" si="15"/>
        <v>-2.4891774891774937E-2</v>
      </c>
    </row>
    <row r="1008" spans="1:8" x14ac:dyDescent="0.35">
      <c r="A1008" s="23">
        <v>44791</v>
      </c>
      <c r="B1008">
        <v>8.98</v>
      </c>
      <c r="C1008">
        <v>8.98</v>
      </c>
      <c r="D1008">
        <v>8.75</v>
      </c>
      <c r="E1008">
        <v>8.8000000000000007</v>
      </c>
      <c r="F1008">
        <v>8.8000000000000007</v>
      </c>
      <c r="G1008">
        <v>1827659</v>
      </c>
      <c r="H1008" s="27">
        <f t="shared" si="15"/>
        <v>-2.3307436182019876E-2</v>
      </c>
    </row>
    <row r="1009" spans="1:8" x14ac:dyDescent="0.35">
      <c r="A1009" s="23">
        <v>44792</v>
      </c>
      <c r="B1009">
        <v>8.73</v>
      </c>
      <c r="C1009">
        <v>8.75</v>
      </c>
      <c r="D1009">
        <v>8.26</v>
      </c>
      <c r="E1009">
        <v>8.31</v>
      </c>
      <c r="F1009">
        <v>8.31</v>
      </c>
      <c r="G1009">
        <v>5008773</v>
      </c>
      <c r="H1009" s="27">
        <f t="shared" si="15"/>
        <v>-5.56818181818182E-2</v>
      </c>
    </row>
    <row r="1010" spans="1:8" x14ac:dyDescent="0.35">
      <c r="A1010" s="23">
        <v>44795</v>
      </c>
      <c r="B1010">
        <v>8.16</v>
      </c>
      <c r="C1010">
        <v>8.16</v>
      </c>
      <c r="D1010">
        <v>7.91</v>
      </c>
      <c r="E1010">
        <v>8.01</v>
      </c>
      <c r="F1010">
        <v>8.01</v>
      </c>
      <c r="G1010">
        <v>6193083</v>
      </c>
      <c r="H1010" s="27">
        <f t="shared" si="15"/>
        <v>-3.6101083032491058E-2</v>
      </c>
    </row>
    <row r="1011" spans="1:8" x14ac:dyDescent="0.35">
      <c r="A1011" s="23">
        <v>44796</v>
      </c>
      <c r="B1011">
        <v>8.09</v>
      </c>
      <c r="C1011">
        <v>8.2050000000000001</v>
      </c>
      <c r="D1011">
        <v>7.95</v>
      </c>
      <c r="E1011">
        <v>8</v>
      </c>
      <c r="F1011">
        <v>8</v>
      </c>
      <c r="G1011">
        <v>4867540</v>
      </c>
      <c r="H1011" s="27">
        <f t="shared" si="15"/>
        <v>-1.248439450686615E-3</v>
      </c>
    </row>
    <row r="1012" spans="1:8" x14ac:dyDescent="0.35">
      <c r="A1012" s="23">
        <v>44797</v>
      </c>
      <c r="B1012">
        <v>8.0399999999999991</v>
      </c>
      <c r="C1012">
        <v>8.1300000000000008</v>
      </c>
      <c r="D1012">
        <v>7.8796999999999997</v>
      </c>
      <c r="E1012">
        <v>8.02</v>
      </c>
      <c r="F1012">
        <v>8.02</v>
      </c>
      <c r="G1012">
        <v>4275804</v>
      </c>
      <c r="H1012" s="27">
        <f t="shared" si="15"/>
        <v>2.4999999999999467E-3</v>
      </c>
    </row>
    <row r="1013" spans="1:8" x14ac:dyDescent="0.35">
      <c r="A1013" s="23">
        <v>44798</v>
      </c>
      <c r="B1013">
        <v>8.01</v>
      </c>
      <c r="C1013">
        <v>8.3000000000000007</v>
      </c>
      <c r="D1013">
        <v>7.97</v>
      </c>
      <c r="E1013">
        <v>8.09</v>
      </c>
      <c r="F1013">
        <v>8.09</v>
      </c>
      <c r="G1013">
        <v>3469264</v>
      </c>
      <c r="H1013" s="27">
        <f t="shared" si="15"/>
        <v>8.7281795511222303E-3</v>
      </c>
    </row>
    <row r="1014" spans="1:8" x14ac:dyDescent="0.35">
      <c r="A1014" s="23">
        <v>44799</v>
      </c>
      <c r="B1014">
        <v>8.1300000000000008</v>
      </c>
      <c r="C1014">
        <v>8.2200000000000006</v>
      </c>
      <c r="D1014">
        <v>7.66</v>
      </c>
      <c r="E1014">
        <v>7.8</v>
      </c>
      <c r="F1014">
        <v>7.8</v>
      </c>
      <c r="G1014">
        <v>4285439</v>
      </c>
      <c r="H1014" s="27">
        <f t="shared" si="15"/>
        <v>-3.5846724351050685E-2</v>
      </c>
    </row>
    <row r="1015" spans="1:8" x14ac:dyDescent="0.35">
      <c r="A1015" s="23">
        <v>44802</v>
      </c>
      <c r="B1015">
        <v>7.67</v>
      </c>
      <c r="C1015">
        <v>7.82</v>
      </c>
      <c r="D1015">
        <v>7.61</v>
      </c>
      <c r="E1015">
        <v>7.68</v>
      </c>
      <c r="F1015">
        <v>7.68</v>
      </c>
      <c r="G1015">
        <v>2416894</v>
      </c>
      <c r="H1015" s="27">
        <f t="shared" si="15"/>
        <v>-1.5384615384615399E-2</v>
      </c>
    </row>
    <row r="1016" spans="1:8" x14ac:dyDescent="0.35">
      <c r="A1016" s="23">
        <v>44803</v>
      </c>
      <c r="B1016">
        <v>7.73</v>
      </c>
      <c r="C1016">
        <v>7.86</v>
      </c>
      <c r="D1016">
        <v>7.69</v>
      </c>
      <c r="E1016">
        <v>7.74</v>
      </c>
      <c r="F1016">
        <v>7.74</v>
      </c>
      <c r="G1016">
        <v>2481496</v>
      </c>
      <c r="H1016" s="27">
        <f t="shared" si="15"/>
        <v>7.8125000000000659E-3</v>
      </c>
    </row>
    <row r="1017" spans="1:8" x14ac:dyDescent="0.35">
      <c r="A1017" s="23">
        <v>44804</v>
      </c>
      <c r="B1017">
        <v>7.75</v>
      </c>
      <c r="C1017">
        <v>7.89</v>
      </c>
      <c r="D1017">
        <v>7.57</v>
      </c>
      <c r="E1017">
        <v>7.59</v>
      </c>
      <c r="F1017">
        <v>7.59</v>
      </c>
      <c r="G1017">
        <v>4284818</v>
      </c>
      <c r="H1017" s="27">
        <f t="shared" si="15"/>
        <v>-1.9379844961240355E-2</v>
      </c>
    </row>
    <row r="1018" spans="1:8" x14ac:dyDescent="0.35">
      <c r="A1018" s="23">
        <v>44805</v>
      </c>
      <c r="B1018">
        <v>7.54</v>
      </c>
      <c r="C1018">
        <v>7.57</v>
      </c>
      <c r="D1018">
        <v>7.32</v>
      </c>
      <c r="E1018">
        <v>7.5</v>
      </c>
      <c r="F1018">
        <v>7.5</v>
      </c>
      <c r="G1018">
        <v>3245232</v>
      </c>
      <c r="H1018" s="27">
        <f t="shared" si="15"/>
        <v>-1.1857707509881405E-2</v>
      </c>
    </row>
    <row r="1019" spans="1:8" x14ac:dyDescent="0.35">
      <c r="A1019" s="23">
        <v>44806</v>
      </c>
      <c r="B1019">
        <v>7.66</v>
      </c>
      <c r="C1019">
        <v>7.68</v>
      </c>
      <c r="D1019">
        <v>7.375</v>
      </c>
      <c r="E1019">
        <v>7.41</v>
      </c>
      <c r="F1019">
        <v>7.41</v>
      </c>
      <c r="G1019">
        <v>2605007</v>
      </c>
      <c r="H1019" s="27">
        <f t="shared" si="15"/>
        <v>-1.1999999999999981E-2</v>
      </c>
    </row>
    <row r="1020" spans="1:8" x14ac:dyDescent="0.35">
      <c r="A1020" s="23">
        <v>44810</v>
      </c>
      <c r="B1020">
        <v>7.46</v>
      </c>
      <c r="C1020">
        <v>7.51</v>
      </c>
      <c r="D1020">
        <v>7.23</v>
      </c>
      <c r="E1020">
        <v>7.41</v>
      </c>
      <c r="F1020">
        <v>7.41</v>
      </c>
      <c r="G1020">
        <v>2783999</v>
      </c>
      <c r="H1020" s="27">
        <f t="shared" si="15"/>
        <v>0</v>
      </c>
    </row>
    <row r="1021" spans="1:8" x14ac:dyDescent="0.35">
      <c r="A1021" s="23">
        <v>44811</v>
      </c>
      <c r="B1021">
        <v>7.42</v>
      </c>
      <c r="C1021">
        <v>7.81</v>
      </c>
      <c r="D1021">
        <v>7.39</v>
      </c>
      <c r="E1021">
        <v>7.76</v>
      </c>
      <c r="F1021">
        <v>7.76</v>
      </c>
      <c r="G1021">
        <v>3494943</v>
      </c>
      <c r="H1021" s="27">
        <f t="shared" si="15"/>
        <v>4.7233468286099818E-2</v>
      </c>
    </row>
    <row r="1022" spans="1:8" x14ac:dyDescent="0.35">
      <c r="A1022" s="23">
        <v>44812</v>
      </c>
      <c r="B1022">
        <v>7.66</v>
      </c>
      <c r="C1022">
        <v>7.86</v>
      </c>
      <c r="D1022">
        <v>7.5549999999999997</v>
      </c>
      <c r="E1022">
        <v>7.82</v>
      </c>
      <c r="F1022">
        <v>7.82</v>
      </c>
      <c r="G1022">
        <v>5347707</v>
      </c>
      <c r="H1022" s="27">
        <f t="shared" si="15"/>
        <v>7.7319587628866624E-3</v>
      </c>
    </row>
    <row r="1023" spans="1:8" x14ac:dyDescent="0.35">
      <c r="A1023" s="23">
        <v>44813</v>
      </c>
      <c r="B1023">
        <v>7.9</v>
      </c>
      <c r="C1023">
        <v>8.1050000000000004</v>
      </c>
      <c r="D1023">
        <v>7.9</v>
      </c>
      <c r="E1023">
        <v>7.97</v>
      </c>
      <c r="F1023">
        <v>7.97</v>
      </c>
      <c r="G1023">
        <v>6463367</v>
      </c>
      <c r="H1023" s="27">
        <f t="shared" si="15"/>
        <v>1.9181585677749292E-2</v>
      </c>
    </row>
    <row r="1024" spans="1:8" x14ac:dyDescent="0.35">
      <c r="A1024" s="23">
        <v>44816</v>
      </c>
      <c r="B1024">
        <v>8.07</v>
      </c>
      <c r="C1024">
        <v>8.26</v>
      </c>
      <c r="D1024">
        <v>8.0549999999999997</v>
      </c>
      <c r="E1024">
        <v>8.17</v>
      </c>
      <c r="F1024">
        <v>8.17</v>
      </c>
      <c r="G1024">
        <v>5212605</v>
      </c>
      <c r="H1024" s="27">
        <f t="shared" si="15"/>
        <v>2.5094102885821853E-2</v>
      </c>
    </row>
    <row r="1025" spans="1:8" x14ac:dyDescent="0.35">
      <c r="A1025" s="23">
        <v>44817</v>
      </c>
      <c r="B1025">
        <v>7.91</v>
      </c>
      <c r="C1025">
        <v>7.91</v>
      </c>
      <c r="D1025">
        <v>7.58</v>
      </c>
      <c r="E1025">
        <v>7.6</v>
      </c>
      <c r="F1025">
        <v>7.6</v>
      </c>
      <c r="G1025">
        <v>3624317</v>
      </c>
      <c r="H1025" s="27">
        <f t="shared" si="15"/>
        <v>-6.9767441860465157E-2</v>
      </c>
    </row>
    <row r="1026" spans="1:8" x14ac:dyDescent="0.35">
      <c r="A1026" s="23">
        <v>44818</v>
      </c>
      <c r="B1026">
        <v>7.59</v>
      </c>
      <c r="C1026">
        <v>7.76</v>
      </c>
      <c r="D1026">
        <v>7.5449999999999999</v>
      </c>
      <c r="E1026">
        <v>7.7</v>
      </c>
      <c r="F1026">
        <v>7.7</v>
      </c>
      <c r="G1026">
        <v>3717079</v>
      </c>
      <c r="H1026" s="27">
        <f t="shared" si="15"/>
        <v>1.3157894736842176E-2</v>
      </c>
    </row>
    <row r="1027" spans="1:8" x14ac:dyDescent="0.35">
      <c r="A1027" s="23">
        <v>44819</v>
      </c>
      <c r="B1027">
        <v>7.65</v>
      </c>
      <c r="C1027">
        <v>7.8550000000000004</v>
      </c>
      <c r="D1027">
        <v>7.41</v>
      </c>
      <c r="E1027">
        <v>7.42</v>
      </c>
      <c r="F1027">
        <v>7.42</v>
      </c>
      <c r="G1027">
        <v>4874390</v>
      </c>
      <c r="H1027" s="27">
        <f t="shared" si="15"/>
        <v>-3.6363636363636397E-2</v>
      </c>
    </row>
    <row r="1028" spans="1:8" x14ac:dyDescent="0.35">
      <c r="A1028" s="23">
        <v>44820</v>
      </c>
      <c r="B1028">
        <v>7.28</v>
      </c>
      <c r="C1028">
        <v>7.4</v>
      </c>
      <c r="D1028">
        <v>7.18</v>
      </c>
      <c r="E1028">
        <v>7.31</v>
      </c>
      <c r="F1028">
        <v>7.31</v>
      </c>
      <c r="G1028">
        <v>6962674</v>
      </c>
      <c r="H1028" s="27">
        <f t="shared" si="15"/>
        <v>-1.4824797843665811E-2</v>
      </c>
    </row>
    <row r="1029" spans="1:8" x14ac:dyDescent="0.35">
      <c r="A1029" s="23">
        <v>44823</v>
      </c>
      <c r="B1029">
        <v>7.24</v>
      </c>
      <c r="C1029">
        <v>7.5350000000000001</v>
      </c>
      <c r="D1029">
        <v>7.2</v>
      </c>
      <c r="E1029">
        <v>7.53</v>
      </c>
      <c r="F1029">
        <v>7.53</v>
      </c>
      <c r="G1029">
        <v>5454669</v>
      </c>
      <c r="H1029" s="27">
        <f t="shared" si="15"/>
        <v>3.0095759233926218E-2</v>
      </c>
    </row>
    <row r="1030" spans="1:8" x14ac:dyDescent="0.35">
      <c r="A1030" s="23">
        <v>44824</v>
      </c>
      <c r="B1030">
        <v>7.42</v>
      </c>
      <c r="C1030">
        <v>7.4749999999999996</v>
      </c>
      <c r="D1030">
        <v>7.2</v>
      </c>
      <c r="E1030">
        <v>7.24</v>
      </c>
      <c r="F1030">
        <v>7.24</v>
      </c>
      <c r="G1030">
        <v>3366051</v>
      </c>
      <c r="H1030" s="27">
        <f t="shared" ref="H1030:H1093" si="16">(F1030-F1029)/F1029</f>
        <v>-3.851261620185923E-2</v>
      </c>
    </row>
    <row r="1031" spans="1:8" x14ac:dyDescent="0.35">
      <c r="A1031" s="23">
        <v>44825</v>
      </c>
      <c r="B1031">
        <v>7.32</v>
      </c>
      <c r="C1031">
        <v>7.37</v>
      </c>
      <c r="D1031">
        <v>7.07</v>
      </c>
      <c r="E1031">
        <v>7.07</v>
      </c>
      <c r="F1031">
        <v>7.07</v>
      </c>
      <c r="G1031">
        <v>2439673</v>
      </c>
      <c r="H1031" s="27">
        <f t="shared" si="16"/>
        <v>-2.3480662983425403E-2</v>
      </c>
    </row>
    <row r="1032" spans="1:8" x14ac:dyDescent="0.35">
      <c r="A1032" s="23">
        <v>44826</v>
      </c>
      <c r="B1032">
        <v>7.08</v>
      </c>
      <c r="C1032">
        <v>7.09</v>
      </c>
      <c r="D1032">
        <v>6.77</v>
      </c>
      <c r="E1032">
        <v>6.79</v>
      </c>
      <c r="F1032">
        <v>6.79</v>
      </c>
      <c r="G1032">
        <v>6177582</v>
      </c>
      <c r="H1032" s="27">
        <f t="shared" si="16"/>
        <v>-3.9603960396039639E-2</v>
      </c>
    </row>
    <row r="1033" spans="1:8" x14ac:dyDescent="0.35">
      <c r="A1033" s="23">
        <v>44827</v>
      </c>
      <c r="B1033">
        <v>6.66</v>
      </c>
      <c r="C1033">
        <v>6.76</v>
      </c>
      <c r="D1033">
        <v>6.5</v>
      </c>
      <c r="E1033">
        <v>6.65</v>
      </c>
      <c r="F1033">
        <v>6.65</v>
      </c>
      <c r="G1033">
        <v>3553480</v>
      </c>
      <c r="H1033" s="27">
        <f t="shared" si="16"/>
        <v>-2.0618556701030882E-2</v>
      </c>
    </row>
    <row r="1034" spans="1:8" x14ac:dyDescent="0.35">
      <c r="A1034" s="23">
        <v>44830</v>
      </c>
      <c r="B1034">
        <v>6.67</v>
      </c>
      <c r="C1034">
        <v>6.79</v>
      </c>
      <c r="D1034">
        <v>6.6</v>
      </c>
      <c r="E1034">
        <v>6.78</v>
      </c>
      <c r="F1034">
        <v>6.78</v>
      </c>
      <c r="G1034">
        <v>6541980</v>
      </c>
      <c r="H1034" s="27">
        <f t="shared" si="16"/>
        <v>1.9548872180451111E-2</v>
      </c>
    </row>
    <row r="1035" spans="1:8" x14ac:dyDescent="0.35">
      <c r="A1035" s="23">
        <v>44831</v>
      </c>
      <c r="B1035">
        <v>6.9</v>
      </c>
      <c r="C1035">
        <v>6.91</v>
      </c>
      <c r="D1035">
        <v>6.7050000000000001</v>
      </c>
      <c r="E1035">
        <v>6.85</v>
      </c>
      <c r="F1035">
        <v>6.85</v>
      </c>
      <c r="G1035">
        <v>3807187</v>
      </c>
      <c r="H1035" s="27">
        <f t="shared" si="16"/>
        <v>1.0324483775811121E-2</v>
      </c>
    </row>
    <row r="1036" spans="1:8" x14ac:dyDescent="0.35">
      <c r="A1036" s="23">
        <v>44832</v>
      </c>
      <c r="B1036">
        <v>6.85</v>
      </c>
      <c r="C1036">
        <v>7.16</v>
      </c>
      <c r="D1036">
        <v>6.85</v>
      </c>
      <c r="E1036">
        <v>7</v>
      </c>
      <c r="F1036">
        <v>7</v>
      </c>
      <c r="G1036">
        <v>3373525</v>
      </c>
      <c r="H1036" s="27">
        <f t="shared" si="16"/>
        <v>2.1897810218978155E-2</v>
      </c>
    </row>
    <row r="1037" spans="1:8" x14ac:dyDescent="0.35">
      <c r="A1037" s="23">
        <v>44833</v>
      </c>
      <c r="B1037">
        <v>6.87</v>
      </c>
      <c r="C1037">
        <v>6.875</v>
      </c>
      <c r="D1037">
        <v>6.42</v>
      </c>
      <c r="E1037">
        <v>6.5</v>
      </c>
      <c r="F1037">
        <v>6.5</v>
      </c>
      <c r="G1037">
        <v>3434089</v>
      </c>
      <c r="H1037" s="27">
        <f t="shared" si="16"/>
        <v>-7.1428571428571425E-2</v>
      </c>
    </row>
    <row r="1038" spans="1:8" x14ac:dyDescent="0.35">
      <c r="A1038" s="23">
        <v>44834</v>
      </c>
      <c r="B1038">
        <v>6.07</v>
      </c>
      <c r="C1038">
        <v>6.31</v>
      </c>
      <c r="D1038">
        <v>5.74</v>
      </c>
      <c r="E1038">
        <v>5.96</v>
      </c>
      <c r="F1038">
        <v>5.96</v>
      </c>
      <c r="G1038">
        <v>7648247</v>
      </c>
      <c r="H1038" s="27">
        <f t="shared" si="16"/>
        <v>-8.3076923076923076E-2</v>
      </c>
    </row>
    <row r="1039" spans="1:8" x14ac:dyDescent="0.35">
      <c r="A1039" s="23">
        <v>44837</v>
      </c>
      <c r="B1039">
        <v>6.04</v>
      </c>
      <c r="C1039">
        <v>6.39</v>
      </c>
      <c r="D1039">
        <v>5.93</v>
      </c>
      <c r="E1039">
        <v>6.34</v>
      </c>
      <c r="F1039">
        <v>6.34</v>
      </c>
      <c r="G1039">
        <v>3450616</v>
      </c>
      <c r="H1039" s="27">
        <f t="shared" si="16"/>
        <v>6.3758389261744944E-2</v>
      </c>
    </row>
    <row r="1040" spans="1:8" x14ac:dyDescent="0.35">
      <c r="A1040" s="23">
        <v>44838</v>
      </c>
      <c r="B1040">
        <v>6.48</v>
      </c>
      <c r="C1040">
        <v>6.6050000000000004</v>
      </c>
      <c r="D1040">
        <v>6.48</v>
      </c>
      <c r="E1040">
        <v>6.59</v>
      </c>
      <c r="F1040">
        <v>6.59</v>
      </c>
      <c r="G1040">
        <v>3003690</v>
      </c>
      <c r="H1040" s="27">
        <f t="shared" si="16"/>
        <v>3.9432176656151417E-2</v>
      </c>
    </row>
    <row r="1041" spans="1:8" x14ac:dyDescent="0.35">
      <c r="A1041" s="23">
        <v>44839</v>
      </c>
      <c r="B1041">
        <v>6.43</v>
      </c>
      <c r="C1041">
        <v>6.76</v>
      </c>
      <c r="D1041">
        <v>6.38</v>
      </c>
      <c r="E1041">
        <v>6.69</v>
      </c>
      <c r="F1041">
        <v>6.69</v>
      </c>
      <c r="G1041">
        <v>2079464</v>
      </c>
      <c r="H1041" s="27">
        <f t="shared" si="16"/>
        <v>1.5174506828528155E-2</v>
      </c>
    </row>
    <row r="1042" spans="1:8" x14ac:dyDescent="0.35">
      <c r="A1042" s="23">
        <v>44840</v>
      </c>
      <c r="B1042">
        <v>6.67</v>
      </c>
      <c r="C1042">
        <v>6.77</v>
      </c>
      <c r="D1042">
        <v>6.51</v>
      </c>
      <c r="E1042">
        <v>6.52</v>
      </c>
      <c r="F1042">
        <v>6.52</v>
      </c>
      <c r="G1042">
        <v>2209435</v>
      </c>
      <c r="H1042" s="27">
        <f t="shared" si="16"/>
        <v>-2.5411061285500868E-2</v>
      </c>
    </row>
    <row r="1043" spans="1:8" x14ac:dyDescent="0.35">
      <c r="A1043" s="23">
        <v>44841</v>
      </c>
      <c r="B1043">
        <v>6.39</v>
      </c>
      <c r="C1043">
        <v>6.4349999999999996</v>
      </c>
      <c r="D1043">
        <v>6.24</v>
      </c>
      <c r="E1043">
        <v>6.27</v>
      </c>
      <c r="F1043">
        <v>6.27</v>
      </c>
      <c r="G1043">
        <v>2249404</v>
      </c>
      <c r="H1043" s="27">
        <f t="shared" si="16"/>
        <v>-3.834355828220859E-2</v>
      </c>
    </row>
    <row r="1044" spans="1:8" x14ac:dyDescent="0.35">
      <c r="A1044" s="23">
        <v>44844</v>
      </c>
      <c r="B1044">
        <v>6.32</v>
      </c>
      <c r="C1044">
        <v>6.3449999999999998</v>
      </c>
      <c r="D1044">
        <v>6.13</v>
      </c>
      <c r="E1044">
        <v>6.22</v>
      </c>
      <c r="F1044">
        <v>6.22</v>
      </c>
      <c r="G1044">
        <v>2835896</v>
      </c>
      <c r="H1044" s="27">
        <f t="shared" si="16"/>
        <v>-7.9744816586921567E-3</v>
      </c>
    </row>
    <row r="1045" spans="1:8" x14ac:dyDescent="0.35">
      <c r="A1045" s="23">
        <v>44845</v>
      </c>
      <c r="B1045">
        <v>6.22</v>
      </c>
      <c r="C1045">
        <v>6.4898999999999996</v>
      </c>
      <c r="D1045">
        <v>6.1749999999999998</v>
      </c>
      <c r="E1045">
        <v>6.33</v>
      </c>
      <c r="F1045">
        <v>6.33</v>
      </c>
      <c r="G1045">
        <v>2375527</v>
      </c>
      <c r="H1045" s="27">
        <f t="shared" si="16"/>
        <v>1.7684887459807126E-2</v>
      </c>
    </row>
    <row r="1046" spans="1:8" x14ac:dyDescent="0.35">
      <c r="A1046" s="23">
        <v>44846</v>
      </c>
      <c r="B1046">
        <v>6.33</v>
      </c>
      <c r="C1046">
        <v>6.37</v>
      </c>
      <c r="D1046">
        <v>6.23</v>
      </c>
      <c r="E1046">
        <v>6.26</v>
      </c>
      <c r="F1046">
        <v>6.26</v>
      </c>
      <c r="G1046">
        <v>2526413</v>
      </c>
      <c r="H1046" s="27">
        <f t="shared" si="16"/>
        <v>-1.1058451816745701E-2</v>
      </c>
    </row>
    <row r="1047" spans="1:8" x14ac:dyDescent="0.35">
      <c r="A1047" s="23">
        <v>44847</v>
      </c>
      <c r="B1047">
        <v>6.07</v>
      </c>
      <c r="C1047">
        <v>6.5</v>
      </c>
      <c r="D1047">
        <v>5.95</v>
      </c>
      <c r="E1047">
        <v>6.4</v>
      </c>
      <c r="F1047">
        <v>6.4</v>
      </c>
      <c r="G1047">
        <v>2805997</v>
      </c>
      <c r="H1047" s="27">
        <f t="shared" si="16"/>
        <v>2.2364217252396259E-2</v>
      </c>
    </row>
    <row r="1048" spans="1:8" x14ac:dyDescent="0.35">
      <c r="A1048" s="23">
        <v>44848</v>
      </c>
      <c r="B1048">
        <v>6.46</v>
      </c>
      <c r="C1048">
        <v>6.55</v>
      </c>
      <c r="D1048">
        <v>6.15</v>
      </c>
      <c r="E1048">
        <v>6.18</v>
      </c>
      <c r="F1048">
        <v>6.18</v>
      </c>
      <c r="G1048">
        <v>1951833</v>
      </c>
      <c r="H1048" s="27">
        <f t="shared" si="16"/>
        <v>-3.43750000000001E-2</v>
      </c>
    </row>
    <row r="1049" spans="1:8" x14ac:dyDescent="0.35">
      <c r="A1049" s="23">
        <v>44851</v>
      </c>
      <c r="B1049">
        <v>6.36</v>
      </c>
      <c r="C1049">
        <v>6.48</v>
      </c>
      <c r="D1049">
        <v>6.3449999999999998</v>
      </c>
      <c r="E1049">
        <v>6.4</v>
      </c>
      <c r="F1049">
        <v>6.4</v>
      </c>
      <c r="G1049">
        <v>2045431</v>
      </c>
      <c r="H1049" s="27">
        <f t="shared" si="16"/>
        <v>3.5598705501618227E-2</v>
      </c>
    </row>
    <row r="1050" spans="1:8" x14ac:dyDescent="0.35">
      <c r="A1050" s="23">
        <v>44852</v>
      </c>
      <c r="B1050">
        <v>6.59</v>
      </c>
      <c r="C1050">
        <v>6.7</v>
      </c>
      <c r="D1050">
        <v>6.375</v>
      </c>
      <c r="E1050">
        <v>6.44</v>
      </c>
      <c r="F1050">
        <v>6.44</v>
      </c>
      <c r="G1050">
        <v>1994031</v>
      </c>
      <c r="H1050" s="27">
        <f t="shared" si="16"/>
        <v>6.2500000000000056E-3</v>
      </c>
    </row>
    <row r="1051" spans="1:8" x14ac:dyDescent="0.35">
      <c r="A1051" s="23">
        <v>44853</v>
      </c>
      <c r="B1051">
        <v>6.36</v>
      </c>
      <c r="C1051">
        <v>6.42</v>
      </c>
      <c r="D1051">
        <v>6.06</v>
      </c>
      <c r="E1051">
        <v>6.2</v>
      </c>
      <c r="F1051">
        <v>6.2</v>
      </c>
      <c r="G1051">
        <v>2518337</v>
      </c>
      <c r="H1051" s="27">
        <f t="shared" si="16"/>
        <v>-3.7267080745341644E-2</v>
      </c>
    </row>
    <row r="1052" spans="1:8" x14ac:dyDescent="0.35">
      <c r="A1052" s="23">
        <v>44854</v>
      </c>
      <c r="B1052">
        <v>6.2</v>
      </c>
      <c r="C1052">
        <v>6.42</v>
      </c>
      <c r="D1052">
        <v>5.91</v>
      </c>
      <c r="E1052">
        <v>5.92</v>
      </c>
      <c r="F1052">
        <v>5.92</v>
      </c>
      <c r="G1052">
        <v>5345201</v>
      </c>
      <c r="H1052" s="27">
        <f t="shared" si="16"/>
        <v>-4.5161290322580684E-2</v>
      </c>
    </row>
    <row r="1053" spans="1:8" x14ac:dyDescent="0.35">
      <c r="A1053" s="23">
        <v>44855</v>
      </c>
      <c r="B1053">
        <v>5.9</v>
      </c>
      <c r="C1053">
        <v>6.12</v>
      </c>
      <c r="D1053">
        <v>5.82</v>
      </c>
      <c r="E1053">
        <v>6.09</v>
      </c>
      <c r="F1053">
        <v>6.09</v>
      </c>
      <c r="G1053">
        <v>3245083</v>
      </c>
      <c r="H1053" s="27">
        <f t="shared" si="16"/>
        <v>2.8716216216216204E-2</v>
      </c>
    </row>
    <row r="1054" spans="1:8" x14ac:dyDescent="0.35">
      <c r="A1054" s="23">
        <v>44858</v>
      </c>
      <c r="B1054">
        <v>6.12</v>
      </c>
      <c r="C1054">
        <v>6.3674999999999997</v>
      </c>
      <c r="D1054">
        <v>6.04</v>
      </c>
      <c r="E1054">
        <v>6.31</v>
      </c>
      <c r="F1054">
        <v>6.31</v>
      </c>
      <c r="G1054">
        <v>3070365</v>
      </c>
      <c r="H1054" s="27">
        <f t="shared" si="16"/>
        <v>3.6124794745484363E-2</v>
      </c>
    </row>
    <row r="1055" spans="1:8" x14ac:dyDescent="0.35">
      <c r="A1055" s="23">
        <v>44859</v>
      </c>
      <c r="B1055">
        <v>6.42</v>
      </c>
      <c r="C1055">
        <v>6.5896999999999997</v>
      </c>
      <c r="D1055">
        <v>6.33</v>
      </c>
      <c r="E1055">
        <v>6.53</v>
      </c>
      <c r="F1055">
        <v>6.53</v>
      </c>
      <c r="G1055">
        <v>2228400</v>
      </c>
      <c r="H1055" s="27">
        <f t="shared" si="16"/>
        <v>3.4865293185420074E-2</v>
      </c>
    </row>
    <row r="1056" spans="1:8" x14ac:dyDescent="0.35">
      <c r="A1056" s="23">
        <v>44860</v>
      </c>
      <c r="B1056">
        <v>6.46</v>
      </c>
      <c r="C1056">
        <v>6.66</v>
      </c>
      <c r="D1056">
        <v>6.37</v>
      </c>
      <c r="E1056">
        <v>6.38</v>
      </c>
      <c r="F1056">
        <v>6.38</v>
      </c>
      <c r="G1056">
        <v>2507733</v>
      </c>
      <c r="H1056" s="27">
        <f t="shared" si="16"/>
        <v>-2.2970903522205259E-2</v>
      </c>
    </row>
    <row r="1057" spans="1:8" x14ac:dyDescent="0.35">
      <c r="A1057" s="23">
        <v>44861</v>
      </c>
      <c r="B1057">
        <v>6.44</v>
      </c>
      <c r="C1057">
        <v>6.5217000000000001</v>
      </c>
      <c r="D1057">
        <v>6.3</v>
      </c>
      <c r="E1057">
        <v>6.32</v>
      </c>
      <c r="F1057">
        <v>6.32</v>
      </c>
      <c r="G1057">
        <v>1930114</v>
      </c>
      <c r="H1057" s="27">
        <f t="shared" si="16"/>
        <v>-9.4043887147334804E-3</v>
      </c>
    </row>
    <row r="1058" spans="1:8" x14ac:dyDescent="0.35">
      <c r="A1058" s="23">
        <v>44862</v>
      </c>
      <c r="B1058">
        <v>6.3</v>
      </c>
      <c r="C1058">
        <v>6.4850000000000003</v>
      </c>
      <c r="D1058">
        <v>6.2</v>
      </c>
      <c r="E1058">
        <v>6.48</v>
      </c>
      <c r="F1058">
        <v>6.48</v>
      </c>
      <c r="G1058">
        <v>2408235</v>
      </c>
      <c r="H1058" s="27">
        <f t="shared" si="16"/>
        <v>2.5316455696202552E-2</v>
      </c>
    </row>
    <row r="1059" spans="1:8" x14ac:dyDescent="0.35">
      <c r="A1059" s="23">
        <v>44865</v>
      </c>
      <c r="B1059">
        <v>6.4</v>
      </c>
      <c r="C1059">
        <v>6.57</v>
      </c>
      <c r="D1059">
        <v>6.36</v>
      </c>
      <c r="E1059">
        <v>6.56</v>
      </c>
      <c r="F1059">
        <v>6.56</v>
      </c>
      <c r="G1059">
        <v>3485745</v>
      </c>
      <c r="H1059" s="27">
        <f t="shared" si="16"/>
        <v>1.2345679012345552E-2</v>
      </c>
    </row>
    <row r="1060" spans="1:8" x14ac:dyDescent="0.35">
      <c r="A1060" s="23">
        <v>44866</v>
      </c>
      <c r="B1060">
        <v>6.69</v>
      </c>
      <c r="C1060">
        <v>6.8049999999999997</v>
      </c>
      <c r="D1060">
        <v>6.4249999999999998</v>
      </c>
      <c r="E1060">
        <v>6.66</v>
      </c>
      <c r="F1060">
        <v>6.66</v>
      </c>
      <c r="G1060">
        <v>4090766</v>
      </c>
      <c r="H1060" s="27">
        <f t="shared" si="16"/>
        <v>1.5243902439024473E-2</v>
      </c>
    </row>
    <row r="1061" spans="1:8" x14ac:dyDescent="0.35">
      <c r="A1061" s="23">
        <v>44867</v>
      </c>
      <c r="B1061">
        <v>6.69</v>
      </c>
      <c r="C1061">
        <v>6.69</v>
      </c>
      <c r="D1061">
        <v>6.22</v>
      </c>
      <c r="E1061">
        <v>6.25</v>
      </c>
      <c r="F1061">
        <v>6.25</v>
      </c>
      <c r="G1061">
        <v>3763155</v>
      </c>
      <c r="H1061" s="27">
        <f t="shared" si="16"/>
        <v>-6.1561561561561583E-2</v>
      </c>
    </row>
    <row r="1062" spans="1:8" x14ac:dyDescent="0.35">
      <c r="A1062" s="23">
        <v>44868</v>
      </c>
      <c r="B1062">
        <v>6.59</v>
      </c>
      <c r="C1062">
        <v>7.29</v>
      </c>
      <c r="D1062">
        <v>6.51</v>
      </c>
      <c r="E1062">
        <v>6.91</v>
      </c>
      <c r="F1062">
        <v>6.91</v>
      </c>
      <c r="G1062">
        <v>7908890</v>
      </c>
      <c r="H1062" s="27">
        <f t="shared" si="16"/>
        <v>0.10560000000000003</v>
      </c>
    </row>
    <row r="1063" spans="1:8" x14ac:dyDescent="0.35">
      <c r="A1063" s="23">
        <v>44869</v>
      </c>
      <c r="B1063">
        <v>7.06</v>
      </c>
      <c r="C1063">
        <v>7.42</v>
      </c>
      <c r="D1063">
        <v>7.06</v>
      </c>
      <c r="E1063">
        <v>7.25</v>
      </c>
      <c r="F1063">
        <v>7.25</v>
      </c>
      <c r="G1063">
        <v>5315846</v>
      </c>
      <c r="H1063" s="27">
        <f t="shared" si="16"/>
        <v>4.9204052098408085E-2</v>
      </c>
    </row>
    <row r="1064" spans="1:8" x14ac:dyDescent="0.35">
      <c r="A1064" s="23">
        <v>44872</v>
      </c>
      <c r="B1064">
        <v>7.37</v>
      </c>
      <c r="C1064">
        <v>7.39</v>
      </c>
      <c r="D1064">
        <v>7.02</v>
      </c>
      <c r="E1064">
        <v>7.23</v>
      </c>
      <c r="F1064">
        <v>7.23</v>
      </c>
      <c r="G1064">
        <v>2642783</v>
      </c>
      <c r="H1064" s="27">
        <f t="shared" si="16"/>
        <v>-2.7586206896551137E-3</v>
      </c>
    </row>
    <row r="1065" spans="1:8" x14ac:dyDescent="0.35">
      <c r="A1065" s="23">
        <v>44873</v>
      </c>
      <c r="B1065">
        <v>7.27</v>
      </c>
      <c r="C1065">
        <v>7.29</v>
      </c>
      <c r="D1065">
        <v>6.9450000000000003</v>
      </c>
      <c r="E1065">
        <v>7.03</v>
      </c>
      <c r="F1065">
        <v>7.03</v>
      </c>
      <c r="G1065">
        <v>2335449</v>
      </c>
      <c r="H1065" s="27">
        <f t="shared" si="16"/>
        <v>-2.7662517289073329E-2</v>
      </c>
    </row>
    <row r="1066" spans="1:8" x14ac:dyDescent="0.35">
      <c r="A1066" s="23">
        <v>44874</v>
      </c>
      <c r="B1066">
        <v>6.93</v>
      </c>
      <c r="C1066">
        <v>7.21</v>
      </c>
      <c r="D1066">
        <v>6.81</v>
      </c>
      <c r="E1066">
        <v>6.82</v>
      </c>
      <c r="F1066">
        <v>6.82</v>
      </c>
      <c r="G1066">
        <v>4148660</v>
      </c>
      <c r="H1066" s="27">
        <f t="shared" si="16"/>
        <v>-2.9871977240398286E-2</v>
      </c>
    </row>
    <row r="1067" spans="1:8" x14ac:dyDescent="0.35">
      <c r="A1067" s="23">
        <v>44875</v>
      </c>
      <c r="B1067">
        <v>7.2</v>
      </c>
      <c r="C1067">
        <v>7.55</v>
      </c>
      <c r="D1067">
        <v>7.18</v>
      </c>
      <c r="E1067">
        <v>7.55</v>
      </c>
      <c r="F1067">
        <v>7.55</v>
      </c>
      <c r="G1067">
        <v>5712701</v>
      </c>
      <c r="H1067" s="27">
        <f t="shared" si="16"/>
        <v>0.10703812316715536</v>
      </c>
    </row>
    <row r="1068" spans="1:8" x14ac:dyDescent="0.35">
      <c r="A1068" s="23">
        <v>44876</v>
      </c>
      <c r="B1068">
        <v>7.6</v>
      </c>
      <c r="C1068">
        <v>8.2100000000000009</v>
      </c>
      <c r="D1068">
        <v>7.5830000000000002</v>
      </c>
      <c r="E1068">
        <v>8.14</v>
      </c>
      <c r="F1068">
        <v>8.14</v>
      </c>
      <c r="G1068">
        <v>5490694</v>
      </c>
      <c r="H1068" s="27">
        <f t="shared" si="16"/>
        <v>7.8145695364238515E-2</v>
      </c>
    </row>
    <row r="1069" spans="1:8" x14ac:dyDescent="0.35">
      <c r="A1069" s="23">
        <v>44879</v>
      </c>
      <c r="B1069">
        <v>8.1300000000000008</v>
      </c>
      <c r="C1069">
        <v>8.1300000000000008</v>
      </c>
      <c r="D1069">
        <v>7.84</v>
      </c>
      <c r="E1069">
        <v>7.96</v>
      </c>
      <c r="F1069">
        <v>7.96</v>
      </c>
      <c r="G1069">
        <v>4315088</v>
      </c>
      <c r="H1069" s="27">
        <f t="shared" si="16"/>
        <v>-2.2113022113022185E-2</v>
      </c>
    </row>
    <row r="1070" spans="1:8" x14ac:dyDescent="0.35">
      <c r="A1070" s="23">
        <v>44880</v>
      </c>
      <c r="B1070">
        <v>8.19</v>
      </c>
      <c r="C1070">
        <v>8.4574999999999996</v>
      </c>
      <c r="D1070">
        <v>8.09</v>
      </c>
      <c r="E1070">
        <v>8.33</v>
      </c>
      <c r="F1070">
        <v>8.33</v>
      </c>
      <c r="G1070">
        <v>5893033</v>
      </c>
      <c r="H1070" s="27">
        <f t="shared" si="16"/>
        <v>4.6482412060301521E-2</v>
      </c>
    </row>
    <row r="1071" spans="1:8" x14ac:dyDescent="0.35">
      <c r="A1071" s="23">
        <v>44881</v>
      </c>
      <c r="B1071">
        <v>8.1300000000000008</v>
      </c>
      <c r="C1071">
        <v>8.2998999999999992</v>
      </c>
      <c r="D1071">
        <v>8.0299999999999994</v>
      </c>
      <c r="E1071">
        <v>8.25</v>
      </c>
      <c r="F1071">
        <v>8.25</v>
      </c>
      <c r="G1071">
        <v>3907748</v>
      </c>
      <c r="H1071" s="27">
        <f t="shared" si="16"/>
        <v>-9.6038415366146539E-3</v>
      </c>
    </row>
    <row r="1072" spans="1:8" x14ac:dyDescent="0.35">
      <c r="A1072" s="23">
        <v>44882</v>
      </c>
      <c r="B1072">
        <v>8.0500000000000007</v>
      </c>
      <c r="C1072">
        <v>8.24</v>
      </c>
      <c r="D1072">
        <v>8.0299999999999994</v>
      </c>
      <c r="E1072">
        <v>8.19</v>
      </c>
      <c r="F1072">
        <v>8.19</v>
      </c>
      <c r="G1072">
        <v>1895086</v>
      </c>
      <c r="H1072" s="27">
        <f t="shared" si="16"/>
        <v>-7.2727272727273334E-3</v>
      </c>
    </row>
    <row r="1073" spans="1:8" x14ac:dyDescent="0.35">
      <c r="A1073" s="23">
        <v>44883</v>
      </c>
      <c r="B1073">
        <v>8.3350000000000009</v>
      </c>
      <c r="C1073">
        <v>8.4398999999999997</v>
      </c>
      <c r="D1073">
        <v>8.1199999999999992</v>
      </c>
      <c r="E1073">
        <v>8.2899999999999991</v>
      </c>
      <c r="F1073">
        <v>8.2899999999999991</v>
      </c>
      <c r="G1073">
        <v>2177103</v>
      </c>
      <c r="H1073" s="27">
        <f t="shared" si="16"/>
        <v>1.2210012210012167E-2</v>
      </c>
    </row>
    <row r="1074" spans="1:8" x14ac:dyDescent="0.35">
      <c r="A1074" s="23">
        <v>44886</v>
      </c>
      <c r="B1074">
        <v>8.17</v>
      </c>
      <c r="C1074">
        <v>8.26</v>
      </c>
      <c r="D1074">
        <v>7.92</v>
      </c>
      <c r="E1074">
        <v>7.99</v>
      </c>
      <c r="F1074">
        <v>7.99</v>
      </c>
      <c r="G1074">
        <v>2451276</v>
      </c>
      <c r="H1074" s="27">
        <f t="shared" si="16"/>
        <v>-3.6188178528347284E-2</v>
      </c>
    </row>
    <row r="1075" spans="1:8" x14ac:dyDescent="0.35">
      <c r="A1075" s="23">
        <v>44887</v>
      </c>
      <c r="B1075">
        <v>8.06</v>
      </c>
      <c r="C1075">
        <v>8.39</v>
      </c>
      <c r="D1075">
        <v>8.06</v>
      </c>
      <c r="E1075">
        <v>8.33</v>
      </c>
      <c r="F1075">
        <v>8.33</v>
      </c>
      <c r="G1075">
        <v>3787849</v>
      </c>
      <c r="H1075" s="27">
        <f t="shared" si="16"/>
        <v>4.255319148936168E-2</v>
      </c>
    </row>
    <row r="1076" spans="1:8" x14ac:dyDescent="0.35">
      <c r="A1076" s="23">
        <v>44888</v>
      </c>
      <c r="B1076">
        <v>8.27</v>
      </c>
      <c r="C1076">
        <v>8.43</v>
      </c>
      <c r="D1076">
        <v>8.25</v>
      </c>
      <c r="E1076">
        <v>8.43</v>
      </c>
      <c r="F1076">
        <v>8.43</v>
      </c>
      <c r="G1076">
        <v>2195965</v>
      </c>
      <c r="H1076" s="27">
        <f t="shared" si="16"/>
        <v>1.2004801920768264E-2</v>
      </c>
    </row>
    <row r="1077" spans="1:8" x14ac:dyDescent="0.35">
      <c r="A1077" s="23">
        <v>44890</v>
      </c>
      <c r="B1077">
        <v>8.41</v>
      </c>
      <c r="C1077">
        <v>8.49</v>
      </c>
      <c r="D1077">
        <v>8.36</v>
      </c>
      <c r="E1077">
        <v>8.48</v>
      </c>
      <c r="F1077">
        <v>8.48</v>
      </c>
      <c r="G1077">
        <v>1032073</v>
      </c>
      <c r="H1077" s="27">
        <f t="shared" si="16"/>
        <v>5.9311981020166915E-3</v>
      </c>
    </row>
    <row r="1078" spans="1:8" x14ac:dyDescent="0.35">
      <c r="A1078" s="23">
        <v>44893</v>
      </c>
      <c r="B1078">
        <v>8.35</v>
      </c>
      <c r="C1078">
        <v>8.5190000000000001</v>
      </c>
      <c r="D1078">
        <v>8.23</v>
      </c>
      <c r="E1078">
        <v>8.24</v>
      </c>
      <c r="F1078">
        <v>8.24</v>
      </c>
      <c r="G1078">
        <v>2032197</v>
      </c>
      <c r="H1078" s="27">
        <f t="shared" si="16"/>
        <v>-2.8301886792452855E-2</v>
      </c>
    </row>
    <row r="1079" spans="1:8" x14ac:dyDescent="0.35">
      <c r="A1079" s="23">
        <v>44894</v>
      </c>
      <c r="B1079">
        <v>8.2200000000000006</v>
      </c>
      <c r="C1079">
        <v>8.67</v>
      </c>
      <c r="D1079">
        <v>8.2200000000000006</v>
      </c>
      <c r="E1079">
        <v>8.5500000000000007</v>
      </c>
      <c r="F1079">
        <v>8.5500000000000007</v>
      </c>
      <c r="G1079">
        <v>2537671</v>
      </c>
      <c r="H1079" s="27">
        <f t="shared" si="16"/>
        <v>3.762135922330103E-2</v>
      </c>
    </row>
    <row r="1080" spans="1:8" x14ac:dyDescent="0.35">
      <c r="A1080" s="23">
        <v>44895</v>
      </c>
      <c r="B1080">
        <v>8.5500000000000007</v>
      </c>
      <c r="C1080">
        <v>8.75</v>
      </c>
      <c r="D1080">
        <v>8.39</v>
      </c>
      <c r="E1080">
        <v>8.7200000000000006</v>
      </c>
      <c r="F1080">
        <v>8.7200000000000006</v>
      </c>
      <c r="G1080">
        <v>4286471</v>
      </c>
      <c r="H1080" s="27">
        <f t="shared" si="16"/>
        <v>1.9883040935672506E-2</v>
      </c>
    </row>
    <row r="1081" spans="1:8" x14ac:dyDescent="0.35">
      <c r="A1081" s="23">
        <v>44896</v>
      </c>
      <c r="B1081">
        <v>8.7200000000000006</v>
      </c>
      <c r="C1081">
        <v>8.9749999999999996</v>
      </c>
      <c r="D1081">
        <v>8.7200000000000006</v>
      </c>
      <c r="E1081">
        <v>8.76</v>
      </c>
      <c r="F1081">
        <v>8.76</v>
      </c>
      <c r="G1081">
        <v>3351805</v>
      </c>
      <c r="H1081" s="27">
        <f t="shared" si="16"/>
        <v>4.5871559633026545E-3</v>
      </c>
    </row>
    <row r="1082" spans="1:8" x14ac:dyDescent="0.35">
      <c r="A1082" s="23">
        <v>44897</v>
      </c>
      <c r="B1082">
        <v>8.6199999999999992</v>
      </c>
      <c r="C1082">
        <v>8.94</v>
      </c>
      <c r="D1082">
        <v>8.5299999999999994</v>
      </c>
      <c r="E1082">
        <v>8.8800000000000008</v>
      </c>
      <c r="F1082">
        <v>8.8800000000000008</v>
      </c>
      <c r="G1082">
        <v>2196921</v>
      </c>
      <c r="H1082" s="27">
        <f t="shared" si="16"/>
        <v>1.3698630136986415E-2</v>
      </c>
    </row>
    <row r="1083" spans="1:8" x14ac:dyDescent="0.35">
      <c r="A1083" s="23">
        <v>44900</v>
      </c>
      <c r="B1083">
        <v>8.74</v>
      </c>
      <c r="C1083">
        <v>8.82</v>
      </c>
      <c r="D1083">
        <v>8.4499999999999993</v>
      </c>
      <c r="E1083">
        <v>8.5299999999999994</v>
      </c>
      <c r="F1083">
        <v>8.5299999999999994</v>
      </c>
      <c r="G1083">
        <v>3188122</v>
      </c>
      <c r="H1083" s="27">
        <f t="shared" si="16"/>
        <v>-3.9414414414414574E-2</v>
      </c>
    </row>
    <row r="1084" spans="1:8" x14ac:dyDescent="0.35">
      <c r="A1084" s="23">
        <v>44901</v>
      </c>
      <c r="B1084">
        <v>8.57</v>
      </c>
      <c r="C1084">
        <v>8.66</v>
      </c>
      <c r="D1084">
        <v>8.2949999999999999</v>
      </c>
      <c r="E1084">
        <v>8.4</v>
      </c>
      <c r="F1084">
        <v>8.4</v>
      </c>
      <c r="G1084">
        <v>2675002</v>
      </c>
      <c r="H1084" s="27">
        <f t="shared" si="16"/>
        <v>-1.52403282532238E-2</v>
      </c>
    </row>
    <row r="1085" spans="1:8" x14ac:dyDescent="0.35">
      <c r="A1085" s="23">
        <v>44902</v>
      </c>
      <c r="B1085">
        <v>8.35</v>
      </c>
      <c r="C1085">
        <v>8.42</v>
      </c>
      <c r="D1085">
        <v>8.18</v>
      </c>
      <c r="E1085">
        <v>8.27</v>
      </c>
      <c r="F1085">
        <v>8.27</v>
      </c>
      <c r="G1085">
        <v>2256418</v>
      </c>
      <c r="H1085" s="27">
        <f t="shared" si="16"/>
        <v>-1.5476190476190569E-2</v>
      </c>
    </row>
    <row r="1086" spans="1:8" x14ac:dyDescent="0.35">
      <c r="A1086" s="23">
        <v>44903</v>
      </c>
      <c r="B1086">
        <v>8.33</v>
      </c>
      <c r="C1086">
        <v>8.4600000000000009</v>
      </c>
      <c r="D1086">
        <v>8.2850000000000001</v>
      </c>
      <c r="E1086">
        <v>8.42</v>
      </c>
      <c r="F1086">
        <v>8.42</v>
      </c>
      <c r="G1086">
        <v>1928972</v>
      </c>
      <c r="H1086" s="27">
        <f t="shared" si="16"/>
        <v>1.813784764207985E-2</v>
      </c>
    </row>
    <row r="1087" spans="1:8" x14ac:dyDescent="0.35">
      <c r="A1087" s="23">
        <v>44904</v>
      </c>
      <c r="B1087">
        <v>8.31</v>
      </c>
      <c r="C1087">
        <v>8.5299999999999994</v>
      </c>
      <c r="D1087">
        <v>8.25</v>
      </c>
      <c r="E1087">
        <v>8.36</v>
      </c>
      <c r="F1087">
        <v>8.36</v>
      </c>
      <c r="G1087">
        <v>1652086</v>
      </c>
      <c r="H1087" s="27">
        <f t="shared" si="16"/>
        <v>-7.1258907363421021E-3</v>
      </c>
    </row>
    <row r="1088" spans="1:8" x14ac:dyDescent="0.35">
      <c r="A1088" s="23">
        <v>44907</v>
      </c>
      <c r="B1088">
        <v>8.69</v>
      </c>
      <c r="C1088">
        <v>9.1999999999999993</v>
      </c>
      <c r="D1088">
        <v>8.57</v>
      </c>
      <c r="E1088">
        <v>9.1199999999999992</v>
      </c>
      <c r="F1088">
        <v>9.1199999999999992</v>
      </c>
      <c r="G1088">
        <v>4102891</v>
      </c>
      <c r="H1088" s="27">
        <f t="shared" si="16"/>
        <v>9.0909090909090884E-2</v>
      </c>
    </row>
    <row r="1089" spans="1:8" x14ac:dyDescent="0.35">
      <c r="A1089" s="23">
        <v>44908</v>
      </c>
      <c r="B1089">
        <v>9.35</v>
      </c>
      <c r="C1089">
        <v>9.4600000000000009</v>
      </c>
      <c r="D1089">
        <v>8.9949999999999992</v>
      </c>
      <c r="E1089">
        <v>9.24</v>
      </c>
      <c r="F1089">
        <v>9.24</v>
      </c>
      <c r="G1089">
        <v>3764367</v>
      </c>
      <c r="H1089" s="27">
        <f t="shared" si="16"/>
        <v>1.3157894736842216E-2</v>
      </c>
    </row>
    <row r="1090" spans="1:8" x14ac:dyDescent="0.35">
      <c r="A1090" s="23">
        <v>44909</v>
      </c>
      <c r="B1090">
        <v>9.1999999999999993</v>
      </c>
      <c r="C1090">
        <v>9.42</v>
      </c>
      <c r="D1090">
        <v>9.0050000000000008</v>
      </c>
      <c r="E1090">
        <v>9.15</v>
      </c>
      <c r="F1090">
        <v>9.15</v>
      </c>
      <c r="G1090">
        <v>3864605</v>
      </c>
      <c r="H1090" s="27">
        <f t="shared" si="16"/>
        <v>-9.7402597402597244E-3</v>
      </c>
    </row>
    <row r="1091" spans="1:8" x14ac:dyDescent="0.35">
      <c r="A1091" s="23">
        <v>44910</v>
      </c>
      <c r="B1091">
        <v>8.91</v>
      </c>
      <c r="C1091">
        <v>8.9600000000000009</v>
      </c>
      <c r="D1091">
        <v>8.67</v>
      </c>
      <c r="E1091">
        <v>8.77</v>
      </c>
      <c r="F1091">
        <v>8.77</v>
      </c>
      <c r="G1091">
        <v>2819338</v>
      </c>
      <c r="H1091" s="27">
        <f t="shared" si="16"/>
        <v>-4.1530054644808828E-2</v>
      </c>
    </row>
    <row r="1092" spans="1:8" x14ac:dyDescent="0.35">
      <c r="A1092" s="23">
        <v>44911</v>
      </c>
      <c r="B1092">
        <v>8.68</v>
      </c>
      <c r="C1092">
        <v>8.8949999999999996</v>
      </c>
      <c r="D1092">
        <v>8.65</v>
      </c>
      <c r="E1092">
        <v>8.7899999999999991</v>
      </c>
      <c r="F1092">
        <v>8.7899999999999991</v>
      </c>
      <c r="G1092">
        <v>5621919</v>
      </c>
      <c r="H1092" s="27">
        <f t="shared" si="16"/>
        <v>2.2805017103762343E-3</v>
      </c>
    </row>
    <row r="1093" spans="1:8" x14ac:dyDescent="0.35">
      <c r="A1093" s="23">
        <v>44914</v>
      </c>
      <c r="B1093">
        <v>8.8000000000000007</v>
      </c>
      <c r="C1093">
        <v>8.8000000000000007</v>
      </c>
      <c r="D1093">
        <v>8.2799999999999994</v>
      </c>
      <c r="E1093">
        <v>8.3699999999999992</v>
      </c>
      <c r="F1093">
        <v>8.3699999999999992</v>
      </c>
      <c r="G1093">
        <v>2731179</v>
      </c>
      <c r="H1093" s="27">
        <f t="shared" si="16"/>
        <v>-4.7781569965870303E-2</v>
      </c>
    </row>
    <row r="1094" spans="1:8" x14ac:dyDescent="0.35">
      <c r="A1094" s="23">
        <v>44915</v>
      </c>
      <c r="B1094">
        <v>8.3000000000000007</v>
      </c>
      <c r="C1094">
        <v>8.4600000000000009</v>
      </c>
      <c r="D1094">
        <v>8.24</v>
      </c>
      <c r="E1094">
        <v>8.26</v>
      </c>
      <c r="F1094">
        <v>8.26</v>
      </c>
      <c r="G1094">
        <v>2379830</v>
      </c>
      <c r="H1094" s="27">
        <f t="shared" ref="H1094:H1157" si="17">(F1094-F1093)/F1093</f>
        <v>-1.3142174432496946E-2</v>
      </c>
    </row>
    <row r="1095" spans="1:8" x14ac:dyDescent="0.35">
      <c r="A1095" s="23">
        <v>44916</v>
      </c>
      <c r="B1095">
        <v>8.57</v>
      </c>
      <c r="C1095">
        <v>8.77</v>
      </c>
      <c r="D1095">
        <v>8.56</v>
      </c>
      <c r="E1095">
        <v>8.6300000000000008</v>
      </c>
      <c r="F1095">
        <v>8.6300000000000008</v>
      </c>
      <c r="G1095">
        <v>3293802</v>
      </c>
      <c r="H1095" s="27">
        <f t="shared" si="17"/>
        <v>4.4794188861985593E-2</v>
      </c>
    </row>
    <row r="1096" spans="1:8" x14ac:dyDescent="0.35">
      <c r="A1096" s="23">
        <v>44917</v>
      </c>
      <c r="B1096">
        <v>8.5399999999999991</v>
      </c>
      <c r="C1096">
        <v>8.59</v>
      </c>
      <c r="D1096">
        <v>8.2899999999999991</v>
      </c>
      <c r="E1096">
        <v>8.48</v>
      </c>
      <c r="F1096">
        <v>8.48</v>
      </c>
      <c r="G1096">
        <v>3184574</v>
      </c>
      <c r="H1096" s="27">
        <f t="shared" si="17"/>
        <v>-1.7381228273464697E-2</v>
      </c>
    </row>
    <row r="1097" spans="1:8" x14ac:dyDescent="0.35">
      <c r="A1097" s="23">
        <v>44918</v>
      </c>
      <c r="B1097">
        <v>8.4499999999999993</v>
      </c>
      <c r="C1097">
        <v>8.64</v>
      </c>
      <c r="D1097">
        <v>8.3699999999999992</v>
      </c>
      <c r="E1097">
        <v>8.6</v>
      </c>
      <c r="F1097">
        <v>8.6</v>
      </c>
      <c r="G1097">
        <v>1758090</v>
      </c>
      <c r="H1097" s="27">
        <f t="shared" si="17"/>
        <v>1.4150943396226322E-2</v>
      </c>
    </row>
    <row r="1098" spans="1:8" x14ac:dyDescent="0.35">
      <c r="A1098" s="23">
        <v>44922</v>
      </c>
      <c r="B1098">
        <v>8.57</v>
      </c>
      <c r="C1098">
        <v>8.9</v>
      </c>
      <c r="D1098">
        <v>8.48</v>
      </c>
      <c r="E1098">
        <v>8.76</v>
      </c>
      <c r="F1098">
        <v>8.76</v>
      </c>
      <c r="G1098">
        <v>2624255</v>
      </c>
      <c r="H1098" s="27">
        <f t="shared" si="17"/>
        <v>1.8604651162790715E-2</v>
      </c>
    </row>
    <row r="1099" spans="1:8" x14ac:dyDescent="0.35">
      <c r="A1099" s="23">
        <v>44923</v>
      </c>
      <c r="B1099">
        <v>8.75</v>
      </c>
      <c r="C1099">
        <v>8.81</v>
      </c>
      <c r="D1099">
        <v>8.41</v>
      </c>
      <c r="E1099">
        <v>8.4700000000000006</v>
      </c>
      <c r="F1099">
        <v>8.4700000000000006</v>
      </c>
      <c r="G1099">
        <v>2063031</v>
      </c>
      <c r="H1099" s="27">
        <f t="shared" si="17"/>
        <v>-3.3105022831050129E-2</v>
      </c>
    </row>
    <row r="1100" spans="1:8" x14ac:dyDescent="0.35">
      <c r="A1100" s="23">
        <v>44924</v>
      </c>
      <c r="B1100">
        <v>8.5500000000000007</v>
      </c>
      <c r="C1100">
        <v>8.81</v>
      </c>
      <c r="D1100">
        <v>8.49</v>
      </c>
      <c r="E1100">
        <v>8.81</v>
      </c>
      <c r="F1100">
        <v>8.81</v>
      </c>
      <c r="G1100">
        <v>1753528</v>
      </c>
      <c r="H1100" s="27">
        <f t="shared" si="17"/>
        <v>4.0141676505312848E-2</v>
      </c>
    </row>
    <row r="1101" spans="1:8" x14ac:dyDescent="0.35">
      <c r="A1101" s="23">
        <v>44925</v>
      </c>
      <c r="B1101">
        <v>8.67</v>
      </c>
      <c r="C1101">
        <v>8.9649999999999999</v>
      </c>
      <c r="D1101">
        <v>8.6</v>
      </c>
      <c r="E1101">
        <v>8.92</v>
      </c>
      <c r="F1101">
        <v>8.92</v>
      </c>
      <c r="G1101">
        <v>2600915</v>
      </c>
      <c r="H1101" s="27">
        <f t="shared" si="17"/>
        <v>1.2485811577752489E-2</v>
      </c>
    </row>
    <row r="1102" spans="1:8" x14ac:dyDescent="0.35">
      <c r="A1102" s="23">
        <v>44929</v>
      </c>
      <c r="B1102">
        <v>9.0500000000000007</v>
      </c>
      <c r="C1102">
        <v>9.1950000000000003</v>
      </c>
      <c r="D1102">
        <v>8.8699999999999992</v>
      </c>
      <c r="E1102">
        <v>8.89</v>
      </c>
      <c r="F1102">
        <v>8.89</v>
      </c>
      <c r="G1102">
        <v>3266236</v>
      </c>
      <c r="H1102" s="27">
        <f t="shared" si="17"/>
        <v>-3.3632286995514977E-3</v>
      </c>
    </row>
    <row r="1103" spans="1:8" x14ac:dyDescent="0.35">
      <c r="A1103" s="23">
        <v>44930</v>
      </c>
      <c r="B1103">
        <v>9.02</v>
      </c>
      <c r="C1103">
        <v>9.48</v>
      </c>
      <c r="D1103">
        <v>9.02</v>
      </c>
      <c r="E1103">
        <v>9.4</v>
      </c>
      <c r="F1103">
        <v>9.4</v>
      </c>
      <c r="G1103">
        <v>2683365</v>
      </c>
      <c r="H1103" s="27">
        <f t="shared" si="17"/>
        <v>5.7367829021372302E-2</v>
      </c>
    </row>
    <row r="1104" spans="1:8" x14ac:dyDescent="0.35">
      <c r="A1104" s="23">
        <v>44931</v>
      </c>
      <c r="B1104">
        <v>9.27</v>
      </c>
      <c r="C1104">
        <v>9.3699999999999992</v>
      </c>
      <c r="D1104">
        <v>9.1</v>
      </c>
      <c r="E1104">
        <v>9.19</v>
      </c>
      <c r="F1104">
        <v>9.19</v>
      </c>
      <c r="G1104">
        <v>1713247</v>
      </c>
      <c r="H1104" s="27">
        <f t="shared" si="17"/>
        <v>-2.2340425531914985E-2</v>
      </c>
    </row>
    <row r="1105" spans="1:8" x14ac:dyDescent="0.35">
      <c r="A1105" s="23">
        <v>44932</v>
      </c>
      <c r="B1105">
        <v>9.26</v>
      </c>
      <c r="C1105">
        <v>9.58</v>
      </c>
      <c r="D1105">
        <v>9.23</v>
      </c>
      <c r="E1105">
        <v>9.5299999999999994</v>
      </c>
      <c r="F1105">
        <v>9.5299999999999994</v>
      </c>
      <c r="G1105">
        <v>1549200</v>
      </c>
      <c r="H1105" s="27">
        <f t="shared" si="17"/>
        <v>3.6996735582154501E-2</v>
      </c>
    </row>
    <row r="1106" spans="1:8" x14ac:dyDescent="0.35">
      <c r="A1106" s="23">
        <v>44935</v>
      </c>
      <c r="B1106">
        <v>9.48</v>
      </c>
      <c r="C1106">
        <v>9.6898999999999997</v>
      </c>
      <c r="D1106">
        <v>9.26</v>
      </c>
      <c r="E1106">
        <v>9.4700000000000006</v>
      </c>
      <c r="F1106">
        <v>9.4700000000000006</v>
      </c>
      <c r="G1106">
        <v>1938699</v>
      </c>
      <c r="H1106" s="27">
        <f t="shared" si="17"/>
        <v>-6.295907660020853E-3</v>
      </c>
    </row>
    <row r="1107" spans="1:8" x14ac:dyDescent="0.35">
      <c r="A1107" s="23">
        <v>44936</v>
      </c>
      <c r="B1107">
        <v>9.3800000000000008</v>
      </c>
      <c r="C1107">
        <v>9.68</v>
      </c>
      <c r="D1107">
        <v>9.375</v>
      </c>
      <c r="E1107">
        <v>9.66</v>
      </c>
      <c r="F1107">
        <v>9.66</v>
      </c>
      <c r="G1107">
        <v>1713548</v>
      </c>
      <c r="H1107" s="27">
        <f t="shared" si="17"/>
        <v>2.0063357972544826E-2</v>
      </c>
    </row>
    <row r="1108" spans="1:8" x14ac:dyDescent="0.35">
      <c r="A1108" s="23">
        <v>44937</v>
      </c>
      <c r="B1108">
        <v>9.7100000000000009</v>
      </c>
      <c r="C1108">
        <v>9.81</v>
      </c>
      <c r="D1108">
        <v>9.61</v>
      </c>
      <c r="E1108">
        <v>9.7200000000000006</v>
      </c>
      <c r="F1108">
        <v>9.7200000000000006</v>
      </c>
      <c r="G1108">
        <v>1618650</v>
      </c>
      <c r="H1108" s="27">
        <f t="shared" si="17"/>
        <v>6.2111801242236541E-3</v>
      </c>
    </row>
    <row r="1109" spans="1:8" x14ac:dyDescent="0.35">
      <c r="A1109" s="23">
        <v>44938</v>
      </c>
      <c r="B1109">
        <v>9.75</v>
      </c>
      <c r="C1109">
        <v>9.98</v>
      </c>
      <c r="D1109">
        <v>9.6349999999999998</v>
      </c>
      <c r="E1109">
        <v>9.9499999999999993</v>
      </c>
      <c r="F1109">
        <v>9.9499999999999993</v>
      </c>
      <c r="G1109">
        <v>2074175</v>
      </c>
      <c r="H1109" s="27">
        <f t="shared" si="17"/>
        <v>2.3662551440329079E-2</v>
      </c>
    </row>
    <row r="1110" spans="1:8" x14ac:dyDescent="0.35">
      <c r="A1110" s="23">
        <v>44939</v>
      </c>
      <c r="B1110">
        <v>9.83</v>
      </c>
      <c r="C1110">
        <v>10.26</v>
      </c>
      <c r="D1110">
        <v>9.8000000000000007</v>
      </c>
      <c r="E1110">
        <v>10.16</v>
      </c>
      <c r="F1110">
        <v>10.16</v>
      </c>
      <c r="G1110">
        <v>2302609</v>
      </c>
      <c r="H1110" s="27">
        <f t="shared" si="17"/>
        <v>2.1105527638191041E-2</v>
      </c>
    </row>
    <row r="1111" spans="1:8" x14ac:dyDescent="0.35">
      <c r="A1111" s="23">
        <v>44943</v>
      </c>
      <c r="B1111">
        <v>10.220000000000001</v>
      </c>
      <c r="C1111">
        <v>10.7</v>
      </c>
      <c r="D1111">
        <v>10.19</v>
      </c>
      <c r="E1111">
        <v>10.5</v>
      </c>
      <c r="F1111">
        <v>10.5</v>
      </c>
      <c r="G1111">
        <v>3116701</v>
      </c>
      <c r="H1111" s="27">
        <f t="shared" si="17"/>
        <v>3.346456692913384E-2</v>
      </c>
    </row>
    <row r="1112" spans="1:8" x14ac:dyDescent="0.35">
      <c r="A1112" s="23">
        <v>44944</v>
      </c>
      <c r="B1112">
        <v>10.6</v>
      </c>
      <c r="C1112">
        <v>10.74</v>
      </c>
      <c r="D1112">
        <v>10.4</v>
      </c>
      <c r="E1112">
        <v>10.46</v>
      </c>
      <c r="F1112">
        <v>10.46</v>
      </c>
      <c r="G1112">
        <v>2532372</v>
      </c>
      <c r="H1112" s="27">
        <f t="shared" si="17"/>
        <v>-3.8095238095237284E-3</v>
      </c>
    </row>
    <row r="1113" spans="1:8" x14ac:dyDescent="0.35">
      <c r="A1113" s="23">
        <v>44945</v>
      </c>
      <c r="B1113">
        <v>10.28</v>
      </c>
      <c r="C1113">
        <v>10.28</v>
      </c>
      <c r="D1113">
        <v>9.89</v>
      </c>
      <c r="E1113">
        <v>10.050000000000001</v>
      </c>
      <c r="F1113">
        <v>10.050000000000001</v>
      </c>
      <c r="G1113">
        <v>2085215</v>
      </c>
      <c r="H1113" s="27">
        <f t="shared" si="17"/>
        <v>-3.9196940726577451E-2</v>
      </c>
    </row>
    <row r="1114" spans="1:8" x14ac:dyDescent="0.35">
      <c r="A1114" s="23">
        <v>44946</v>
      </c>
      <c r="B1114">
        <v>10.119999999999999</v>
      </c>
      <c r="C1114">
        <v>10.345000000000001</v>
      </c>
      <c r="D1114">
        <v>10.02</v>
      </c>
      <c r="E1114">
        <v>10.33</v>
      </c>
      <c r="F1114">
        <v>10.33</v>
      </c>
      <c r="G1114">
        <v>2550602</v>
      </c>
      <c r="H1114" s="27">
        <f t="shared" si="17"/>
        <v>2.786069651741287E-2</v>
      </c>
    </row>
    <row r="1115" spans="1:8" x14ac:dyDescent="0.35">
      <c r="A1115" s="23">
        <v>44949</v>
      </c>
      <c r="B1115">
        <v>10.38</v>
      </c>
      <c r="C1115">
        <v>10.6</v>
      </c>
      <c r="D1115">
        <v>10.28</v>
      </c>
      <c r="E1115">
        <v>10.58</v>
      </c>
      <c r="F1115">
        <v>10.58</v>
      </c>
      <c r="G1115">
        <v>1676155</v>
      </c>
      <c r="H1115" s="27">
        <f t="shared" si="17"/>
        <v>2.420135527589545E-2</v>
      </c>
    </row>
    <row r="1116" spans="1:8" x14ac:dyDescent="0.35">
      <c r="A1116" s="23">
        <v>44950</v>
      </c>
      <c r="B1116">
        <v>10.25</v>
      </c>
      <c r="C1116">
        <v>10.55</v>
      </c>
      <c r="D1116">
        <v>10.25</v>
      </c>
      <c r="E1116">
        <v>10.34</v>
      </c>
      <c r="F1116">
        <v>10.34</v>
      </c>
      <c r="G1116">
        <v>1701835</v>
      </c>
      <c r="H1116" s="27">
        <f t="shared" si="17"/>
        <v>-2.2684310018903611E-2</v>
      </c>
    </row>
    <row r="1117" spans="1:8" x14ac:dyDescent="0.35">
      <c r="A1117" s="23">
        <v>44951</v>
      </c>
      <c r="B1117">
        <v>10.135</v>
      </c>
      <c r="C1117">
        <v>10.41</v>
      </c>
      <c r="D1117">
        <v>10.029999999999999</v>
      </c>
      <c r="E1117">
        <v>10.41</v>
      </c>
      <c r="F1117">
        <v>10.41</v>
      </c>
      <c r="G1117">
        <v>2488645</v>
      </c>
      <c r="H1117" s="27">
        <f t="shared" si="17"/>
        <v>6.7698259187621169E-3</v>
      </c>
    </row>
    <row r="1118" spans="1:8" x14ac:dyDescent="0.35">
      <c r="A1118" s="23">
        <v>44952</v>
      </c>
      <c r="B1118">
        <v>10.54</v>
      </c>
      <c r="C1118">
        <v>10.62</v>
      </c>
      <c r="D1118">
        <v>10.15</v>
      </c>
      <c r="E1118">
        <v>10.45</v>
      </c>
      <c r="F1118">
        <v>10.45</v>
      </c>
      <c r="G1118">
        <v>2723902</v>
      </c>
      <c r="H1118" s="27">
        <f t="shared" si="17"/>
        <v>3.8424591738711955E-3</v>
      </c>
    </row>
    <row r="1119" spans="1:8" x14ac:dyDescent="0.35">
      <c r="A1119" s="23">
        <v>44953</v>
      </c>
      <c r="B1119">
        <v>10.43</v>
      </c>
      <c r="C1119">
        <v>10.85</v>
      </c>
      <c r="D1119">
        <v>10.36</v>
      </c>
      <c r="E1119">
        <v>10.71</v>
      </c>
      <c r="F1119">
        <v>10.71</v>
      </c>
      <c r="G1119">
        <v>1952413</v>
      </c>
      <c r="H1119" s="27">
        <f t="shared" si="17"/>
        <v>2.488038277511977E-2</v>
      </c>
    </row>
    <row r="1120" spans="1:8" x14ac:dyDescent="0.35">
      <c r="A1120" s="23">
        <v>44956</v>
      </c>
      <c r="B1120">
        <v>10.56</v>
      </c>
      <c r="C1120">
        <v>10.705</v>
      </c>
      <c r="D1120">
        <v>10.56</v>
      </c>
      <c r="E1120">
        <v>10.65</v>
      </c>
      <c r="F1120">
        <v>10.65</v>
      </c>
      <c r="G1120">
        <v>2371647</v>
      </c>
      <c r="H1120" s="27">
        <f t="shared" si="17"/>
        <v>-5.6022408963585894E-3</v>
      </c>
    </row>
    <row r="1121" spans="1:8" x14ac:dyDescent="0.35">
      <c r="A1121" s="23">
        <v>44957</v>
      </c>
      <c r="B1121">
        <v>10.66</v>
      </c>
      <c r="C1121">
        <v>10.9</v>
      </c>
      <c r="D1121">
        <v>10.62</v>
      </c>
      <c r="E1121">
        <v>10.9</v>
      </c>
      <c r="F1121">
        <v>10.9</v>
      </c>
      <c r="G1121">
        <v>2085902</v>
      </c>
      <c r="H1121" s="27">
        <f t="shared" si="17"/>
        <v>2.3474178403755867E-2</v>
      </c>
    </row>
    <row r="1122" spans="1:8" x14ac:dyDescent="0.35">
      <c r="A1122" s="23">
        <v>44958</v>
      </c>
      <c r="B1122">
        <v>10.94</v>
      </c>
      <c r="C1122">
        <v>11.275</v>
      </c>
      <c r="D1122">
        <v>10.83</v>
      </c>
      <c r="E1122">
        <v>11.17</v>
      </c>
      <c r="F1122">
        <v>11.17</v>
      </c>
      <c r="G1122">
        <v>3026089</v>
      </c>
      <c r="H1122" s="27">
        <f t="shared" si="17"/>
        <v>2.4770642201834822E-2</v>
      </c>
    </row>
    <row r="1123" spans="1:8" x14ac:dyDescent="0.35">
      <c r="A1123" s="23">
        <v>44959</v>
      </c>
      <c r="B1123">
        <v>11.29</v>
      </c>
      <c r="C1123">
        <v>11.414999999999999</v>
      </c>
      <c r="D1123">
        <v>11.03</v>
      </c>
      <c r="E1123">
        <v>11.18</v>
      </c>
      <c r="F1123">
        <v>11.18</v>
      </c>
      <c r="G1123">
        <v>2780093</v>
      </c>
      <c r="H1123" s="27">
        <f t="shared" si="17"/>
        <v>8.9525514771708029E-4</v>
      </c>
    </row>
    <row r="1124" spans="1:8" x14ac:dyDescent="0.35">
      <c r="A1124" s="23">
        <v>44960</v>
      </c>
      <c r="B1124">
        <v>11</v>
      </c>
      <c r="C1124">
        <v>11.4</v>
      </c>
      <c r="D1124">
        <v>10.89</v>
      </c>
      <c r="E1124">
        <v>11.12</v>
      </c>
      <c r="F1124">
        <v>11.12</v>
      </c>
      <c r="G1124">
        <v>2716434</v>
      </c>
      <c r="H1124" s="27">
        <f t="shared" si="17"/>
        <v>-5.3667262969588998E-3</v>
      </c>
    </row>
    <row r="1125" spans="1:8" x14ac:dyDescent="0.35">
      <c r="A1125" s="23">
        <v>44963</v>
      </c>
      <c r="B1125">
        <v>10.925000000000001</v>
      </c>
      <c r="C1125">
        <v>11.01</v>
      </c>
      <c r="D1125">
        <v>10.66</v>
      </c>
      <c r="E1125">
        <v>10.78</v>
      </c>
      <c r="F1125">
        <v>10.78</v>
      </c>
      <c r="G1125">
        <v>3012508</v>
      </c>
      <c r="H1125" s="27">
        <f t="shared" si="17"/>
        <v>-3.0575539568345314E-2</v>
      </c>
    </row>
    <row r="1126" spans="1:8" x14ac:dyDescent="0.35">
      <c r="A1126" s="23">
        <v>44964</v>
      </c>
      <c r="B1126">
        <v>10.8</v>
      </c>
      <c r="C1126">
        <v>10.96</v>
      </c>
      <c r="D1126">
        <v>10.535</v>
      </c>
      <c r="E1126">
        <v>10.79</v>
      </c>
      <c r="F1126">
        <v>10.79</v>
      </c>
      <c r="G1126">
        <v>2572608</v>
      </c>
      <c r="H1126" s="27">
        <f t="shared" si="17"/>
        <v>9.2764378478662221E-4</v>
      </c>
    </row>
    <row r="1127" spans="1:8" x14ac:dyDescent="0.35">
      <c r="A1127" s="23">
        <v>44965</v>
      </c>
      <c r="B1127">
        <v>10.96</v>
      </c>
      <c r="C1127">
        <v>10.97</v>
      </c>
      <c r="D1127">
        <v>9.56</v>
      </c>
      <c r="E1127">
        <v>9.8800000000000008</v>
      </c>
      <c r="F1127">
        <v>9.8800000000000008</v>
      </c>
      <c r="G1127">
        <v>8407775</v>
      </c>
      <c r="H1127" s="27">
        <f t="shared" si="17"/>
        <v>-8.4337349397590217E-2</v>
      </c>
    </row>
    <row r="1128" spans="1:8" x14ac:dyDescent="0.35">
      <c r="A1128" s="23">
        <v>44966</v>
      </c>
      <c r="B1128">
        <v>10</v>
      </c>
      <c r="C1128">
        <v>10.09</v>
      </c>
      <c r="D1128">
        <v>9.58</v>
      </c>
      <c r="E1128">
        <v>9.61</v>
      </c>
      <c r="F1128">
        <v>9.61</v>
      </c>
      <c r="G1128">
        <v>5382793</v>
      </c>
      <c r="H1128" s="27">
        <f t="shared" si="17"/>
        <v>-2.7327935222672198E-2</v>
      </c>
    </row>
    <row r="1129" spans="1:8" x14ac:dyDescent="0.35">
      <c r="A1129" s="23">
        <v>44967</v>
      </c>
      <c r="B1129">
        <v>9.4600000000000009</v>
      </c>
      <c r="C1129">
        <v>9.5299999999999994</v>
      </c>
      <c r="D1129">
        <v>9.25</v>
      </c>
      <c r="E1129">
        <v>9.33</v>
      </c>
      <c r="F1129">
        <v>9.33</v>
      </c>
      <c r="G1129">
        <v>3228144</v>
      </c>
      <c r="H1129" s="27">
        <f t="shared" si="17"/>
        <v>-2.9136316337148738E-2</v>
      </c>
    </row>
    <row r="1130" spans="1:8" x14ac:dyDescent="0.35">
      <c r="A1130" s="23">
        <v>44970</v>
      </c>
      <c r="B1130">
        <v>9.32</v>
      </c>
      <c r="C1130">
        <v>9.51</v>
      </c>
      <c r="D1130">
        <v>9.24</v>
      </c>
      <c r="E1130">
        <v>9.4499999999999993</v>
      </c>
      <c r="F1130">
        <v>9.4499999999999993</v>
      </c>
      <c r="G1130">
        <v>2393212</v>
      </c>
      <c r="H1130" s="27">
        <f t="shared" si="17"/>
        <v>1.2861736334405061E-2</v>
      </c>
    </row>
    <row r="1131" spans="1:8" x14ac:dyDescent="0.35">
      <c r="A1131" s="23">
        <v>44971</v>
      </c>
      <c r="B1131">
        <v>9.33</v>
      </c>
      <c r="C1131">
        <v>9.56</v>
      </c>
      <c r="D1131">
        <v>9.2750000000000004</v>
      </c>
      <c r="E1131">
        <v>9.3800000000000008</v>
      </c>
      <c r="F1131">
        <v>9.3800000000000008</v>
      </c>
      <c r="G1131">
        <v>1564690</v>
      </c>
      <c r="H1131" s="27">
        <f t="shared" si="17"/>
        <v>-7.4074074074072498E-3</v>
      </c>
    </row>
    <row r="1132" spans="1:8" x14ac:dyDescent="0.35">
      <c r="A1132" s="23">
        <v>44972</v>
      </c>
      <c r="B1132">
        <v>9.26</v>
      </c>
      <c r="C1132">
        <v>9.59</v>
      </c>
      <c r="D1132">
        <v>9.26</v>
      </c>
      <c r="E1132">
        <v>9.58</v>
      </c>
      <c r="F1132">
        <v>9.58</v>
      </c>
      <c r="G1132">
        <v>3211556</v>
      </c>
      <c r="H1132" s="27">
        <f t="shared" si="17"/>
        <v>2.1321961620469006E-2</v>
      </c>
    </row>
    <row r="1133" spans="1:8" x14ac:dyDescent="0.35">
      <c r="A1133" s="23">
        <v>44973</v>
      </c>
      <c r="B1133">
        <v>9.3800000000000008</v>
      </c>
      <c r="C1133">
        <v>9.5950000000000006</v>
      </c>
      <c r="D1133">
        <v>9.2100000000000009</v>
      </c>
      <c r="E1133">
        <v>9.2100000000000009</v>
      </c>
      <c r="F1133">
        <v>9.2100000000000009</v>
      </c>
      <c r="G1133">
        <v>5505050</v>
      </c>
      <c r="H1133" s="27">
        <f t="shared" si="17"/>
        <v>-3.8622129436325599E-2</v>
      </c>
    </row>
    <row r="1134" spans="1:8" x14ac:dyDescent="0.35">
      <c r="A1134" s="23">
        <v>44974</v>
      </c>
      <c r="B1134">
        <v>9.16</v>
      </c>
      <c r="C1134">
        <v>9.4</v>
      </c>
      <c r="D1134">
        <v>9.0399999999999991</v>
      </c>
      <c r="E1134">
        <v>9.31</v>
      </c>
      <c r="F1134">
        <v>9.31</v>
      </c>
      <c r="G1134">
        <v>2027212</v>
      </c>
      <c r="H1134" s="27">
        <f t="shared" si="17"/>
        <v>1.0857763300760003E-2</v>
      </c>
    </row>
    <row r="1135" spans="1:8" x14ac:dyDescent="0.35">
      <c r="A1135" s="23">
        <v>44978</v>
      </c>
      <c r="B1135">
        <v>9.15</v>
      </c>
      <c r="C1135">
        <v>9.1999999999999993</v>
      </c>
      <c r="D1135">
        <v>8.8350000000000009</v>
      </c>
      <c r="E1135">
        <v>8.89</v>
      </c>
      <c r="F1135">
        <v>8.89</v>
      </c>
      <c r="G1135">
        <v>2915838</v>
      </c>
      <c r="H1135" s="27">
        <f t="shared" si="17"/>
        <v>-4.5112781954887209E-2</v>
      </c>
    </row>
    <row r="1136" spans="1:8" x14ac:dyDescent="0.35">
      <c r="A1136" s="23">
        <v>44979</v>
      </c>
      <c r="B1136">
        <v>8.8800000000000008</v>
      </c>
      <c r="C1136">
        <v>9.0399999999999991</v>
      </c>
      <c r="D1136">
        <v>8.8049999999999997</v>
      </c>
      <c r="E1136">
        <v>8.86</v>
      </c>
      <c r="F1136">
        <v>8.86</v>
      </c>
      <c r="G1136">
        <v>2016441</v>
      </c>
      <c r="H1136" s="27">
        <f t="shared" si="17"/>
        <v>-3.3745781777279119E-3</v>
      </c>
    </row>
    <row r="1137" spans="1:8" x14ac:dyDescent="0.35">
      <c r="A1137" s="23">
        <v>44980</v>
      </c>
      <c r="B1137">
        <v>8.91</v>
      </c>
      <c r="C1137">
        <v>8.9499999999999993</v>
      </c>
      <c r="D1137">
        <v>8.64</v>
      </c>
      <c r="E1137">
        <v>8.84</v>
      </c>
      <c r="F1137">
        <v>8.84</v>
      </c>
      <c r="G1137">
        <v>3147729</v>
      </c>
      <c r="H1137" s="27">
        <f t="shared" si="17"/>
        <v>-2.2573363431150763E-3</v>
      </c>
    </row>
    <row r="1138" spans="1:8" x14ac:dyDescent="0.35">
      <c r="A1138" s="23">
        <v>44981</v>
      </c>
      <c r="B1138">
        <v>8.64</v>
      </c>
      <c r="C1138">
        <v>8.6950000000000003</v>
      </c>
      <c r="D1138">
        <v>8.5250000000000004</v>
      </c>
      <c r="E1138">
        <v>8.56</v>
      </c>
      <c r="F1138">
        <v>8.56</v>
      </c>
      <c r="G1138">
        <v>1922829</v>
      </c>
      <c r="H1138" s="27">
        <f t="shared" si="17"/>
        <v>-3.1674208144796309E-2</v>
      </c>
    </row>
    <row r="1139" spans="1:8" x14ac:dyDescent="0.35">
      <c r="A1139" s="23">
        <v>44984</v>
      </c>
      <c r="B1139">
        <v>8.69</v>
      </c>
      <c r="C1139">
        <v>8.8149999999999995</v>
      </c>
      <c r="D1139">
        <v>8.5350000000000001</v>
      </c>
      <c r="E1139">
        <v>8.5399999999999991</v>
      </c>
      <c r="F1139">
        <v>8.5399999999999991</v>
      </c>
      <c r="G1139">
        <v>2447574</v>
      </c>
      <c r="H1139" s="27">
        <f t="shared" si="17"/>
        <v>-2.3364485981309988E-3</v>
      </c>
    </row>
    <row r="1140" spans="1:8" x14ac:dyDescent="0.35">
      <c r="A1140" s="23">
        <v>44985</v>
      </c>
      <c r="B1140">
        <v>8.58</v>
      </c>
      <c r="C1140">
        <v>8.99</v>
      </c>
      <c r="D1140">
        <v>8.56</v>
      </c>
      <c r="E1140">
        <v>8.8000000000000007</v>
      </c>
      <c r="F1140">
        <v>8.8000000000000007</v>
      </c>
      <c r="G1140">
        <v>2480958</v>
      </c>
      <c r="H1140" s="27">
        <f t="shared" si="17"/>
        <v>3.0444964871194566E-2</v>
      </c>
    </row>
    <row r="1141" spans="1:8" x14ac:dyDescent="0.35">
      <c r="A1141" s="23">
        <v>44986</v>
      </c>
      <c r="B1141">
        <v>8.7899999999999991</v>
      </c>
      <c r="C1141">
        <v>8.92</v>
      </c>
      <c r="D1141">
        <v>8.64</v>
      </c>
      <c r="E1141">
        <v>8.69</v>
      </c>
      <c r="F1141">
        <v>8.69</v>
      </c>
      <c r="G1141">
        <v>1617905</v>
      </c>
      <c r="H1141" s="27">
        <f t="shared" si="17"/>
        <v>-1.2500000000000136E-2</v>
      </c>
    </row>
    <row r="1142" spans="1:8" x14ac:dyDescent="0.35">
      <c r="A1142" s="23">
        <v>44987</v>
      </c>
      <c r="B1142">
        <v>8.6199999999999992</v>
      </c>
      <c r="C1142">
        <v>8.89</v>
      </c>
      <c r="D1142">
        <v>8.6</v>
      </c>
      <c r="E1142">
        <v>8.83</v>
      </c>
      <c r="F1142">
        <v>8.83</v>
      </c>
      <c r="G1142">
        <v>1538018</v>
      </c>
      <c r="H1142" s="27">
        <f t="shared" si="17"/>
        <v>1.6110471806674406E-2</v>
      </c>
    </row>
    <row r="1143" spans="1:8" x14ac:dyDescent="0.35">
      <c r="A1143" s="23">
        <v>44988</v>
      </c>
      <c r="B1143">
        <v>8.85</v>
      </c>
      <c r="C1143">
        <v>8.9600000000000009</v>
      </c>
      <c r="D1143">
        <v>8.7600999999999996</v>
      </c>
      <c r="E1143">
        <v>8.92</v>
      </c>
      <c r="F1143">
        <v>8.92</v>
      </c>
      <c r="G1143">
        <v>2374238</v>
      </c>
      <c r="H1143" s="27">
        <f t="shared" si="17"/>
        <v>1.0192525481313688E-2</v>
      </c>
    </row>
    <row r="1144" spans="1:8" x14ac:dyDescent="0.35">
      <c r="A1144" s="23">
        <v>44991</v>
      </c>
      <c r="B1144">
        <v>8.94</v>
      </c>
      <c r="C1144">
        <v>8.98</v>
      </c>
      <c r="D1144">
        <v>8.41</v>
      </c>
      <c r="E1144">
        <v>8.5</v>
      </c>
      <c r="F1144">
        <v>8.5</v>
      </c>
      <c r="G1144">
        <v>2870172</v>
      </c>
      <c r="H1144" s="27">
        <f t="shared" si="17"/>
        <v>-4.7085201793721963E-2</v>
      </c>
    </row>
    <row r="1145" spans="1:8" x14ac:dyDescent="0.35">
      <c r="A1145" s="23">
        <v>44992</v>
      </c>
      <c r="B1145">
        <v>8.57</v>
      </c>
      <c r="C1145">
        <v>8.6199999999999992</v>
      </c>
      <c r="D1145">
        <v>8.36</v>
      </c>
      <c r="E1145">
        <v>8.39</v>
      </c>
      <c r="F1145">
        <v>8.39</v>
      </c>
      <c r="G1145">
        <v>2822169</v>
      </c>
      <c r="H1145" s="27">
        <f t="shared" si="17"/>
        <v>-1.2941176470588168E-2</v>
      </c>
    </row>
    <row r="1146" spans="1:8" x14ac:dyDescent="0.35">
      <c r="A1146" s="23">
        <v>44993</v>
      </c>
      <c r="B1146">
        <v>8.4</v>
      </c>
      <c r="C1146">
        <v>8.4700000000000006</v>
      </c>
      <c r="D1146">
        <v>8.2550000000000008</v>
      </c>
      <c r="E1146">
        <v>8.36</v>
      </c>
      <c r="F1146">
        <v>8.36</v>
      </c>
      <c r="G1146">
        <v>2783439</v>
      </c>
      <c r="H1146" s="27">
        <f t="shared" si="17"/>
        <v>-3.5756853396902424E-3</v>
      </c>
    </row>
    <row r="1147" spans="1:8" x14ac:dyDescent="0.35">
      <c r="A1147" s="23">
        <v>44994</v>
      </c>
      <c r="B1147">
        <v>8.35</v>
      </c>
      <c r="C1147">
        <v>8.41</v>
      </c>
      <c r="D1147">
        <v>8.17</v>
      </c>
      <c r="E1147">
        <v>8.17</v>
      </c>
      <c r="F1147">
        <v>8.17</v>
      </c>
      <c r="G1147">
        <v>2712600</v>
      </c>
      <c r="H1147" s="27">
        <f t="shared" si="17"/>
        <v>-2.2727272727272669E-2</v>
      </c>
    </row>
    <row r="1148" spans="1:8" x14ac:dyDescent="0.35">
      <c r="A1148" s="23">
        <v>44995</v>
      </c>
      <c r="B1148">
        <v>8.15</v>
      </c>
      <c r="C1148">
        <v>8.17</v>
      </c>
      <c r="D1148">
        <v>7.7850000000000001</v>
      </c>
      <c r="E1148">
        <v>7.85</v>
      </c>
      <c r="F1148">
        <v>7.85</v>
      </c>
      <c r="G1148">
        <v>3813085</v>
      </c>
      <c r="H1148" s="27">
        <f t="shared" si="17"/>
        <v>-3.916768665850677E-2</v>
      </c>
    </row>
    <row r="1149" spans="1:8" x14ac:dyDescent="0.35">
      <c r="A1149" s="23">
        <v>44998</v>
      </c>
      <c r="B1149">
        <v>7.53</v>
      </c>
      <c r="C1149">
        <v>7.58</v>
      </c>
      <c r="D1149">
        <v>7.2</v>
      </c>
      <c r="E1149">
        <v>7.26</v>
      </c>
      <c r="F1149">
        <v>7.26</v>
      </c>
      <c r="G1149">
        <v>5046100</v>
      </c>
      <c r="H1149" s="27">
        <f t="shared" si="17"/>
        <v>-7.5159235668789792E-2</v>
      </c>
    </row>
    <row r="1150" spans="1:8" x14ac:dyDescent="0.35">
      <c r="A1150" s="23">
        <v>44999</v>
      </c>
      <c r="B1150">
        <v>7.54</v>
      </c>
      <c r="C1150">
        <v>7.6</v>
      </c>
      <c r="D1150">
        <v>7.335</v>
      </c>
      <c r="E1150">
        <v>7.37</v>
      </c>
      <c r="F1150">
        <v>7.37</v>
      </c>
      <c r="G1150">
        <v>4036977</v>
      </c>
      <c r="H1150" s="27">
        <f t="shared" si="17"/>
        <v>1.5151515151515195E-2</v>
      </c>
    </row>
    <row r="1151" spans="1:8" x14ac:dyDescent="0.35">
      <c r="A1151" s="23">
        <v>45000</v>
      </c>
      <c r="B1151">
        <v>7.15</v>
      </c>
      <c r="C1151">
        <v>7.22</v>
      </c>
      <c r="D1151">
        <v>7.02</v>
      </c>
      <c r="E1151">
        <v>7.17</v>
      </c>
      <c r="F1151">
        <v>7.17</v>
      </c>
      <c r="G1151">
        <v>6783704</v>
      </c>
      <c r="H1151" s="27">
        <f t="shared" si="17"/>
        <v>-2.7137042062415219E-2</v>
      </c>
    </row>
    <row r="1152" spans="1:8" x14ac:dyDescent="0.35">
      <c r="A1152" s="23">
        <v>45001</v>
      </c>
      <c r="B1152">
        <v>7.23</v>
      </c>
      <c r="C1152">
        <v>7.73</v>
      </c>
      <c r="D1152">
        <v>7.15</v>
      </c>
      <c r="E1152">
        <v>7.63</v>
      </c>
      <c r="F1152">
        <v>7.63</v>
      </c>
      <c r="G1152">
        <v>6444155</v>
      </c>
      <c r="H1152" s="27">
        <f t="shared" si="17"/>
        <v>6.4156206415620642E-2</v>
      </c>
    </row>
    <row r="1153" spans="1:8" x14ac:dyDescent="0.35">
      <c r="A1153" s="23">
        <v>45002</v>
      </c>
      <c r="B1153">
        <v>7.59</v>
      </c>
      <c r="C1153">
        <v>7.77</v>
      </c>
      <c r="D1153">
        <v>7.49</v>
      </c>
      <c r="E1153">
        <v>7.71</v>
      </c>
      <c r="F1153">
        <v>7.71</v>
      </c>
      <c r="G1153">
        <v>6231277</v>
      </c>
      <c r="H1153" s="27">
        <f t="shared" si="17"/>
        <v>1.0484927916120585E-2</v>
      </c>
    </row>
    <row r="1154" spans="1:8" x14ac:dyDescent="0.35">
      <c r="A1154" s="23">
        <v>45005</v>
      </c>
      <c r="B1154">
        <v>7.75</v>
      </c>
      <c r="C1154">
        <v>7.83</v>
      </c>
      <c r="D1154">
        <v>7.55</v>
      </c>
      <c r="E1154">
        <v>7.71</v>
      </c>
      <c r="F1154">
        <v>7.71</v>
      </c>
      <c r="G1154">
        <v>5271177</v>
      </c>
      <c r="H1154" s="27">
        <f t="shared" si="17"/>
        <v>0</v>
      </c>
    </row>
    <row r="1155" spans="1:8" x14ac:dyDescent="0.35">
      <c r="A1155" s="23">
        <v>45006</v>
      </c>
      <c r="B1155">
        <v>7.9</v>
      </c>
      <c r="C1155">
        <v>7.96</v>
      </c>
      <c r="D1155">
        <v>7.77</v>
      </c>
      <c r="E1155">
        <v>7.85</v>
      </c>
      <c r="F1155">
        <v>7.85</v>
      </c>
      <c r="G1155">
        <v>2870567</v>
      </c>
      <c r="H1155" s="27">
        <f t="shared" si="17"/>
        <v>1.8158236057068702E-2</v>
      </c>
    </row>
    <row r="1156" spans="1:8" x14ac:dyDescent="0.35">
      <c r="A1156" s="23">
        <v>45007</v>
      </c>
      <c r="B1156">
        <v>7.78</v>
      </c>
      <c r="C1156">
        <v>8.11</v>
      </c>
      <c r="D1156">
        <v>7.78</v>
      </c>
      <c r="E1156">
        <v>7.81</v>
      </c>
      <c r="F1156">
        <v>7.81</v>
      </c>
      <c r="G1156">
        <v>3773693</v>
      </c>
      <c r="H1156" s="27">
        <f t="shared" si="17"/>
        <v>-5.0955414012738903E-3</v>
      </c>
    </row>
    <row r="1157" spans="1:8" x14ac:dyDescent="0.35">
      <c r="A1157" s="23">
        <v>45008</v>
      </c>
      <c r="B1157">
        <v>7.93</v>
      </c>
      <c r="C1157">
        <v>8.08</v>
      </c>
      <c r="D1157">
        <v>7.84</v>
      </c>
      <c r="E1157">
        <v>8</v>
      </c>
      <c r="F1157">
        <v>8</v>
      </c>
      <c r="G1157">
        <v>5172871</v>
      </c>
      <c r="H1157" s="27">
        <f t="shared" si="17"/>
        <v>2.4327784891165223E-2</v>
      </c>
    </row>
    <row r="1158" spans="1:8" x14ac:dyDescent="0.35">
      <c r="A1158" s="23">
        <v>45009</v>
      </c>
      <c r="B1158">
        <v>7.93</v>
      </c>
      <c r="C1158">
        <v>7.99</v>
      </c>
      <c r="D1158">
        <v>7.82</v>
      </c>
      <c r="E1158">
        <v>7.9</v>
      </c>
      <c r="F1158">
        <v>7.9</v>
      </c>
      <c r="G1158">
        <v>3211387</v>
      </c>
      <c r="H1158" s="27">
        <f t="shared" ref="H1158:H1221" si="18">(F1158-F1157)/F1157</f>
        <v>-1.2499999999999956E-2</v>
      </c>
    </row>
    <row r="1159" spans="1:8" x14ac:dyDescent="0.35">
      <c r="A1159" s="23">
        <v>45012</v>
      </c>
      <c r="B1159">
        <v>7.97</v>
      </c>
      <c r="C1159">
        <v>8.0500000000000007</v>
      </c>
      <c r="D1159">
        <v>7.86</v>
      </c>
      <c r="E1159">
        <v>8</v>
      </c>
      <c r="F1159">
        <v>8</v>
      </c>
      <c r="G1159">
        <v>2700831</v>
      </c>
      <c r="H1159" s="27">
        <f t="shared" si="18"/>
        <v>1.2658227848101221E-2</v>
      </c>
    </row>
    <row r="1160" spans="1:8" x14ac:dyDescent="0.35">
      <c r="A1160" s="23">
        <v>45013</v>
      </c>
      <c r="B1160">
        <v>8.0500000000000007</v>
      </c>
      <c r="C1160">
        <v>8.1300000000000008</v>
      </c>
      <c r="D1160">
        <v>7.9649999999999999</v>
      </c>
      <c r="E1160">
        <v>8.0399999999999991</v>
      </c>
      <c r="F1160">
        <v>8.0399999999999991</v>
      </c>
      <c r="G1160">
        <v>1937818</v>
      </c>
      <c r="H1160" s="27">
        <f t="shared" si="18"/>
        <v>4.9999999999998934E-3</v>
      </c>
    </row>
    <row r="1161" spans="1:8" x14ac:dyDescent="0.35">
      <c r="A1161" s="23">
        <v>45014</v>
      </c>
      <c r="B1161">
        <v>8.17</v>
      </c>
      <c r="C1161">
        <v>8.3800000000000008</v>
      </c>
      <c r="D1161">
        <v>8.1649999999999991</v>
      </c>
      <c r="E1161">
        <v>8.36</v>
      </c>
      <c r="F1161">
        <v>8.36</v>
      </c>
      <c r="G1161">
        <v>1993335</v>
      </c>
      <c r="H1161" s="27">
        <f t="shared" si="18"/>
        <v>3.9800995024875663E-2</v>
      </c>
    </row>
    <row r="1162" spans="1:8" x14ac:dyDescent="0.35">
      <c r="A1162" s="23">
        <v>45015</v>
      </c>
      <c r="B1162">
        <v>8.4600000000000009</v>
      </c>
      <c r="C1162">
        <v>8.5399999999999991</v>
      </c>
      <c r="D1162">
        <v>8.34</v>
      </c>
      <c r="E1162">
        <v>8.3699999999999992</v>
      </c>
      <c r="F1162">
        <v>8.3699999999999992</v>
      </c>
      <c r="G1162">
        <v>3901592</v>
      </c>
      <c r="H1162" s="27">
        <f t="shared" si="18"/>
        <v>1.1961722488038023E-3</v>
      </c>
    </row>
    <row r="1163" spans="1:8" x14ac:dyDescent="0.35">
      <c r="A1163" s="23">
        <v>45016</v>
      </c>
      <c r="B1163">
        <v>8.4700000000000006</v>
      </c>
      <c r="C1163">
        <v>8.58</v>
      </c>
      <c r="D1163">
        <v>8.4298999999999999</v>
      </c>
      <c r="E1163">
        <v>8.5299999999999994</v>
      </c>
      <c r="F1163">
        <v>8.5299999999999994</v>
      </c>
      <c r="G1163">
        <v>2530094</v>
      </c>
      <c r="H1163" s="27">
        <f t="shared" si="18"/>
        <v>1.9115890083632039E-2</v>
      </c>
    </row>
    <row r="1164" spans="1:8" x14ac:dyDescent="0.35">
      <c r="A1164" s="23">
        <v>45019</v>
      </c>
      <c r="B1164">
        <v>8.52</v>
      </c>
      <c r="C1164">
        <v>8.6150000000000002</v>
      </c>
      <c r="D1164">
        <v>8.3800000000000008</v>
      </c>
      <c r="E1164">
        <v>8.5</v>
      </c>
      <c r="F1164">
        <v>8.5</v>
      </c>
      <c r="G1164">
        <v>3211611</v>
      </c>
      <c r="H1164" s="27">
        <f t="shared" si="18"/>
        <v>-3.5169988276669826E-3</v>
      </c>
    </row>
    <row r="1165" spans="1:8" x14ac:dyDescent="0.35">
      <c r="A1165" s="23">
        <v>45020</v>
      </c>
      <c r="B1165">
        <v>8.5</v>
      </c>
      <c r="C1165">
        <v>8.59</v>
      </c>
      <c r="D1165">
        <v>8.34</v>
      </c>
      <c r="E1165">
        <v>8.3699999999999992</v>
      </c>
      <c r="F1165">
        <v>8.3699999999999992</v>
      </c>
      <c r="G1165">
        <v>2185890</v>
      </c>
      <c r="H1165" s="27">
        <f t="shared" si="18"/>
        <v>-1.5294117647058916E-2</v>
      </c>
    </row>
    <row r="1166" spans="1:8" x14ac:dyDescent="0.35">
      <c r="A1166" s="23">
        <v>45021</v>
      </c>
      <c r="B1166">
        <v>8.2899999999999991</v>
      </c>
      <c r="C1166">
        <v>8.2899999999999991</v>
      </c>
      <c r="D1166">
        <v>8.09</v>
      </c>
      <c r="E1166">
        <v>8.17</v>
      </c>
      <c r="F1166">
        <v>8.17</v>
      </c>
      <c r="G1166">
        <v>2837072</v>
      </c>
      <c r="H1166" s="27">
        <f t="shared" si="18"/>
        <v>-2.3894862604539942E-2</v>
      </c>
    </row>
    <row r="1167" spans="1:8" x14ac:dyDescent="0.35">
      <c r="A1167" s="23">
        <v>45022</v>
      </c>
      <c r="B1167">
        <v>8.1</v>
      </c>
      <c r="C1167">
        <v>8.19</v>
      </c>
      <c r="D1167">
        <v>7.96</v>
      </c>
      <c r="E1167">
        <v>8.15</v>
      </c>
      <c r="F1167">
        <v>8.15</v>
      </c>
      <c r="G1167">
        <v>1758509</v>
      </c>
      <c r="H1167" s="27">
        <f t="shared" si="18"/>
        <v>-2.4479804161566185E-3</v>
      </c>
    </row>
    <row r="1168" spans="1:8" x14ac:dyDescent="0.35">
      <c r="A1168" s="23">
        <v>45026</v>
      </c>
      <c r="B1168">
        <v>8.1</v>
      </c>
      <c r="C1168">
        <v>8.3000000000000007</v>
      </c>
      <c r="D1168">
        <v>8.09</v>
      </c>
      <c r="E1168">
        <v>8.3000000000000007</v>
      </c>
      <c r="F1168">
        <v>8.3000000000000007</v>
      </c>
      <c r="G1168">
        <v>2652006</v>
      </c>
      <c r="H1168" s="27">
        <f t="shared" si="18"/>
        <v>1.8404907975460166E-2</v>
      </c>
    </row>
    <row r="1169" spans="1:8" x14ac:dyDescent="0.35">
      <c r="A1169" s="23">
        <v>45027</v>
      </c>
      <c r="B1169">
        <v>8.35</v>
      </c>
      <c r="C1169">
        <v>8.3800000000000008</v>
      </c>
      <c r="D1169">
        <v>8.2012999999999998</v>
      </c>
      <c r="E1169">
        <v>8.31</v>
      </c>
      <c r="F1169">
        <v>8.31</v>
      </c>
      <c r="G1169">
        <v>1668366</v>
      </c>
      <c r="H1169" s="27">
        <f t="shared" si="18"/>
        <v>1.204819277108408E-3</v>
      </c>
    </row>
    <row r="1170" spans="1:8" x14ac:dyDescent="0.35">
      <c r="A1170" s="23">
        <v>45028</v>
      </c>
      <c r="B1170">
        <v>8.39</v>
      </c>
      <c r="C1170">
        <v>8.42</v>
      </c>
      <c r="D1170">
        <v>8.0399999999999991</v>
      </c>
      <c r="E1170">
        <v>8.18</v>
      </c>
      <c r="F1170">
        <v>8.18</v>
      </c>
      <c r="G1170">
        <v>2014839</v>
      </c>
      <c r="H1170" s="27">
        <f t="shared" si="18"/>
        <v>-1.5643802647412847E-2</v>
      </c>
    </row>
    <row r="1171" spans="1:8" x14ac:dyDescent="0.35">
      <c r="A1171" s="23">
        <v>45029</v>
      </c>
      <c r="B1171">
        <v>8.2799999999999994</v>
      </c>
      <c r="C1171">
        <v>8.34</v>
      </c>
      <c r="D1171">
        <v>8.2100000000000009</v>
      </c>
      <c r="E1171">
        <v>8.2899999999999991</v>
      </c>
      <c r="F1171">
        <v>8.2899999999999991</v>
      </c>
      <c r="G1171">
        <v>2650700</v>
      </c>
      <c r="H1171" s="27">
        <f t="shared" si="18"/>
        <v>1.3447432762836116E-2</v>
      </c>
    </row>
    <row r="1172" spans="1:8" x14ac:dyDescent="0.35">
      <c r="A1172" s="23">
        <v>45030</v>
      </c>
      <c r="B1172">
        <v>8.35</v>
      </c>
      <c r="C1172">
        <v>8.5</v>
      </c>
      <c r="D1172">
        <v>8.25</v>
      </c>
      <c r="E1172">
        <v>8.32</v>
      </c>
      <c r="F1172">
        <v>8.32</v>
      </c>
      <c r="G1172">
        <v>1141476</v>
      </c>
      <c r="H1172" s="27">
        <f t="shared" si="18"/>
        <v>3.6188178528348781E-3</v>
      </c>
    </row>
    <row r="1173" spans="1:8" x14ac:dyDescent="0.35">
      <c r="A1173" s="23">
        <v>45033</v>
      </c>
      <c r="B1173">
        <v>8.27</v>
      </c>
      <c r="C1173">
        <v>8.3000000000000007</v>
      </c>
      <c r="D1173">
        <v>8.0500000000000007</v>
      </c>
      <c r="E1173">
        <v>8.19</v>
      </c>
      <c r="F1173">
        <v>8.19</v>
      </c>
      <c r="G1173">
        <v>1770328</v>
      </c>
      <c r="H1173" s="27">
        <f t="shared" si="18"/>
        <v>-1.5625000000000094E-2</v>
      </c>
    </row>
    <row r="1174" spans="1:8" x14ac:dyDescent="0.35">
      <c r="A1174" s="23">
        <v>45034</v>
      </c>
      <c r="B1174">
        <v>8.2799999999999994</v>
      </c>
      <c r="C1174">
        <v>8.33</v>
      </c>
      <c r="D1174">
        <v>8.15</v>
      </c>
      <c r="E1174">
        <v>8.2799999999999994</v>
      </c>
      <c r="F1174">
        <v>8.2799999999999994</v>
      </c>
      <c r="G1174">
        <v>1369068</v>
      </c>
      <c r="H1174" s="27">
        <f t="shared" si="18"/>
        <v>1.0989010989010973E-2</v>
      </c>
    </row>
    <row r="1175" spans="1:8" x14ac:dyDescent="0.35">
      <c r="A1175" s="23">
        <v>45035</v>
      </c>
      <c r="B1175">
        <v>8.2100000000000009</v>
      </c>
      <c r="C1175">
        <v>8.2550000000000008</v>
      </c>
      <c r="D1175">
        <v>8.11</v>
      </c>
      <c r="E1175">
        <v>8.16</v>
      </c>
      <c r="F1175">
        <v>8.16</v>
      </c>
      <c r="G1175">
        <v>1316927</v>
      </c>
      <c r="H1175" s="27">
        <f t="shared" si="18"/>
        <v>-1.4492753623188312E-2</v>
      </c>
    </row>
    <row r="1176" spans="1:8" x14ac:dyDescent="0.35">
      <c r="A1176" s="23">
        <v>45036</v>
      </c>
      <c r="B1176">
        <v>8.06</v>
      </c>
      <c r="C1176">
        <v>8.2349999999999994</v>
      </c>
      <c r="D1176">
        <v>8</v>
      </c>
      <c r="E1176">
        <v>8.01</v>
      </c>
      <c r="F1176">
        <v>8.01</v>
      </c>
      <c r="G1176">
        <v>1132135</v>
      </c>
      <c r="H1176" s="27">
        <f t="shared" si="18"/>
        <v>-1.8382352941176513E-2</v>
      </c>
    </row>
    <row r="1177" spans="1:8" x14ac:dyDescent="0.35">
      <c r="A1177" s="23">
        <v>45037</v>
      </c>
      <c r="B1177">
        <v>8.0399999999999991</v>
      </c>
      <c r="C1177">
        <v>8.0500000000000007</v>
      </c>
      <c r="D1177">
        <v>7.9450000000000003</v>
      </c>
      <c r="E1177">
        <v>8.02</v>
      </c>
      <c r="F1177">
        <v>8.02</v>
      </c>
      <c r="G1177">
        <v>1190970</v>
      </c>
      <c r="H1177" s="27">
        <f t="shared" si="18"/>
        <v>1.248439450686615E-3</v>
      </c>
    </row>
    <row r="1178" spans="1:8" x14ac:dyDescent="0.35">
      <c r="A1178" s="23">
        <v>45040</v>
      </c>
      <c r="B1178">
        <v>8.02</v>
      </c>
      <c r="C1178">
        <v>8.1098999999999997</v>
      </c>
      <c r="D1178">
        <v>7.98</v>
      </c>
      <c r="E1178">
        <v>8.09</v>
      </c>
      <c r="F1178">
        <v>8.09</v>
      </c>
      <c r="G1178">
        <v>1449809</v>
      </c>
      <c r="H1178" s="27">
        <f t="shared" si="18"/>
        <v>8.7281795511222303E-3</v>
      </c>
    </row>
    <row r="1179" spans="1:8" x14ac:dyDescent="0.35">
      <c r="A1179" s="23">
        <v>45041</v>
      </c>
      <c r="B1179">
        <v>8</v>
      </c>
      <c r="C1179">
        <v>8.0146999999999995</v>
      </c>
      <c r="D1179">
        <v>7.7450000000000001</v>
      </c>
      <c r="E1179">
        <v>7.8</v>
      </c>
      <c r="F1179">
        <v>7.8</v>
      </c>
      <c r="G1179">
        <v>2306694</v>
      </c>
      <c r="H1179" s="27">
        <f t="shared" si="18"/>
        <v>-3.5846724351050685E-2</v>
      </c>
    </row>
    <row r="1180" spans="1:8" x14ac:dyDescent="0.35">
      <c r="A1180" s="23">
        <v>45042</v>
      </c>
      <c r="B1180">
        <v>7.8</v>
      </c>
      <c r="C1180">
        <v>7.95</v>
      </c>
      <c r="D1180">
        <v>7.8</v>
      </c>
      <c r="E1180">
        <v>7.87</v>
      </c>
      <c r="F1180">
        <v>7.87</v>
      </c>
      <c r="G1180">
        <v>1655730</v>
      </c>
      <c r="H1180" s="27">
        <f t="shared" si="18"/>
        <v>8.9743589743590119E-3</v>
      </c>
    </row>
    <row r="1181" spans="1:8" x14ac:dyDescent="0.35">
      <c r="A1181" s="23">
        <v>45043</v>
      </c>
      <c r="B1181">
        <v>7.87</v>
      </c>
      <c r="C1181">
        <v>8.0150000000000006</v>
      </c>
      <c r="D1181">
        <v>7.8150000000000004</v>
      </c>
      <c r="E1181">
        <v>7.95</v>
      </c>
      <c r="F1181">
        <v>7.95</v>
      </c>
      <c r="G1181">
        <v>1728171</v>
      </c>
      <c r="H1181" s="27">
        <f t="shared" si="18"/>
        <v>1.0165184243964431E-2</v>
      </c>
    </row>
    <row r="1182" spans="1:8" x14ac:dyDescent="0.35">
      <c r="A1182" s="23">
        <v>45044</v>
      </c>
      <c r="B1182">
        <v>7.93</v>
      </c>
      <c r="C1182">
        <v>8.0950000000000006</v>
      </c>
      <c r="D1182">
        <v>7.9</v>
      </c>
      <c r="E1182">
        <v>8.0399999999999991</v>
      </c>
      <c r="F1182">
        <v>8.0399999999999991</v>
      </c>
      <c r="G1182">
        <v>1541429</v>
      </c>
      <c r="H1182" s="27">
        <f t="shared" si="18"/>
        <v>1.1320754716981003E-2</v>
      </c>
    </row>
    <row r="1183" spans="1:8" x14ac:dyDescent="0.35">
      <c r="A1183" s="23">
        <v>45047</v>
      </c>
      <c r="B1183">
        <v>8.01</v>
      </c>
      <c r="C1183">
        <v>8.0793999999999997</v>
      </c>
      <c r="D1183">
        <v>7.77</v>
      </c>
      <c r="E1183">
        <v>7.82</v>
      </c>
      <c r="F1183">
        <v>7.82</v>
      </c>
      <c r="G1183">
        <v>2529481</v>
      </c>
      <c r="H1183" s="27">
        <f t="shared" si="18"/>
        <v>-2.7363184079601852E-2</v>
      </c>
    </row>
    <row r="1184" spans="1:8" x14ac:dyDescent="0.35">
      <c r="A1184" s="23">
        <v>45048</v>
      </c>
      <c r="B1184">
        <v>7.63</v>
      </c>
      <c r="C1184">
        <v>7.66</v>
      </c>
      <c r="D1184">
        <v>7.5</v>
      </c>
      <c r="E1184">
        <v>7.62</v>
      </c>
      <c r="F1184">
        <v>7.62</v>
      </c>
      <c r="G1184">
        <v>3016011</v>
      </c>
      <c r="H1184" s="27">
        <f t="shared" si="18"/>
        <v>-2.5575447570332501E-2</v>
      </c>
    </row>
    <row r="1185" spans="1:8" x14ac:dyDescent="0.35">
      <c r="A1185" s="23">
        <v>45049</v>
      </c>
      <c r="B1185">
        <v>7.6</v>
      </c>
      <c r="C1185">
        <v>7.8150000000000004</v>
      </c>
      <c r="D1185">
        <v>7.58</v>
      </c>
      <c r="E1185">
        <v>7.7</v>
      </c>
      <c r="F1185">
        <v>7.7</v>
      </c>
      <c r="G1185">
        <v>2018685</v>
      </c>
      <c r="H1185" s="27">
        <f t="shared" si="18"/>
        <v>1.0498687664042003E-2</v>
      </c>
    </row>
    <row r="1186" spans="1:8" x14ac:dyDescent="0.35">
      <c r="A1186" s="23">
        <v>45050</v>
      </c>
      <c r="B1186">
        <v>7.65</v>
      </c>
      <c r="C1186">
        <v>7.68</v>
      </c>
      <c r="D1186">
        <v>7.46</v>
      </c>
      <c r="E1186">
        <v>7.51</v>
      </c>
      <c r="F1186">
        <v>7.51</v>
      </c>
      <c r="G1186">
        <v>1983361</v>
      </c>
      <c r="H1186" s="27">
        <f t="shared" si="18"/>
        <v>-2.4675324675324725E-2</v>
      </c>
    </row>
    <row r="1187" spans="1:8" x14ac:dyDescent="0.35">
      <c r="A1187" s="23">
        <v>45051</v>
      </c>
      <c r="B1187">
        <v>7.66</v>
      </c>
      <c r="C1187">
        <v>7.8949999999999996</v>
      </c>
      <c r="D1187">
        <v>7.61</v>
      </c>
      <c r="E1187">
        <v>7.83</v>
      </c>
      <c r="F1187">
        <v>7.83</v>
      </c>
      <c r="G1187">
        <v>2055077</v>
      </c>
      <c r="H1187" s="27">
        <f t="shared" si="18"/>
        <v>4.2609853528628533E-2</v>
      </c>
    </row>
    <row r="1188" spans="1:8" x14ac:dyDescent="0.35">
      <c r="A1188" s="23">
        <v>45054</v>
      </c>
      <c r="B1188">
        <v>7.91</v>
      </c>
      <c r="C1188">
        <v>7.96</v>
      </c>
      <c r="D1188">
        <v>7.7649999999999997</v>
      </c>
      <c r="E1188">
        <v>7.82</v>
      </c>
      <c r="F1188">
        <v>7.82</v>
      </c>
      <c r="G1188">
        <v>3575797</v>
      </c>
      <c r="H1188" s="27">
        <f t="shared" si="18"/>
        <v>-1.2771392081736637E-3</v>
      </c>
    </row>
    <row r="1189" spans="1:8" x14ac:dyDescent="0.35">
      <c r="A1189" s="23">
        <v>45055</v>
      </c>
      <c r="B1189">
        <v>7.27</v>
      </c>
      <c r="C1189">
        <v>7.54</v>
      </c>
      <c r="D1189">
        <v>7.11</v>
      </c>
      <c r="E1189">
        <v>7.39</v>
      </c>
      <c r="F1189">
        <v>7.39</v>
      </c>
      <c r="G1189">
        <v>5548009</v>
      </c>
      <c r="H1189" s="27">
        <f t="shared" si="18"/>
        <v>-5.4987212276214906E-2</v>
      </c>
    </row>
    <row r="1190" spans="1:8" x14ac:dyDescent="0.35">
      <c r="A1190" s="23">
        <v>45056</v>
      </c>
      <c r="B1190">
        <v>7.48</v>
      </c>
      <c r="C1190">
        <v>7.51</v>
      </c>
      <c r="D1190">
        <v>6.8</v>
      </c>
      <c r="E1190">
        <v>7.03</v>
      </c>
      <c r="F1190">
        <v>7.03</v>
      </c>
      <c r="G1190">
        <v>8108434</v>
      </c>
      <c r="H1190" s="27">
        <f t="shared" si="18"/>
        <v>-4.8714479025710342E-2</v>
      </c>
    </row>
    <row r="1191" spans="1:8" x14ac:dyDescent="0.35">
      <c r="A1191" s="23">
        <v>45057</v>
      </c>
      <c r="B1191">
        <v>7.04</v>
      </c>
      <c r="C1191">
        <v>7.09</v>
      </c>
      <c r="D1191">
        <v>6.84</v>
      </c>
      <c r="E1191">
        <v>7.08</v>
      </c>
      <c r="F1191">
        <v>7.08</v>
      </c>
      <c r="G1191">
        <v>8095427</v>
      </c>
      <c r="H1191" s="27">
        <f t="shared" si="18"/>
        <v>7.1123755334281391E-3</v>
      </c>
    </row>
    <row r="1192" spans="1:8" x14ac:dyDescent="0.35">
      <c r="A1192" s="23">
        <v>45058</v>
      </c>
      <c r="B1192">
        <v>7.09</v>
      </c>
      <c r="C1192">
        <v>7.13</v>
      </c>
      <c r="D1192">
        <v>6.9</v>
      </c>
      <c r="E1192">
        <v>6.99</v>
      </c>
      <c r="F1192">
        <v>6.99</v>
      </c>
      <c r="G1192">
        <v>6029246</v>
      </c>
      <c r="H1192" s="27">
        <f t="shared" si="18"/>
        <v>-1.2711864406779641E-2</v>
      </c>
    </row>
    <row r="1193" spans="1:8" x14ac:dyDescent="0.35">
      <c r="A1193" s="23">
        <v>45061</v>
      </c>
      <c r="B1193">
        <v>6.96</v>
      </c>
      <c r="C1193">
        <v>7.11</v>
      </c>
      <c r="D1193">
        <v>6.94</v>
      </c>
      <c r="E1193">
        <v>7.08</v>
      </c>
      <c r="F1193">
        <v>7.08</v>
      </c>
      <c r="G1193">
        <v>4490378</v>
      </c>
      <c r="H1193" s="27">
        <f t="shared" si="18"/>
        <v>1.2875536480686674E-2</v>
      </c>
    </row>
    <row r="1194" spans="1:8" x14ac:dyDescent="0.35">
      <c r="A1194" s="23">
        <v>45062</v>
      </c>
      <c r="B1194">
        <v>6.98</v>
      </c>
      <c r="C1194">
        <v>7</v>
      </c>
      <c r="D1194">
        <v>6.8</v>
      </c>
      <c r="E1194">
        <v>6.8</v>
      </c>
      <c r="F1194">
        <v>6.8</v>
      </c>
      <c r="G1194">
        <v>4769829</v>
      </c>
      <c r="H1194" s="27">
        <f t="shared" si="18"/>
        <v>-3.9548022598870095E-2</v>
      </c>
    </row>
    <row r="1195" spans="1:8" x14ac:dyDescent="0.35">
      <c r="A1195" s="23">
        <v>45063</v>
      </c>
      <c r="B1195">
        <v>6.82</v>
      </c>
      <c r="C1195">
        <v>6.93</v>
      </c>
      <c r="D1195">
        <v>6.76</v>
      </c>
      <c r="E1195">
        <v>6.88</v>
      </c>
      <c r="F1195">
        <v>6.88</v>
      </c>
      <c r="G1195">
        <v>3520169</v>
      </c>
      <c r="H1195" s="27">
        <f t="shared" si="18"/>
        <v>1.1764705882352951E-2</v>
      </c>
    </row>
    <row r="1196" spans="1:8" x14ac:dyDescent="0.35">
      <c r="A1196" s="23">
        <v>45064</v>
      </c>
      <c r="B1196">
        <v>6.9</v>
      </c>
      <c r="C1196">
        <v>7.1</v>
      </c>
      <c r="D1196">
        <v>6.8949999999999996</v>
      </c>
      <c r="E1196">
        <v>7.07</v>
      </c>
      <c r="F1196">
        <v>7.07</v>
      </c>
      <c r="G1196">
        <v>3068668</v>
      </c>
      <c r="H1196" s="27">
        <f t="shared" si="18"/>
        <v>2.7616279069767498E-2</v>
      </c>
    </row>
    <row r="1197" spans="1:8" x14ac:dyDescent="0.35">
      <c r="A1197" s="23">
        <v>45065</v>
      </c>
      <c r="B1197">
        <v>6.9</v>
      </c>
      <c r="C1197">
        <v>6.92</v>
      </c>
      <c r="D1197">
        <v>6.73</v>
      </c>
      <c r="E1197">
        <v>6.81</v>
      </c>
      <c r="F1197">
        <v>6.81</v>
      </c>
      <c r="G1197">
        <v>7901589</v>
      </c>
      <c r="H1197" s="27">
        <f t="shared" si="18"/>
        <v>-3.6775106082036872E-2</v>
      </c>
    </row>
    <row r="1198" spans="1:8" x14ac:dyDescent="0.35">
      <c r="A1198" s="23">
        <v>45068</v>
      </c>
      <c r="B1198">
        <v>6.83</v>
      </c>
      <c r="C1198">
        <v>6.91</v>
      </c>
      <c r="D1198">
        <v>6.78</v>
      </c>
      <c r="E1198">
        <v>6.81</v>
      </c>
      <c r="F1198">
        <v>6.81</v>
      </c>
      <c r="G1198">
        <v>3089342</v>
      </c>
      <c r="H1198" s="27">
        <f t="shared" si="18"/>
        <v>0</v>
      </c>
    </row>
    <row r="1199" spans="1:8" x14ac:dyDescent="0.35">
      <c r="A1199" s="23">
        <v>45069</v>
      </c>
      <c r="B1199">
        <v>6.78</v>
      </c>
      <c r="C1199">
        <v>6.9850000000000003</v>
      </c>
      <c r="D1199">
        <v>6.74</v>
      </c>
      <c r="E1199">
        <v>6.81</v>
      </c>
      <c r="F1199">
        <v>6.81</v>
      </c>
      <c r="G1199">
        <v>3998628</v>
      </c>
      <c r="H1199" s="27">
        <f t="shared" si="18"/>
        <v>0</v>
      </c>
    </row>
    <row r="1200" spans="1:8" x14ac:dyDescent="0.35">
      <c r="A1200" s="23">
        <v>45070</v>
      </c>
      <c r="B1200">
        <v>6.82</v>
      </c>
      <c r="C1200">
        <v>6.8650000000000002</v>
      </c>
      <c r="D1200">
        <v>6.47</v>
      </c>
      <c r="E1200">
        <v>6.55</v>
      </c>
      <c r="F1200">
        <v>6.55</v>
      </c>
      <c r="G1200">
        <v>4188063</v>
      </c>
      <c r="H1200" s="27">
        <f t="shared" si="18"/>
        <v>-3.8179148311306872E-2</v>
      </c>
    </row>
    <row r="1201" spans="1:8" x14ac:dyDescent="0.35">
      <c r="A1201" s="23">
        <v>45071</v>
      </c>
      <c r="B1201">
        <v>6.59</v>
      </c>
      <c r="C1201">
        <v>6.61</v>
      </c>
      <c r="D1201">
        <v>6.42</v>
      </c>
      <c r="E1201">
        <v>6.47</v>
      </c>
      <c r="F1201">
        <v>6.47</v>
      </c>
      <c r="G1201">
        <v>2310085</v>
      </c>
      <c r="H1201" s="27">
        <f t="shared" si="18"/>
        <v>-1.2213740458015279E-2</v>
      </c>
    </row>
    <row r="1202" spans="1:8" x14ac:dyDescent="0.35">
      <c r="A1202" s="23">
        <v>45072</v>
      </c>
      <c r="B1202">
        <v>6.5</v>
      </c>
      <c r="C1202">
        <v>6.58</v>
      </c>
      <c r="D1202">
        <v>6.46</v>
      </c>
      <c r="E1202">
        <v>6.51</v>
      </c>
      <c r="F1202">
        <v>6.51</v>
      </c>
      <c r="G1202">
        <v>2452681</v>
      </c>
      <c r="H1202" s="27">
        <f t="shared" si="18"/>
        <v>6.1823802163833135E-3</v>
      </c>
    </row>
    <row r="1203" spans="1:8" x14ac:dyDescent="0.35">
      <c r="A1203" s="23">
        <v>45076</v>
      </c>
      <c r="B1203">
        <v>6.59</v>
      </c>
      <c r="C1203">
        <v>6.7</v>
      </c>
      <c r="D1203">
        <v>6.47</v>
      </c>
      <c r="E1203">
        <v>6.69</v>
      </c>
      <c r="F1203">
        <v>6.69</v>
      </c>
      <c r="G1203">
        <v>3791878</v>
      </c>
      <c r="H1203" s="27">
        <f t="shared" si="18"/>
        <v>2.7649769585253552E-2</v>
      </c>
    </row>
    <row r="1204" spans="1:8" x14ac:dyDescent="0.35">
      <c r="A1204" s="23">
        <v>45077</v>
      </c>
      <c r="B1204">
        <v>6.61</v>
      </c>
      <c r="C1204">
        <v>6.63</v>
      </c>
      <c r="D1204">
        <v>6.43</v>
      </c>
      <c r="E1204">
        <v>6.58</v>
      </c>
      <c r="F1204">
        <v>6.58</v>
      </c>
      <c r="G1204">
        <v>4730863</v>
      </c>
      <c r="H1204" s="27">
        <f t="shared" si="18"/>
        <v>-1.6442451420029942E-2</v>
      </c>
    </row>
    <row r="1205" spans="1:8" x14ac:dyDescent="0.35">
      <c r="A1205" s="23">
        <v>45078</v>
      </c>
      <c r="B1205">
        <v>6.6</v>
      </c>
      <c r="C1205">
        <v>6.83</v>
      </c>
      <c r="D1205">
        <v>6.5</v>
      </c>
      <c r="E1205">
        <v>6.71</v>
      </c>
      <c r="F1205">
        <v>6.71</v>
      </c>
      <c r="G1205">
        <v>4618625</v>
      </c>
      <c r="H1205" s="27">
        <f t="shared" si="18"/>
        <v>1.9756838905775058E-2</v>
      </c>
    </row>
    <row r="1206" spans="1:8" x14ac:dyDescent="0.35">
      <c r="A1206" s="23">
        <v>45079</v>
      </c>
      <c r="B1206">
        <v>6.88</v>
      </c>
      <c r="C1206">
        <v>7.13</v>
      </c>
      <c r="D1206">
        <v>6.8</v>
      </c>
      <c r="E1206">
        <v>7.12</v>
      </c>
      <c r="F1206">
        <v>7.12</v>
      </c>
      <c r="G1206">
        <v>3846401</v>
      </c>
      <c r="H1206" s="27">
        <f t="shared" si="18"/>
        <v>6.1102831594634893E-2</v>
      </c>
    </row>
    <row r="1207" spans="1:8" x14ac:dyDescent="0.35">
      <c r="A1207" s="23">
        <v>45082</v>
      </c>
      <c r="B1207">
        <v>7.05</v>
      </c>
      <c r="C1207">
        <v>7.0698999999999996</v>
      </c>
      <c r="D1207">
        <v>6.8</v>
      </c>
      <c r="E1207">
        <v>6.88</v>
      </c>
      <c r="F1207">
        <v>6.88</v>
      </c>
      <c r="G1207">
        <v>3123899</v>
      </c>
      <c r="H1207" s="27">
        <f t="shared" si="18"/>
        <v>-3.3707865168539353E-2</v>
      </c>
    </row>
    <row r="1208" spans="1:8" x14ac:dyDescent="0.35">
      <c r="A1208" s="23">
        <v>45083</v>
      </c>
      <c r="B1208">
        <v>6.89</v>
      </c>
      <c r="C1208">
        <v>7.12</v>
      </c>
      <c r="D1208">
        <v>6.86</v>
      </c>
      <c r="E1208">
        <v>7.1</v>
      </c>
      <c r="F1208">
        <v>7.1</v>
      </c>
      <c r="G1208">
        <v>3215380</v>
      </c>
      <c r="H1208" s="27">
        <f t="shared" si="18"/>
        <v>3.1976744186046478E-2</v>
      </c>
    </row>
    <row r="1209" spans="1:8" x14ac:dyDescent="0.35">
      <c r="A1209" s="23">
        <v>45084</v>
      </c>
      <c r="B1209">
        <v>7.12</v>
      </c>
      <c r="C1209">
        <v>7.2450000000000001</v>
      </c>
      <c r="D1209">
        <v>7.0701000000000001</v>
      </c>
      <c r="E1209">
        <v>7.1</v>
      </c>
      <c r="F1209">
        <v>7.1</v>
      </c>
      <c r="G1209">
        <v>3601599</v>
      </c>
      <c r="H1209" s="27">
        <f t="shared" si="18"/>
        <v>0</v>
      </c>
    </row>
    <row r="1210" spans="1:8" x14ac:dyDescent="0.35">
      <c r="A1210" s="23">
        <v>45085</v>
      </c>
      <c r="B1210">
        <v>7.12</v>
      </c>
      <c r="C1210">
        <v>7.12</v>
      </c>
      <c r="D1210">
        <v>6.88</v>
      </c>
      <c r="E1210">
        <v>6.91</v>
      </c>
      <c r="F1210">
        <v>6.91</v>
      </c>
      <c r="G1210">
        <v>2933794</v>
      </c>
      <c r="H1210" s="27">
        <f t="shared" si="18"/>
        <v>-2.676056338028162E-2</v>
      </c>
    </row>
    <row r="1211" spans="1:8" x14ac:dyDescent="0.35">
      <c r="A1211" s="23">
        <v>45086</v>
      </c>
      <c r="B1211">
        <v>6.95</v>
      </c>
      <c r="C1211">
        <v>6.9550000000000001</v>
      </c>
      <c r="D1211">
        <v>6.76</v>
      </c>
      <c r="E1211">
        <v>6.85</v>
      </c>
      <c r="F1211">
        <v>6.85</v>
      </c>
      <c r="G1211">
        <v>2855953</v>
      </c>
      <c r="H1211" s="27">
        <f t="shared" si="18"/>
        <v>-8.6830680173662078E-3</v>
      </c>
    </row>
    <row r="1212" spans="1:8" x14ac:dyDescent="0.35">
      <c r="A1212" s="23">
        <v>45089</v>
      </c>
      <c r="B1212">
        <v>6.9</v>
      </c>
      <c r="C1212">
        <v>6.99</v>
      </c>
      <c r="D1212">
        <v>6.77</v>
      </c>
      <c r="E1212">
        <v>6.96</v>
      </c>
      <c r="F1212">
        <v>6.96</v>
      </c>
      <c r="G1212">
        <v>3115942</v>
      </c>
      <c r="H1212" s="27">
        <f t="shared" si="18"/>
        <v>1.6058394160583991E-2</v>
      </c>
    </row>
    <row r="1213" spans="1:8" x14ac:dyDescent="0.35">
      <c r="A1213" s="23">
        <v>45090</v>
      </c>
      <c r="B1213">
        <v>7.05</v>
      </c>
      <c r="C1213">
        <v>7.08</v>
      </c>
      <c r="D1213">
        <v>6.88</v>
      </c>
      <c r="E1213">
        <v>6.92</v>
      </c>
      <c r="F1213">
        <v>6.92</v>
      </c>
      <c r="G1213">
        <v>2189927</v>
      </c>
      <c r="H1213" s="27">
        <f t="shared" si="18"/>
        <v>-5.7471264367816143E-3</v>
      </c>
    </row>
    <row r="1214" spans="1:8" x14ac:dyDescent="0.35">
      <c r="A1214" s="23">
        <v>45091</v>
      </c>
      <c r="B1214">
        <v>6.99</v>
      </c>
      <c r="C1214">
        <v>7.11</v>
      </c>
      <c r="D1214">
        <v>6.96</v>
      </c>
      <c r="E1214">
        <v>7.06</v>
      </c>
      <c r="F1214">
        <v>7.06</v>
      </c>
      <c r="G1214">
        <v>3467910</v>
      </c>
      <c r="H1214" s="27">
        <f t="shared" si="18"/>
        <v>2.0231213872832325E-2</v>
      </c>
    </row>
    <row r="1215" spans="1:8" x14ac:dyDescent="0.35">
      <c r="A1215" s="23">
        <v>45092</v>
      </c>
      <c r="B1215">
        <v>7.04</v>
      </c>
      <c r="C1215">
        <v>7.16</v>
      </c>
      <c r="D1215">
        <v>6.9701000000000004</v>
      </c>
      <c r="E1215">
        <v>7.14</v>
      </c>
      <c r="F1215">
        <v>7.14</v>
      </c>
      <c r="G1215">
        <v>2902631</v>
      </c>
      <c r="H1215" s="27">
        <f t="shared" si="18"/>
        <v>1.133144475920681E-2</v>
      </c>
    </row>
    <row r="1216" spans="1:8" x14ac:dyDescent="0.35">
      <c r="A1216" s="23">
        <v>45093</v>
      </c>
      <c r="B1216">
        <v>7.2</v>
      </c>
      <c r="C1216">
        <v>7.23</v>
      </c>
      <c r="D1216">
        <v>7.11</v>
      </c>
      <c r="E1216">
        <v>7.2</v>
      </c>
      <c r="F1216">
        <v>7.2</v>
      </c>
      <c r="G1216">
        <v>3218882</v>
      </c>
      <c r="H1216" s="27">
        <f t="shared" si="18"/>
        <v>8.4033613445378859E-3</v>
      </c>
    </row>
    <row r="1217" spans="1:8" x14ac:dyDescent="0.35">
      <c r="A1217" s="23">
        <v>45097</v>
      </c>
      <c r="B1217">
        <v>7.14</v>
      </c>
      <c r="C1217">
        <v>7.15</v>
      </c>
      <c r="D1217">
        <v>6.89</v>
      </c>
      <c r="E1217">
        <v>6.92</v>
      </c>
      <c r="F1217">
        <v>6.92</v>
      </c>
      <c r="G1217">
        <v>3356797</v>
      </c>
      <c r="H1217" s="27">
        <f t="shared" si="18"/>
        <v>-3.8888888888888924E-2</v>
      </c>
    </row>
    <row r="1218" spans="1:8" x14ac:dyDescent="0.35">
      <c r="A1218" s="23">
        <v>45098</v>
      </c>
      <c r="B1218">
        <v>6.89</v>
      </c>
      <c r="C1218">
        <v>6.93</v>
      </c>
      <c r="D1218">
        <v>6.81</v>
      </c>
      <c r="E1218">
        <v>6.86</v>
      </c>
      <c r="F1218">
        <v>6.86</v>
      </c>
      <c r="G1218">
        <v>3079661</v>
      </c>
      <c r="H1218" s="27">
        <f t="shared" si="18"/>
        <v>-8.6705202312138165E-3</v>
      </c>
    </row>
    <row r="1219" spans="1:8" x14ac:dyDescent="0.35">
      <c r="A1219" s="23">
        <v>45099</v>
      </c>
      <c r="B1219">
        <v>6.86</v>
      </c>
      <c r="C1219">
        <v>6.86</v>
      </c>
      <c r="D1219">
        <v>6.71</v>
      </c>
      <c r="E1219">
        <v>6.79</v>
      </c>
      <c r="F1219">
        <v>6.79</v>
      </c>
      <c r="G1219">
        <v>2120612</v>
      </c>
      <c r="H1219" s="27">
        <f t="shared" si="18"/>
        <v>-1.0204081632653102E-2</v>
      </c>
    </row>
    <row r="1220" spans="1:8" x14ac:dyDescent="0.35">
      <c r="A1220" s="23">
        <v>45100</v>
      </c>
      <c r="B1220">
        <v>6.51</v>
      </c>
      <c r="C1220">
        <v>6.64</v>
      </c>
      <c r="D1220">
        <v>6.43</v>
      </c>
      <c r="E1220">
        <v>6.56</v>
      </c>
      <c r="F1220">
        <v>6.56</v>
      </c>
      <c r="G1220">
        <v>3812978</v>
      </c>
      <c r="H1220" s="27">
        <f t="shared" si="18"/>
        <v>-3.3873343151693727E-2</v>
      </c>
    </row>
    <row r="1221" spans="1:8" x14ac:dyDescent="0.35">
      <c r="A1221" s="23">
        <v>45103</v>
      </c>
      <c r="B1221">
        <v>6.6</v>
      </c>
      <c r="C1221">
        <v>6.75</v>
      </c>
      <c r="D1221">
        <v>6.6</v>
      </c>
      <c r="E1221">
        <v>6.64</v>
      </c>
      <c r="F1221">
        <v>6.64</v>
      </c>
      <c r="G1221">
        <v>2336396</v>
      </c>
      <c r="H1221" s="27">
        <f t="shared" si="18"/>
        <v>1.2195121951219523E-2</v>
      </c>
    </row>
    <row r="1222" spans="1:8" x14ac:dyDescent="0.35">
      <c r="A1222" s="23">
        <v>45104</v>
      </c>
      <c r="B1222">
        <v>6.69</v>
      </c>
      <c r="C1222">
        <v>6.79</v>
      </c>
      <c r="D1222">
        <v>6.6</v>
      </c>
      <c r="E1222">
        <v>6.74</v>
      </c>
      <c r="F1222">
        <v>6.74</v>
      </c>
      <c r="G1222">
        <v>1959599</v>
      </c>
      <c r="H1222" s="27">
        <f t="shared" ref="H1222:H1260" si="19">(F1222-F1221)/F1221</f>
        <v>1.5060240963855503E-2</v>
      </c>
    </row>
    <row r="1223" spans="1:8" x14ac:dyDescent="0.35">
      <c r="A1223" s="23">
        <v>45105</v>
      </c>
      <c r="B1223">
        <v>6.69</v>
      </c>
      <c r="C1223">
        <v>6.69</v>
      </c>
      <c r="D1223">
        <v>6.51</v>
      </c>
      <c r="E1223">
        <v>6.61</v>
      </c>
      <c r="F1223">
        <v>6.61</v>
      </c>
      <c r="G1223">
        <v>3188773</v>
      </c>
      <c r="H1223" s="27">
        <f t="shared" si="19"/>
        <v>-1.9287833827893158E-2</v>
      </c>
    </row>
    <row r="1224" spans="1:8" x14ac:dyDescent="0.35">
      <c r="A1224" s="23">
        <v>45106</v>
      </c>
      <c r="B1224">
        <v>6.59</v>
      </c>
      <c r="C1224">
        <v>6.71</v>
      </c>
      <c r="D1224">
        <v>6.5750000000000002</v>
      </c>
      <c r="E1224">
        <v>6.63</v>
      </c>
      <c r="F1224">
        <v>6.63</v>
      </c>
      <c r="G1224">
        <v>2339024</v>
      </c>
      <c r="H1224" s="27">
        <f t="shared" si="19"/>
        <v>3.0257186081693757E-3</v>
      </c>
    </row>
    <row r="1225" spans="1:8" x14ac:dyDescent="0.35">
      <c r="A1225" s="23">
        <v>45107</v>
      </c>
      <c r="B1225">
        <v>6.7</v>
      </c>
      <c r="C1225">
        <v>6.75</v>
      </c>
      <c r="D1225">
        <v>6.6</v>
      </c>
      <c r="E1225">
        <v>6.71</v>
      </c>
      <c r="F1225">
        <v>6.71</v>
      </c>
      <c r="G1225">
        <v>2872787</v>
      </c>
      <c r="H1225" s="27">
        <f t="shared" si="19"/>
        <v>1.2066365007541489E-2</v>
      </c>
    </row>
    <row r="1226" spans="1:8" x14ac:dyDescent="0.35">
      <c r="A1226" s="23">
        <v>45110</v>
      </c>
      <c r="B1226">
        <v>6.74</v>
      </c>
      <c r="C1226">
        <v>6.9</v>
      </c>
      <c r="D1226">
        <v>6.7</v>
      </c>
      <c r="E1226">
        <v>6.8</v>
      </c>
      <c r="F1226">
        <v>6.8</v>
      </c>
      <c r="G1226">
        <v>1905787</v>
      </c>
      <c r="H1226" s="27">
        <f t="shared" si="19"/>
        <v>1.3412816691505194E-2</v>
      </c>
    </row>
    <row r="1227" spans="1:8" x14ac:dyDescent="0.35">
      <c r="A1227" s="23">
        <v>45112</v>
      </c>
      <c r="B1227">
        <v>6.76</v>
      </c>
      <c r="C1227">
        <v>6.76</v>
      </c>
      <c r="D1227">
        <v>6.61</v>
      </c>
      <c r="E1227">
        <v>6.69</v>
      </c>
      <c r="F1227">
        <v>6.69</v>
      </c>
      <c r="G1227">
        <v>2782608</v>
      </c>
      <c r="H1227" s="27">
        <f t="shared" si="19"/>
        <v>-1.6176470588235212E-2</v>
      </c>
    </row>
    <row r="1228" spans="1:8" x14ac:dyDescent="0.35">
      <c r="A1228" s="23">
        <v>45113</v>
      </c>
      <c r="B1228">
        <v>6.59</v>
      </c>
      <c r="C1228">
        <v>6.65</v>
      </c>
      <c r="D1228">
        <v>6.52</v>
      </c>
      <c r="E1228">
        <v>6.65</v>
      </c>
      <c r="F1228">
        <v>6.65</v>
      </c>
      <c r="G1228">
        <v>2026837</v>
      </c>
      <c r="H1228" s="27">
        <f t="shared" si="19"/>
        <v>-5.9790732436472392E-3</v>
      </c>
    </row>
    <row r="1229" spans="1:8" x14ac:dyDescent="0.35">
      <c r="A1229" s="23">
        <v>45114</v>
      </c>
      <c r="B1229">
        <v>6.66</v>
      </c>
      <c r="C1229">
        <v>6.8541999999999996</v>
      </c>
      <c r="D1229">
        <v>6.63</v>
      </c>
      <c r="E1229">
        <v>6.8</v>
      </c>
      <c r="F1229">
        <v>6.8</v>
      </c>
      <c r="G1229">
        <v>3020565</v>
      </c>
      <c r="H1229" s="27">
        <f t="shared" si="19"/>
        <v>2.2556390977443528E-2</v>
      </c>
    </row>
    <row r="1230" spans="1:8" x14ac:dyDescent="0.35">
      <c r="A1230" s="23">
        <v>45117</v>
      </c>
      <c r="B1230">
        <v>6.84</v>
      </c>
      <c r="C1230">
        <v>7.01</v>
      </c>
      <c r="D1230">
        <v>6.78</v>
      </c>
      <c r="E1230">
        <v>6.91</v>
      </c>
      <c r="F1230">
        <v>6.91</v>
      </c>
      <c r="G1230">
        <v>2105671</v>
      </c>
      <c r="H1230" s="27">
        <f t="shared" si="19"/>
        <v>1.6176470588235341E-2</v>
      </c>
    </row>
    <row r="1231" spans="1:8" x14ac:dyDescent="0.35">
      <c r="A1231" s="23">
        <v>45118</v>
      </c>
      <c r="B1231">
        <v>6.97</v>
      </c>
      <c r="C1231">
        <v>7.2350000000000003</v>
      </c>
      <c r="D1231">
        <v>6.891</v>
      </c>
      <c r="E1231">
        <v>7.23</v>
      </c>
      <c r="F1231">
        <v>7.23</v>
      </c>
      <c r="G1231">
        <v>3045687</v>
      </c>
      <c r="H1231" s="27">
        <f t="shared" si="19"/>
        <v>4.630969609261943E-2</v>
      </c>
    </row>
    <row r="1232" spans="1:8" x14ac:dyDescent="0.35">
      <c r="A1232" s="23">
        <v>45119</v>
      </c>
      <c r="B1232">
        <v>7.36</v>
      </c>
      <c r="C1232">
        <v>7.4</v>
      </c>
      <c r="D1232">
        <v>7.23</v>
      </c>
      <c r="E1232">
        <v>7.33</v>
      </c>
      <c r="F1232">
        <v>7.33</v>
      </c>
      <c r="G1232">
        <v>2415887</v>
      </c>
      <c r="H1232" s="27">
        <f t="shared" si="19"/>
        <v>1.3831258644536604E-2</v>
      </c>
    </row>
    <row r="1233" spans="1:8" x14ac:dyDescent="0.35">
      <c r="A1233" s="23">
        <v>45120</v>
      </c>
      <c r="B1233">
        <v>7.37</v>
      </c>
      <c r="C1233">
        <v>7.45</v>
      </c>
      <c r="D1233">
        <v>7.2</v>
      </c>
      <c r="E1233">
        <v>7.21</v>
      </c>
      <c r="F1233">
        <v>7.21</v>
      </c>
      <c r="G1233">
        <v>2125490</v>
      </c>
      <c r="H1233" s="27">
        <f t="shared" si="19"/>
        <v>-1.6371077762619386E-2</v>
      </c>
    </row>
    <row r="1234" spans="1:8" x14ac:dyDescent="0.35">
      <c r="A1234" s="23">
        <v>45121</v>
      </c>
      <c r="B1234">
        <v>7.22</v>
      </c>
      <c r="C1234">
        <v>7.24</v>
      </c>
      <c r="D1234">
        <v>6.95</v>
      </c>
      <c r="E1234">
        <v>7.02</v>
      </c>
      <c r="F1234">
        <v>7.02</v>
      </c>
      <c r="G1234">
        <v>2603586</v>
      </c>
      <c r="H1234" s="27">
        <f t="shared" si="19"/>
        <v>-2.6352288488210873E-2</v>
      </c>
    </row>
    <row r="1235" spans="1:8" x14ac:dyDescent="0.35">
      <c r="A1235" s="23">
        <v>45124</v>
      </c>
      <c r="B1235">
        <v>7</v>
      </c>
      <c r="C1235">
        <v>7.18</v>
      </c>
      <c r="D1235">
        <v>6.8949999999999996</v>
      </c>
      <c r="E1235">
        <v>7.1</v>
      </c>
      <c r="F1235">
        <v>7.1</v>
      </c>
      <c r="G1235">
        <v>2451646</v>
      </c>
      <c r="H1235" s="27">
        <f t="shared" si="19"/>
        <v>1.1396011396011407E-2</v>
      </c>
    </row>
    <row r="1236" spans="1:8" x14ac:dyDescent="0.35">
      <c r="A1236" s="23">
        <v>45125</v>
      </c>
      <c r="B1236">
        <v>7.16</v>
      </c>
      <c r="C1236">
        <v>7.42</v>
      </c>
      <c r="D1236">
        <v>7.11</v>
      </c>
      <c r="E1236">
        <v>7.41</v>
      </c>
      <c r="F1236">
        <v>7.41</v>
      </c>
      <c r="G1236">
        <v>3739641</v>
      </c>
      <c r="H1236" s="27">
        <f t="shared" si="19"/>
        <v>4.3661971830985989E-2</v>
      </c>
    </row>
    <row r="1237" spans="1:8" x14ac:dyDescent="0.35">
      <c r="A1237" s="23">
        <v>45126</v>
      </c>
      <c r="B1237">
        <v>7.43</v>
      </c>
      <c r="C1237">
        <v>7.76</v>
      </c>
      <c r="D1237">
        <v>7.43</v>
      </c>
      <c r="E1237">
        <v>7.73</v>
      </c>
      <c r="F1237">
        <v>7.73</v>
      </c>
      <c r="G1237">
        <v>3629495</v>
      </c>
      <c r="H1237" s="27">
        <f t="shared" si="19"/>
        <v>4.3184885290148488E-2</v>
      </c>
    </row>
    <row r="1238" spans="1:8" x14ac:dyDescent="0.35">
      <c r="A1238" s="23">
        <v>45127</v>
      </c>
      <c r="B1238">
        <v>7.73</v>
      </c>
      <c r="C1238">
        <v>7.75</v>
      </c>
      <c r="D1238">
        <v>7.38</v>
      </c>
      <c r="E1238">
        <v>7.49</v>
      </c>
      <c r="F1238">
        <v>7.49</v>
      </c>
      <c r="G1238">
        <v>3825563</v>
      </c>
      <c r="H1238" s="27">
        <f t="shared" si="19"/>
        <v>-3.1047865459249702E-2</v>
      </c>
    </row>
    <row r="1239" spans="1:8" x14ac:dyDescent="0.35">
      <c r="A1239" s="23">
        <v>45128</v>
      </c>
      <c r="B1239">
        <v>7.56</v>
      </c>
      <c r="C1239">
        <v>7.59</v>
      </c>
      <c r="D1239">
        <v>7.34</v>
      </c>
      <c r="E1239">
        <v>7.39</v>
      </c>
      <c r="F1239">
        <v>7.39</v>
      </c>
      <c r="G1239">
        <v>2101884</v>
      </c>
      <c r="H1239" s="27">
        <f t="shared" si="19"/>
        <v>-1.3351134846462021E-2</v>
      </c>
    </row>
    <row r="1240" spans="1:8" x14ac:dyDescent="0.35">
      <c r="A1240" s="23">
        <v>45131</v>
      </c>
      <c r="B1240">
        <v>7.4</v>
      </c>
      <c r="C1240">
        <v>7.5449999999999999</v>
      </c>
      <c r="D1240">
        <v>7.37</v>
      </c>
      <c r="E1240">
        <v>7.43</v>
      </c>
      <c r="F1240">
        <v>7.43</v>
      </c>
      <c r="G1240">
        <v>2264981</v>
      </c>
      <c r="H1240" s="27">
        <f t="shared" si="19"/>
        <v>5.4127198917456069E-3</v>
      </c>
    </row>
    <row r="1241" spans="1:8" x14ac:dyDescent="0.35">
      <c r="A1241" s="23">
        <v>45132</v>
      </c>
      <c r="B1241">
        <v>7.43</v>
      </c>
      <c r="C1241">
        <v>7.46</v>
      </c>
      <c r="D1241">
        <v>7.21</v>
      </c>
      <c r="E1241">
        <v>7.24</v>
      </c>
      <c r="F1241">
        <v>7.24</v>
      </c>
      <c r="G1241">
        <v>2777090</v>
      </c>
      <c r="H1241" s="27">
        <f t="shared" si="19"/>
        <v>-2.5572005383580013E-2</v>
      </c>
    </row>
    <row r="1242" spans="1:8" x14ac:dyDescent="0.35">
      <c r="A1242" s="23">
        <v>45133</v>
      </c>
      <c r="B1242">
        <v>7.26</v>
      </c>
      <c r="C1242">
        <v>7.44</v>
      </c>
      <c r="D1242">
        <v>7.21</v>
      </c>
      <c r="E1242">
        <v>7.39</v>
      </c>
      <c r="F1242">
        <v>7.39</v>
      </c>
      <c r="G1242">
        <v>2173823</v>
      </c>
      <c r="H1242" s="27">
        <f t="shared" si="19"/>
        <v>2.0718232044198821E-2</v>
      </c>
    </row>
    <row r="1243" spans="1:8" x14ac:dyDescent="0.35">
      <c r="A1243" s="23">
        <v>45134</v>
      </c>
      <c r="B1243">
        <v>7.47</v>
      </c>
      <c r="C1243">
        <v>7.4950000000000001</v>
      </c>
      <c r="D1243">
        <v>7.2</v>
      </c>
      <c r="E1243">
        <v>7.23</v>
      </c>
      <c r="F1243">
        <v>7.23</v>
      </c>
      <c r="G1243">
        <v>2637875</v>
      </c>
      <c r="H1243" s="27">
        <f t="shared" si="19"/>
        <v>-2.165087956698231E-2</v>
      </c>
    </row>
    <row r="1244" spans="1:8" x14ac:dyDescent="0.35">
      <c r="A1244" s="23">
        <v>45135</v>
      </c>
      <c r="B1244">
        <v>7.34</v>
      </c>
      <c r="C1244">
        <v>7.38</v>
      </c>
      <c r="D1244">
        <v>7.23</v>
      </c>
      <c r="E1244">
        <v>7.29</v>
      </c>
      <c r="F1244">
        <v>7.29</v>
      </c>
      <c r="G1244">
        <v>1859022</v>
      </c>
      <c r="H1244" s="27">
        <f t="shared" si="19"/>
        <v>8.2987551867219379E-3</v>
      </c>
    </row>
    <row r="1245" spans="1:8" x14ac:dyDescent="0.35">
      <c r="A1245" s="23">
        <v>45138</v>
      </c>
      <c r="B1245">
        <v>7.34</v>
      </c>
      <c r="C1245">
        <v>7.55</v>
      </c>
      <c r="D1245">
        <v>7.34</v>
      </c>
      <c r="E1245">
        <v>7.42</v>
      </c>
      <c r="F1245">
        <v>7.42</v>
      </c>
      <c r="G1245">
        <v>2914215</v>
      </c>
      <c r="H1245" s="27">
        <f t="shared" si="19"/>
        <v>1.7832647462277078E-2</v>
      </c>
    </row>
    <row r="1246" spans="1:8" x14ac:dyDescent="0.35">
      <c r="A1246" s="23">
        <v>45139</v>
      </c>
      <c r="B1246">
        <v>7.38</v>
      </c>
      <c r="C1246">
        <v>7.39</v>
      </c>
      <c r="D1246">
        <v>7.22</v>
      </c>
      <c r="E1246">
        <v>7.28</v>
      </c>
      <c r="F1246">
        <v>7.28</v>
      </c>
      <c r="G1246">
        <v>2469167</v>
      </c>
      <c r="H1246" s="27">
        <f t="shared" si="19"/>
        <v>-1.8867924528301844E-2</v>
      </c>
    </row>
    <row r="1247" spans="1:8" x14ac:dyDescent="0.35">
      <c r="A1247" s="23">
        <v>45140</v>
      </c>
      <c r="B1247">
        <v>7.18</v>
      </c>
      <c r="C1247">
        <v>7.2</v>
      </c>
      <c r="D1247">
        <v>7.03</v>
      </c>
      <c r="E1247">
        <v>7.06</v>
      </c>
      <c r="F1247">
        <v>7.06</v>
      </c>
      <c r="G1247">
        <v>2798541</v>
      </c>
      <c r="H1247" s="27">
        <f t="shared" si="19"/>
        <v>-3.0219780219780307E-2</v>
      </c>
    </row>
    <row r="1248" spans="1:8" x14ac:dyDescent="0.35">
      <c r="A1248" s="23">
        <v>45141</v>
      </c>
      <c r="B1248">
        <v>7.12</v>
      </c>
      <c r="C1248">
        <v>7.21</v>
      </c>
      <c r="D1248">
        <v>7.02</v>
      </c>
      <c r="E1248">
        <v>7.2</v>
      </c>
      <c r="F1248">
        <v>7.2</v>
      </c>
      <c r="G1248">
        <v>2184410</v>
      </c>
      <c r="H1248" s="27">
        <f t="shared" si="19"/>
        <v>1.9830028328611981E-2</v>
      </c>
    </row>
    <row r="1249" spans="1:8" x14ac:dyDescent="0.35">
      <c r="A1249" s="23">
        <v>45142</v>
      </c>
      <c r="B1249">
        <v>7.22</v>
      </c>
      <c r="C1249">
        <v>7.3677999999999999</v>
      </c>
      <c r="D1249">
        <v>7.14</v>
      </c>
      <c r="E1249">
        <v>7.2</v>
      </c>
      <c r="F1249">
        <v>7.2</v>
      </c>
      <c r="G1249">
        <v>2520370</v>
      </c>
      <c r="H1249" s="27">
        <f t="shared" si="19"/>
        <v>0</v>
      </c>
    </row>
    <row r="1250" spans="1:8" x14ac:dyDescent="0.35">
      <c r="A1250" s="23">
        <v>45145</v>
      </c>
      <c r="B1250">
        <v>7.23</v>
      </c>
      <c r="C1250">
        <v>7.28</v>
      </c>
      <c r="D1250">
        <v>7.02</v>
      </c>
      <c r="E1250">
        <v>7.06</v>
      </c>
      <c r="F1250">
        <v>7.06</v>
      </c>
      <c r="G1250">
        <v>5740340</v>
      </c>
      <c r="H1250" s="27">
        <f t="shared" si="19"/>
        <v>-1.9444444444444525E-2</v>
      </c>
    </row>
    <row r="1251" spans="1:8" x14ac:dyDescent="0.35">
      <c r="A1251" s="23">
        <v>45146</v>
      </c>
      <c r="B1251">
        <v>7.06</v>
      </c>
      <c r="C1251">
        <v>7.19</v>
      </c>
      <c r="D1251">
        <v>6.96</v>
      </c>
      <c r="E1251">
        <v>7.1</v>
      </c>
      <c r="F1251">
        <v>7.1</v>
      </c>
      <c r="G1251">
        <v>3836913</v>
      </c>
      <c r="H1251" s="27">
        <f t="shared" si="19"/>
        <v>5.6657223796034049E-3</v>
      </c>
    </row>
    <row r="1252" spans="1:8" x14ac:dyDescent="0.35">
      <c r="A1252" s="23">
        <v>45147</v>
      </c>
      <c r="B1252">
        <v>7.06</v>
      </c>
      <c r="C1252">
        <v>7.3949999999999996</v>
      </c>
      <c r="D1252">
        <v>7.06</v>
      </c>
      <c r="E1252">
        <v>7.15</v>
      </c>
      <c r="F1252">
        <v>7.15</v>
      </c>
      <c r="G1252">
        <v>3943140</v>
      </c>
      <c r="H1252" s="27">
        <f t="shared" si="19"/>
        <v>7.0422535211268613E-3</v>
      </c>
    </row>
    <row r="1253" spans="1:8" x14ac:dyDescent="0.35">
      <c r="A1253" s="23">
        <v>45148</v>
      </c>
      <c r="B1253">
        <v>7.25</v>
      </c>
      <c r="C1253">
        <v>7.38</v>
      </c>
      <c r="D1253">
        <v>7.2</v>
      </c>
      <c r="E1253">
        <v>7.26</v>
      </c>
      <c r="F1253">
        <v>7.26</v>
      </c>
      <c r="G1253">
        <v>3909153</v>
      </c>
      <c r="H1253" s="27">
        <f t="shared" si="19"/>
        <v>1.5384615384615304E-2</v>
      </c>
    </row>
    <row r="1254" spans="1:8" x14ac:dyDescent="0.35">
      <c r="A1254" s="23">
        <v>45149</v>
      </c>
      <c r="B1254">
        <v>7.16</v>
      </c>
      <c r="C1254">
        <v>7.2350000000000003</v>
      </c>
      <c r="D1254">
        <v>7.09</v>
      </c>
      <c r="E1254">
        <v>7.15</v>
      </c>
      <c r="F1254">
        <v>7.15</v>
      </c>
      <c r="G1254">
        <v>2596403</v>
      </c>
      <c r="H1254" s="27">
        <f t="shared" si="19"/>
        <v>-1.5151515151515074E-2</v>
      </c>
    </row>
    <row r="1255" spans="1:8" x14ac:dyDescent="0.35">
      <c r="A1255" s="23">
        <v>45152</v>
      </c>
      <c r="B1255">
        <v>7.08</v>
      </c>
      <c r="C1255">
        <v>7.22</v>
      </c>
      <c r="D1255">
        <v>7.0400999999999998</v>
      </c>
      <c r="E1255">
        <v>7.17</v>
      </c>
      <c r="F1255">
        <v>7.17</v>
      </c>
      <c r="G1255">
        <v>3291990</v>
      </c>
      <c r="H1255" s="27">
        <f t="shared" si="19"/>
        <v>2.7972027972027374E-3</v>
      </c>
    </row>
    <row r="1256" spans="1:8" x14ac:dyDescent="0.35">
      <c r="A1256" s="23">
        <v>45153</v>
      </c>
      <c r="B1256">
        <v>7.05</v>
      </c>
      <c r="C1256">
        <v>7.2</v>
      </c>
      <c r="D1256">
        <v>7.0324999999999998</v>
      </c>
      <c r="E1256">
        <v>7.07</v>
      </c>
      <c r="F1256">
        <v>7.07</v>
      </c>
      <c r="G1256">
        <v>2487374</v>
      </c>
      <c r="H1256" s="27">
        <f t="shared" si="19"/>
        <v>-1.3947001394700091E-2</v>
      </c>
    </row>
    <row r="1257" spans="1:8" x14ac:dyDescent="0.35">
      <c r="A1257" s="23">
        <v>45154</v>
      </c>
      <c r="B1257">
        <v>7.1</v>
      </c>
      <c r="C1257">
        <v>7.22</v>
      </c>
      <c r="D1257">
        <v>7.03</v>
      </c>
      <c r="E1257">
        <v>7.13</v>
      </c>
      <c r="F1257">
        <v>7.13</v>
      </c>
      <c r="G1257">
        <v>2782483</v>
      </c>
      <c r="H1257" s="27">
        <f t="shared" si="19"/>
        <v>8.4865629420084309E-3</v>
      </c>
    </row>
    <row r="1258" spans="1:8" x14ac:dyDescent="0.35">
      <c r="A1258" s="23">
        <v>45155</v>
      </c>
      <c r="B1258">
        <v>7.17</v>
      </c>
      <c r="C1258">
        <v>7.2050000000000001</v>
      </c>
      <c r="D1258">
        <v>6.98</v>
      </c>
      <c r="E1258">
        <v>7.05</v>
      </c>
      <c r="F1258">
        <v>7.05</v>
      </c>
      <c r="G1258">
        <v>10126362</v>
      </c>
      <c r="H1258" s="27">
        <f t="shared" si="19"/>
        <v>-1.1220196353436195E-2</v>
      </c>
    </row>
    <row r="1259" spans="1:8" x14ac:dyDescent="0.35">
      <c r="A1259" s="23">
        <v>45156</v>
      </c>
      <c r="B1259">
        <v>6.95</v>
      </c>
      <c r="C1259">
        <v>7.18</v>
      </c>
      <c r="D1259">
        <v>6.91</v>
      </c>
      <c r="E1259">
        <v>7.15</v>
      </c>
      <c r="F1259">
        <v>7.15</v>
      </c>
      <c r="G1259">
        <v>6088435</v>
      </c>
      <c r="H1259" s="27">
        <f t="shared" si="19"/>
        <v>1.4184397163120643E-2</v>
      </c>
    </row>
    <row r="1260" spans="1:8" x14ac:dyDescent="0.35">
      <c r="A1260" s="23">
        <v>45159</v>
      </c>
      <c r="B1260">
        <v>7.13</v>
      </c>
      <c r="C1260">
        <v>7.17</v>
      </c>
      <c r="D1260">
        <v>6.72</v>
      </c>
      <c r="E1260">
        <v>6.73</v>
      </c>
      <c r="F1260">
        <v>6.73</v>
      </c>
      <c r="G1260">
        <v>4394977</v>
      </c>
      <c r="H1260" s="27">
        <f t="shared" si="19"/>
        <v>-5.8741258741258726E-2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20B1-F205-486F-982E-1E8F29509476}">
  <dimension ref="A3:M1260"/>
  <sheetViews>
    <sheetView topLeftCell="C70" workbookViewId="0">
      <selection activeCell="M5" sqref="M5"/>
    </sheetView>
  </sheetViews>
  <sheetFormatPr defaultRowHeight="14.5" x14ac:dyDescent="0.35"/>
  <cols>
    <col min="5" max="5" width="12.453125" bestFit="1" customWidth="1"/>
    <col min="6" max="6" width="13.5429687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2" bestFit="1" customWidth="1"/>
    <col min="13" max="13" width="9.36328125" bestFit="1" customWidth="1"/>
  </cols>
  <sheetData>
    <row r="3" spans="1:13" x14ac:dyDescent="0.35">
      <c r="A3" t="s">
        <v>89</v>
      </c>
      <c r="B3" t="s">
        <v>90</v>
      </c>
    </row>
    <row r="4" spans="1:13" x14ac:dyDescent="0.35">
      <c r="A4">
        <v>0</v>
      </c>
      <c r="B4">
        <v>0</v>
      </c>
    </row>
    <row r="5" spans="1:13" x14ac:dyDescent="0.35">
      <c r="A5" s="25">
        <v>-3.7257278419934809E-3</v>
      </c>
      <c r="B5" s="25">
        <v>6.0545408678102149E-3</v>
      </c>
      <c r="L5" t="s">
        <v>91</v>
      </c>
      <c r="M5">
        <v>1.3245</v>
      </c>
    </row>
    <row r="6" spans="1:13" x14ac:dyDescent="0.35">
      <c r="A6" s="25">
        <v>4.0406045964642822E-3</v>
      </c>
      <c r="B6" s="25">
        <v>-1.153470353386637E-2</v>
      </c>
    </row>
    <row r="7" spans="1:13" x14ac:dyDescent="0.35">
      <c r="A7" s="25">
        <v>4.402772888637654E-3</v>
      </c>
      <c r="B7" s="25">
        <v>-3.4500153957389909E-2</v>
      </c>
      <c r="L7" t="s">
        <v>92</v>
      </c>
      <c r="M7" s="28">
        <f>SLOPE(B4:B1260,A4:A1260)</f>
        <v>1.3244974403037051</v>
      </c>
    </row>
    <row r="8" spans="1:13" x14ac:dyDescent="0.35">
      <c r="A8" s="25">
        <v>-5.8764418134849101E-5</v>
      </c>
      <c r="B8" s="25">
        <v>1.366263722214211E-2</v>
      </c>
    </row>
    <row r="9" spans="1:13" x14ac:dyDescent="0.35">
      <c r="A9" s="25">
        <v>3.0774089168797052E-3</v>
      </c>
      <c r="B9" s="25">
        <v>5.182996102488282E-4</v>
      </c>
      <c r="L9" t="s">
        <v>119</v>
      </c>
      <c r="M9" s="32">
        <f>_xlfn.COVARIANCE.P(B5:B1260,A5:A1260)/_xlfn.VAR.P(A5:A1260)</f>
        <v>1.3244981732064904</v>
      </c>
    </row>
    <row r="10" spans="1:13" x14ac:dyDescent="0.35">
      <c r="A10" s="25">
        <v>-5.238431836803027E-3</v>
      </c>
      <c r="B10" s="25">
        <v>-1.3471399661730526E-2</v>
      </c>
    </row>
    <row r="11" spans="1:13" x14ac:dyDescent="0.35">
      <c r="A11" s="25">
        <v>2.554541098777357E-3</v>
      </c>
      <c r="B11" s="25">
        <v>-3.6765754371545878E-3</v>
      </c>
    </row>
    <row r="12" spans="1:13" x14ac:dyDescent="0.35">
      <c r="A12" s="25">
        <v>-2.0736489957494178E-3</v>
      </c>
      <c r="B12" s="25">
        <v>1.7923037318030424E-2</v>
      </c>
    </row>
    <row r="13" spans="1:13" x14ac:dyDescent="0.35">
      <c r="A13" s="25">
        <v>-9.3602032703648662E-4</v>
      </c>
      <c r="B13" s="25">
        <v>-6.2142934341945059E-3</v>
      </c>
    </row>
    <row r="14" spans="1:13" x14ac:dyDescent="0.35">
      <c r="A14" s="25">
        <v>-3.4387235199050863E-3</v>
      </c>
      <c r="B14" s="25">
        <v>-5.2115682536957861E-4</v>
      </c>
    </row>
    <row r="15" spans="1:13" x14ac:dyDescent="0.35">
      <c r="A15" s="25">
        <v>-2.1117176711474986E-3</v>
      </c>
      <c r="B15" s="25">
        <v>-3.9624608967674557E-2</v>
      </c>
    </row>
    <row r="16" spans="1:13" x14ac:dyDescent="0.35">
      <c r="A16" s="25">
        <v>2.2345685041312187E-3</v>
      </c>
      <c r="B16" s="25">
        <v>1.6286590662323543E-2</v>
      </c>
    </row>
    <row r="17" spans="1:9" x14ac:dyDescent="0.35">
      <c r="A17" s="25">
        <v>1.5109642560621687E-3</v>
      </c>
      <c r="B17" s="25">
        <v>2.1368056697011668E-3</v>
      </c>
    </row>
    <row r="18" spans="1:9" x14ac:dyDescent="0.35">
      <c r="A18" s="25">
        <v>6.5850800589935981E-4</v>
      </c>
      <c r="B18" s="25">
        <v>-6.396641791044883E-3</v>
      </c>
    </row>
    <row r="19" spans="1:9" x14ac:dyDescent="0.35">
      <c r="A19" s="25">
        <v>1.4930036431213165E-3</v>
      </c>
      <c r="B19" s="25">
        <v>-1.5557887100744915E-2</v>
      </c>
    </row>
    <row r="20" spans="1:9" x14ac:dyDescent="0.35">
      <c r="A20" s="25">
        <v>3.5945327755527805E-3</v>
      </c>
      <c r="B20" s="25">
        <v>-3.3242506811989259E-2</v>
      </c>
      <c r="D20" t="s">
        <v>118</v>
      </c>
    </row>
    <row r="21" spans="1:9" x14ac:dyDescent="0.35">
      <c r="A21" s="25">
        <v>-8.8294838553769888E-3</v>
      </c>
      <c r="B21" s="25">
        <v>-3.9458850056367945E-3</v>
      </c>
      <c r="D21" t="s">
        <v>93</v>
      </c>
    </row>
    <row r="22" spans="1:9" ht="15" thickBot="1" x14ac:dyDescent="0.4">
      <c r="A22" s="25">
        <v>4.0621299787631853E-3</v>
      </c>
      <c r="B22" s="25">
        <v>-1.1884606677985391E-2</v>
      </c>
    </row>
    <row r="23" spans="1:9" x14ac:dyDescent="0.35">
      <c r="A23" s="25">
        <v>-3.1766459292753685E-3</v>
      </c>
      <c r="B23" s="25">
        <v>-1.0309164393423002E-2</v>
      </c>
      <c r="D23" s="31" t="s">
        <v>94</v>
      </c>
      <c r="E23" s="31"/>
    </row>
    <row r="24" spans="1:9" x14ac:dyDescent="0.35">
      <c r="A24" s="25">
        <v>7.3586343258566621E-3</v>
      </c>
      <c r="B24" s="25">
        <v>5.0347161438242971E-2</v>
      </c>
      <c r="D24" t="s">
        <v>95</v>
      </c>
      <c r="E24">
        <v>0.64061309165962332</v>
      </c>
    </row>
    <row r="25" spans="1:9" x14ac:dyDescent="0.35">
      <c r="A25" s="25">
        <v>-1.8775504068061675E-3</v>
      </c>
      <c r="B25" s="25">
        <v>3.0303085399449134E-2</v>
      </c>
      <c r="D25" t="s">
        <v>96</v>
      </c>
      <c r="E25">
        <v>0.41038513320570097</v>
      </c>
    </row>
    <row r="26" spans="1:9" x14ac:dyDescent="0.35">
      <c r="A26" s="25">
        <v>-4.5018718244347724E-3</v>
      </c>
      <c r="B26" s="25">
        <v>7.4865771397552086E-3</v>
      </c>
      <c r="D26" t="s">
        <v>97</v>
      </c>
      <c r="E26">
        <v>0.4099149459116066</v>
      </c>
    </row>
    <row r="27" spans="1:9" x14ac:dyDescent="0.35">
      <c r="A27" s="25">
        <v>-7.6275556003616821E-4</v>
      </c>
      <c r="B27" s="25">
        <v>-5.3078556263270391E-3</v>
      </c>
      <c r="D27" t="s">
        <v>98</v>
      </c>
      <c r="E27">
        <v>2.5182460343968906E-2</v>
      </c>
    </row>
    <row r="28" spans="1:9" ht="15" thickBot="1" x14ac:dyDescent="0.4">
      <c r="A28" s="25">
        <v>-9.100658934465022E-3</v>
      </c>
      <c r="B28" s="25">
        <v>2.8281750266809028E-2</v>
      </c>
      <c r="D28" s="29" t="s">
        <v>99</v>
      </c>
      <c r="E28" s="29">
        <v>1256</v>
      </c>
    </row>
    <row r="29" spans="1:9" x14ac:dyDescent="0.35">
      <c r="A29" s="25">
        <v>2.7330404241284438E-4</v>
      </c>
      <c r="B29" s="25">
        <v>-1.5568240788791457E-3</v>
      </c>
    </row>
    <row r="30" spans="1:9" ht="15" thickBot="1" x14ac:dyDescent="0.4">
      <c r="A30" s="25">
        <v>3.4084276272536179E-3</v>
      </c>
      <c r="B30" s="25">
        <v>1.1434459459459532E-2</v>
      </c>
      <c r="D30" t="s">
        <v>100</v>
      </c>
    </row>
    <row r="31" spans="1:9" x14ac:dyDescent="0.35">
      <c r="A31" s="25">
        <v>-7.6057080177862205E-3</v>
      </c>
      <c r="B31" s="25">
        <v>-6.1664443045449267E-3</v>
      </c>
      <c r="D31" s="30"/>
      <c r="E31" s="30" t="s">
        <v>105</v>
      </c>
      <c r="F31" s="30" t="s">
        <v>106</v>
      </c>
      <c r="G31" s="30" t="s">
        <v>107</v>
      </c>
      <c r="H31" s="30" t="s">
        <v>108</v>
      </c>
      <c r="I31" s="30" t="s">
        <v>109</v>
      </c>
    </row>
    <row r="32" spans="1:9" x14ac:dyDescent="0.35">
      <c r="A32" s="25">
        <v>-3.8119600561352905E-3</v>
      </c>
      <c r="B32" s="25">
        <v>-4.2399172699069301E-2</v>
      </c>
      <c r="D32" t="s">
        <v>101</v>
      </c>
      <c r="E32">
        <v>1</v>
      </c>
      <c r="F32">
        <v>0.55349926423141049</v>
      </c>
      <c r="G32">
        <v>0.55349926423141049</v>
      </c>
      <c r="H32">
        <v>872.81204396680755</v>
      </c>
      <c r="I32">
        <v>4.9205799584266635E-146</v>
      </c>
    </row>
    <row r="33" spans="1:12" x14ac:dyDescent="0.35">
      <c r="A33" s="25">
        <v>3.7614934841034712E-3</v>
      </c>
      <c r="B33" s="25">
        <v>1.7818574514038978E-2</v>
      </c>
      <c r="D33" t="s">
        <v>102</v>
      </c>
      <c r="E33">
        <v>1254</v>
      </c>
      <c r="F33">
        <v>0.79523201145536038</v>
      </c>
      <c r="G33">
        <v>6.3415630897556646E-4</v>
      </c>
    </row>
    <row r="34" spans="1:12" ht="15" thickBot="1" x14ac:dyDescent="0.4">
      <c r="A34" s="25">
        <v>-1.0962791709427461E-2</v>
      </c>
      <c r="B34" s="25">
        <v>-2.9708169761273273E-2</v>
      </c>
      <c r="D34" s="29" t="s">
        <v>103</v>
      </c>
      <c r="E34" s="29">
        <v>1255</v>
      </c>
      <c r="F34" s="29">
        <v>1.3487312756867709</v>
      </c>
      <c r="G34" s="29"/>
      <c r="H34" s="29"/>
      <c r="I34" s="29"/>
    </row>
    <row r="35" spans="1:12" ht="15" thickBot="1" x14ac:dyDescent="0.4">
      <c r="A35" s="25">
        <v>-7.1136912258603149E-3</v>
      </c>
      <c r="B35" s="25">
        <v>-2.6243957012358772E-2</v>
      </c>
    </row>
    <row r="36" spans="1:12" x14ac:dyDescent="0.35">
      <c r="A36" s="25">
        <v>-3.0455439460902448E-5</v>
      </c>
      <c r="B36" s="25">
        <v>-7.2992143345994307E-3</v>
      </c>
      <c r="D36" s="30"/>
      <c r="E36" s="30" t="s">
        <v>110</v>
      </c>
      <c r="F36" s="30" t="s">
        <v>98</v>
      </c>
      <c r="G36" s="30" t="s">
        <v>111</v>
      </c>
      <c r="H36" s="30" t="s">
        <v>112</v>
      </c>
      <c r="I36" s="30" t="s">
        <v>113</v>
      </c>
      <c r="J36" s="30" t="s">
        <v>114</v>
      </c>
      <c r="K36" s="30" t="s">
        <v>115</v>
      </c>
      <c r="L36" s="30" t="s">
        <v>116</v>
      </c>
    </row>
    <row r="37" spans="1:12" x14ac:dyDescent="0.35">
      <c r="A37" s="25">
        <v>-5.6303210459531699E-3</v>
      </c>
      <c r="B37" s="25">
        <v>2.2623868778281491E-3</v>
      </c>
      <c r="D37" t="s">
        <v>104</v>
      </c>
      <c r="E37">
        <v>-7.3175075448816095E-4</v>
      </c>
      <c r="F37">
        <v>7.107056728734687E-4</v>
      </c>
      <c r="G37">
        <v>-1.029611528960511</v>
      </c>
      <c r="H37">
        <v>0.30339094572100983</v>
      </c>
      <c r="I37">
        <v>-2.1260540404295786E-3</v>
      </c>
      <c r="J37">
        <v>6.625525314532569E-4</v>
      </c>
      <c r="K37">
        <v>-2.1260540404295786E-3</v>
      </c>
      <c r="L37">
        <v>6.625525314532569E-4</v>
      </c>
    </row>
    <row r="38" spans="1:12" ht="15" thickBot="1" x14ac:dyDescent="0.4">
      <c r="A38" s="25">
        <v>-2.6276885111605534E-2</v>
      </c>
      <c r="B38" s="25">
        <v>-5.1354404703973185E-2</v>
      </c>
      <c r="D38" s="29" t="s">
        <v>117</v>
      </c>
      <c r="E38" s="33">
        <v>1.3244981732064935</v>
      </c>
      <c r="F38" s="29">
        <v>4.4832297797453055E-2</v>
      </c>
      <c r="G38" s="29">
        <v>29.543392560212226</v>
      </c>
      <c r="H38" s="29">
        <v>4.9205799584328267E-146</v>
      </c>
      <c r="I38" s="29">
        <v>1.236543591554488</v>
      </c>
      <c r="J38" s="29">
        <v>1.4124527548584991</v>
      </c>
      <c r="K38" s="29">
        <v>1.236543591554488</v>
      </c>
      <c r="L38" s="29">
        <v>1.4124527548584991</v>
      </c>
    </row>
    <row r="39" spans="1:12" x14ac:dyDescent="0.35">
      <c r="A39" s="25">
        <v>-2.031041439635016E-2</v>
      </c>
      <c r="B39" s="25">
        <v>5.9494352141240686E-4</v>
      </c>
    </row>
    <row r="40" spans="1:12" x14ac:dyDescent="0.35">
      <c r="A40" s="25">
        <v>2.4213571584680562E-3</v>
      </c>
      <c r="B40" s="25">
        <v>2.6753864447086759E-2</v>
      </c>
    </row>
    <row r="41" spans="1:12" x14ac:dyDescent="0.35">
      <c r="A41" s="25">
        <v>4.2164408817634991E-3</v>
      </c>
      <c r="B41" s="25">
        <v>2.3160972785177575E-3</v>
      </c>
    </row>
    <row r="42" spans="1:12" x14ac:dyDescent="0.35">
      <c r="A42" s="25">
        <v>2.088721419728801E-2</v>
      </c>
      <c r="B42" s="25">
        <v>3.4662104833166014E-2</v>
      </c>
    </row>
    <row r="43" spans="1:12" x14ac:dyDescent="0.35">
      <c r="A43" s="25">
        <v>-2.5906989512765929E-3</v>
      </c>
      <c r="B43" s="25">
        <v>-1.9542211055276319E-2</v>
      </c>
    </row>
    <row r="44" spans="1:12" x14ac:dyDescent="0.35">
      <c r="A44" s="25">
        <v>-1.5067302179886622E-2</v>
      </c>
      <c r="B44" s="25">
        <v>-2.391799680626415E-2</v>
      </c>
    </row>
    <row r="45" spans="1:12" x14ac:dyDescent="0.35">
      <c r="A45" s="25">
        <v>-6.5902515794250185E-3</v>
      </c>
      <c r="B45" s="25">
        <v>-1.9836640597236901E-2</v>
      </c>
    </row>
    <row r="46" spans="1:12" x14ac:dyDescent="0.35">
      <c r="A46" s="25">
        <v>-4.8179491114643275E-3</v>
      </c>
      <c r="B46" s="25">
        <v>1.4285834183680636E-2</v>
      </c>
    </row>
    <row r="47" spans="1:12" x14ac:dyDescent="0.35">
      <c r="A47" s="25">
        <v>-9.8865060584085104E-3</v>
      </c>
      <c r="B47" s="25">
        <v>-5.8685442565409134E-3</v>
      </c>
    </row>
    <row r="48" spans="1:12" x14ac:dyDescent="0.35">
      <c r="A48" s="25">
        <v>-3.0199520040325976E-2</v>
      </c>
      <c r="B48" s="25">
        <v>-1.1806433777660363E-2</v>
      </c>
    </row>
    <row r="49" spans="1:2" x14ac:dyDescent="0.35">
      <c r="A49" s="25">
        <v>1.418653995833993E-2</v>
      </c>
      <c r="B49" s="25">
        <v>1.732383512544804E-2</v>
      </c>
    </row>
    <row r="50" spans="1:2" x14ac:dyDescent="0.35">
      <c r="A50" s="25">
        <v>-1.063715153478198E-2</v>
      </c>
      <c r="B50" s="25">
        <v>-2.8185670687864255E-2</v>
      </c>
    </row>
    <row r="51" spans="1:2" x14ac:dyDescent="0.35">
      <c r="A51" s="25">
        <v>-3.626544530687446E-3</v>
      </c>
      <c r="B51" s="25">
        <v>1.5709970737762678E-2</v>
      </c>
    </row>
    <row r="52" spans="1:2" x14ac:dyDescent="0.35">
      <c r="A52" s="25">
        <v>1.7298577979386925E-2</v>
      </c>
      <c r="B52" s="25">
        <v>0.24747175773181188</v>
      </c>
    </row>
    <row r="53" spans="1:2" x14ac:dyDescent="0.35">
      <c r="A53" s="25">
        <v>3.0612009206911288E-3</v>
      </c>
      <c r="B53" s="25">
        <v>-5.4363331157049791E-2</v>
      </c>
    </row>
    <row r="54" spans="1:2" x14ac:dyDescent="0.35">
      <c r="A54" s="25">
        <v>2.003181112309654E-2</v>
      </c>
      <c r="B54" s="25">
        <v>6.4548714069591645E-2</v>
      </c>
    </row>
    <row r="55" spans="1:2" x14ac:dyDescent="0.35">
      <c r="A55" s="25">
        <v>3.9748933021357128E-4</v>
      </c>
      <c r="B55" s="25">
        <v>1.4684935353626995E-2</v>
      </c>
    </row>
    <row r="56" spans="1:2" x14ac:dyDescent="0.35">
      <c r="A56" s="25">
        <v>4.2901583424807335E-3</v>
      </c>
      <c r="B56" s="25">
        <v>1.8673669467786235E-3</v>
      </c>
    </row>
    <row r="57" spans="1:2" x14ac:dyDescent="0.35">
      <c r="A57" s="25">
        <v>6.1804949274176417E-3</v>
      </c>
      <c r="B57" s="25">
        <v>-2.5629031949162703E-2</v>
      </c>
    </row>
    <row r="58" spans="1:2" x14ac:dyDescent="0.35">
      <c r="A58" s="25">
        <v>1.4968540467843697E-2</v>
      </c>
      <c r="B58" s="25">
        <v>-1.1956001912960305E-2</v>
      </c>
    </row>
    <row r="59" spans="1:2" x14ac:dyDescent="0.35">
      <c r="A59" s="25">
        <v>-4.1724975503436819E-3</v>
      </c>
      <c r="B59" s="25">
        <v>3.8722168441431893E-3</v>
      </c>
    </row>
    <row r="60" spans="1:2" x14ac:dyDescent="0.35">
      <c r="A60" s="25">
        <v>-1.0309378730686309E-2</v>
      </c>
      <c r="B60" s="25">
        <v>0</v>
      </c>
    </row>
    <row r="61" spans="1:2" x14ac:dyDescent="0.35">
      <c r="A61" s="25">
        <v>-1.6089983943231276E-2</v>
      </c>
      <c r="B61" s="25">
        <v>3.8572806171649882E-3</v>
      </c>
    </row>
    <row r="62" spans="1:2" x14ac:dyDescent="0.35">
      <c r="A62" s="25">
        <v>1.07950330678934E-4</v>
      </c>
      <c r="B62" s="25">
        <v>1.3928962536023062E-2</v>
      </c>
    </row>
    <row r="63" spans="1:2" x14ac:dyDescent="0.35">
      <c r="A63" s="25">
        <v>-5.8462880436547021E-3</v>
      </c>
      <c r="B63" s="25">
        <v>-7.5793459223426913E-3</v>
      </c>
    </row>
    <row r="64" spans="1:2" x14ac:dyDescent="0.35">
      <c r="A64" s="25">
        <v>1.1625652446285476E-2</v>
      </c>
      <c r="B64" s="25">
        <v>-2.3866824636429246E-3</v>
      </c>
    </row>
    <row r="65" spans="1:2" x14ac:dyDescent="0.35">
      <c r="A65" s="25">
        <v>1.2721185182786E-3</v>
      </c>
      <c r="B65" s="25">
        <v>-3.3014401913875543E-2</v>
      </c>
    </row>
    <row r="66" spans="1:2" x14ac:dyDescent="0.35">
      <c r="A66" s="25">
        <v>-1.4152473282052467E-2</v>
      </c>
      <c r="B66" s="25">
        <v>-3.908951207766008E-2</v>
      </c>
    </row>
    <row r="67" spans="1:2" x14ac:dyDescent="0.35">
      <c r="A67" s="25">
        <v>-1.6900465470364348E-2</v>
      </c>
      <c r="B67" s="25">
        <v>-2.059783728115354E-3</v>
      </c>
    </row>
    <row r="68" spans="1:2" x14ac:dyDescent="0.35">
      <c r="A68" s="25">
        <v>1.1034752928487393E-2</v>
      </c>
      <c r="B68" s="25">
        <v>3.3539836611962519E-2</v>
      </c>
    </row>
    <row r="69" spans="1:2" x14ac:dyDescent="0.35">
      <c r="A69" s="25">
        <v>-1.6357782600397871E-3</v>
      </c>
      <c r="B69" s="25">
        <v>2.4962055668394469E-3</v>
      </c>
    </row>
    <row r="70" spans="1:2" x14ac:dyDescent="0.35">
      <c r="A70" s="25">
        <v>1.254329870308374E-2</v>
      </c>
      <c r="B70" s="25">
        <v>2.8884462151394518E-2</v>
      </c>
    </row>
    <row r="71" spans="1:2" x14ac:dyDescent="0.35">
      <c r="A71" s="25">
        <v>-7.9501582128710443E-3</v>
      </c>
      <c r="B71" s="25">
        <v>-1.258470474346571E-2</v>
      </c>
    </row>
    <row r="72" spans="1:2" x14ac:dyDescent="0.35">
      <c r="A72" s="25">
        <v>1.9573617005934889E-2</v>
      </c>
      <c r="B72" s="25">
        <v>5.7352941176470676E-2</v>
      </c>
    </row>
    <row r="73" spans="1:2" x14ac:dyDescent="0.35">
      <c r="A73" s="25">
        <v>-1.1878108928626678E-3</v>
      </c>
      <c r="B73" s="25">
        <v>8.3449235048678582E-3</v>
      </c>
    </row>
    <row r="74" spans="1:2" x14ac:dyDescent="0.35">
      <c r="A74" s="25">
        <v>6.3801247435643117E-3</v>
      </c>
      <c r="B74" s="25">
        <v>2.6666666666666589E-2</v>
      </c>
    </row>
    <row r="75" spans="1:2" x14ac:dyDescent="0.35">
      <c r="A75" s="25">
        <v>8.8733514955098639E-3</v>
      </c>
      <c r="B75" s="25">
        <v>8.9566054635020296E-3</v>
      </c>
    </row>
    <row r="76" spans="1:2" x14ac:dyDescent="0.35">
      <c r="A76" s="25">
        <v>-3.6247152437238188E-2</v>
      </c>
      <c r="B76" s="25">
        <v>-2.4855835558995194E-2</v>
      </c>
    </row>
    <row r="77" spans="1:2" x14ac:dyDescent="0.35">
      <c r="A77" s="25">
        <v>-5.0037856943528905E-3</v>
      </c>
      <c r="B77" s="25">
        <v>2.7765181054400453E-2</v>
      </c>
    </row>
    <row r="78" spans="1:2" x14ac:dyDescent="0.35">
      <c r="A78" s="25">
        <v>-2.0104782117049771E-2</v>
      </c>
      <c r="B78" s="25">
        <v>-2.2586359610274494E-2</v>
      </c>
    </row>
    <row r="79" spans="1:2" x14ac:dyDescent="0.35">
      <c r="A79" s="25">
        <v>-6.4066798308725654E-3</v>
      </c>
      <c r="B79" s="25">
        <v>-4.8028998640688658E-2</v>
      </c>
    </row>
    <row r="80" spans="1:2" x14ac:dyDescent="0.35">
      <c r="A80" s="25">
        <v>-3.4359846401905607E-3</v>
      </c>
      <c r="B80" s="25">
        <v>-6.6634459781058104E-3</v>
      </c>
    </row>
    <row r="81" spans="1:2" x14ac:dyDescent="0.35">
      <c r="A81" s="25">
        <v>7.8255972006318342E-3</v>
      </c>
      <c r="B81" s="25">
        <v>-8.9123186913119795E-2</v>
      </c>
    </row>
    <row r="82" spans="1:2" x14ac:dyDescent="0.35">
      <c r="A82" s="25">
        <v>-1.0482489801659858E-2</v>
      </c>
      <c r="B82" s="25">
        <v>-6.3124723829563398E-2</v>
      </c>
    </row>
    <row r="83" spans="1:2" x14ac:dyDescent="0.35">
      <c r="A83" s="25">
        <v>-1.4676243914763467E-2</v>
      </c>
      <c r="B83" s="25">
        <v>-4.491802610432534E-3</v>
      </c>
    </row>
    <row r="84" spans="1:2" x14ac:dyDescent="0.35">
      <c r="A84" s="25">
        <v>-2.2218245906431459E-2</v>
      </c>
      <c r="B84" s="25">
        <v>-4.004512126339542E-2</v>
      </c>
    </row>
    <row r="85" spans="1:2" x14ac:dyDescent="0.35">
      <c r="A85" s="25">
        <v>2.7147392388822568E-4</v>
      </c>
      <c r="B85" s="25">
        <v>2.2326674500587486E-2</v>
      </c>
    </row>
    <row r="86" spans="1:2" x14ac:dyDescent="0.35">
      <c r="A86" s="25">
        <v>-1.7140997691238335E-2</v>
      </c>
      <c r="B86" s="25">
        <v>-4.3678218390804546E-2</v>
      </c>
    </row>
    <row r="87" spans="1:2" x14ac:dyDescent="0.35">
      <c r="A87" s="25">
        <v>-1.2841303083590123E-2</v>
      </c>
      <c r="B87" s="25">
        <v>-3.3653788080155608E-2</v>
      </c>
    </row>
    <row r="88" spans="1:2" x14ac:dyDescent="0.35">
      <c r="A88" s="25">
        <v>-2.0056789624040679E-2</v>
      </c>
      <c r="B88" s="25">
        <v>-4.1666666666666553E-2</v>
      </c>
    </row>
    <row r="89" spans="1:2" x14ac:dyDescent="0.35">
      <c r="A89" s="25">
        <v>-2.7275236698796425E-2</v>
      </c>
      <c r="B89" s="25">
        <v>-1.4276443867618472E-2</v>
      </c>
    </row>
    <row r="90" spans="1:2" x14ac:dyDescent="0.35">
      <c r="A90" s="25">
        <v>4.6178387068852043E-2</v>
      </c>
      <c r="B90" s="25">
        <v>6.8466096115865765E-2</v>
      </c>
    </row>
    <row r="91" spans="1:2" x14ac:dyDescent="0.35">
      <c r="A91" s="25">
        <v>4.5493669077976201E-3</v>
      </c>
      <c r="B91" s="25">
        <v>1.2322858903265294E-3</v>
      </c>
    </row>
    <row r="92" spans="1:2" x14ac:dyDescent="0.35">
      <c r="A92" s="25">
        <v>-4.5530706184470423E-4</v>
      </c>
      <c r="B92" s="25">
        <v>-1.5999999999999986E-2</v>
      </c>
    </row>
    <row r="93" spans="1:2" x14ac:dyDescent="0.35">
      <c r="A93" s="25">
        <v>1.005171552849826E-2</v>
      </c>
      <c r="B93" s="25">
        <v>1.1257035647279643E-2</v>
      </c>
    </row>
    <row r="94" spans="1:2" x14ac:dyDescent="0.35">
      <c r="A94" s="25">
        <v>-3.0726770734111303E-3</v>
      </c>
      <c r="B94" s="25">
        <v>1.7316079158936213E-2</v>
      </c>
    </row>
    <row r="95" spans="1:2" x14ac:dyDescent="0.35">
      <c r="A95" s="25">
        <v>-1.5905372447033293E-2</v>
      </c>
      <c r="B95" s="25">
        <v>-2.9787293022049022E-2</v>
      </c>
    </row>
    <row r="96" spans="1:2" x14ac:dyDescent="0.35">
      <c r="A96" s="25">
        <v>3.2349349758138503E-2</v>
      </c>
      <c r="B96" s="25">
        <v>4.0100250626566449E-2</v>
      </c>
    </row>
    <row r="97" spans="1:2" x14ac:dyDescent="0.35">
      <c r="A97" s="25">
        <v>1.0971644901288337E-2</v>
      </c>
      <c r="B97" s="25">
        <v>3.0722951807228855E-2</v>
      </c>
    </row>
    <row r="98" spans="1:2" x14ac:dyDescent="0.35">
      <c r="A98" s="25">
        <v>1.6919028384460744E-2</v>
      </c>
      <c r="B98" s="25">
        <v>7.597837077858615E-3</v>
      </c>
    </row>
    <row r="99" spans="1:2" x14ac:dyDescent="0.35">
      <c r="A99" s="25">
        <v>9.124379315660994E-3</v>
      </c>
      <c r="B99" s="25">
        <v>2.204182134570766E-2</v>
      </c>
    </row>
    <row r="100" spans="1:2" x14ac:dyDescent="0.35">
      <c r="A100" s="25">
        <v>7.9945803656185158E-3</v>
      </c>
      <c r="B100" s="25">
        <v>-3.9728715111877009E-3</v>
      </c>
    </row>
    <row r="101" spans="1:2" x14ac:dyDescent="0.35">
      <c r="A101" s="25">
        <v>1.260344595067399E-3</v>
      </c>
      <c r="B101" s="25">
        <v>1.7663932630423557E-2</v>
      </c>
    </row>
    <row r="102" spans="1:2" x14ac:dyDescent="0.35">
      <c r="A102" s="25">
        <v>-5.9252849421227247E-3</v>
      </c>
      <c r="B102" s="25">
        <v>1.1197087838909455E-3</v>
      </c>
    </row>
    <row r="103" spans="1:2" x14ac:dyDescent="0.35">
      <c r="A103" s="25">
        <v>6.120330447535338E-3</v>
      </c>
      <c r="B103" s="25">
        <v>2.2371925188586516E-3</v>
      </c>
    </row>
    <row r="104" spans="1:2" x14ac:dyDescent="0.35">
      <c r="A104" s="25">
        <v>6.8031066595189297E-3</v>
      </c>
      <c r="B104" s="25">
        <v>-8.370535714285832E-3</v>
      </c>
    </row>
    <row r="105" spans="1:2" x14ac:dyDescent="0.35">
      <c r="A105" s="25">
        <v>9.1784035022908616E-3</v>
      </c>
      <c r="B105" s="25">
        <v>2.138435565559927E-2</v>
      </c>
    </row>
    <row r="106" spans="1:2" x14ac:dyDescent="0.35">
      <c r="A106" s="25">
        <v>1.3977262406475729E-2</v>
      </c>
      <c r="B106" s="25">
        <v>2.2038512396694278E-2</v>
      </c>
    </row>
    <row r="107" spans="1:2" x14ac:dyDescent="0.35">
      <c r="A107" s="25">
        <v>-1.5314324391250536E-2</v>
      </c>
      <c r="B107" s="25">
        <v>2.1563882564090797E-3</v>
      </c>
    </row>
    <row r="108" spans="1:2" x14ac:dyDescent="0.35">
      <c r="A108" s="25">
        <v>-1.5535921872125923E-3</v>
      </c>
      <c r="B108" s="25">
        <v>-1.0220548682087213E-2</v>
      </c>
    </row>
    <row r="109" spans="1:2" x14ac:dyDescent="0.35">
      <c r="A109" s="25">
        <v>7.0467273173662357E-3</v>
      </c>
      <c r="B109" s="25">
        <v>2.5000054347826192E-2</v>
      </c>
    </row>
    <row r="110" spans="1:2" x14ac:dyDescent="0.35">
      <c r="A110" s="25">
        <v>1.0749023868532917E-2</v>
      </c>
      <c r="B110" s="25">
        <v>3.3403974899046819E-2</v>
      </c>
    </row>
    <row r="111" spans="1:2" x14ac:dyDescent="0.35">
      <c r="A111" s="25">
        <v>-1.3801432304106505E-3</v>
      </c>
      <c r="B111" s="25">
        <v>-6.1569522832221639E-3</v>
      </c>
    </row>
    <row r="112" spans="1:2" x14ac:dyDescent="0.35">
      <c r="A112" s="25">
        <v>-2.7559110587732221E-5</v>
      </c>
      <c r="B112" s="25">
        <v>-2.2715589947568861E-2</v>
      </c>
    </row>
    <row r="113" spans="1:2" x14ac:dyDescent="0.35">
      <c r="A113" s="25">
        <v>6.1673399035945048E-3</v>
      </c>
      <c r="B113" s="25">
        <v>4.2260961436873662E-3</v>
      </c>
    </row>
    <row r="114" spans="1:2" x14ac:dyDescent="0.35">
      <c r="A114" s="25">
        <v>4.4768002444136893E-3</v>
      </c>
      <c r="B114" s="25">
        <v>-3.6822198842715835E-3</v>
      </c>
    </row>
    <row r="115" spans="1:2" x14ac:dyDescent="0.35">
      <c r="A115" s="25">
        <v>3.3398923116621528E-3</v>
      </c>
      <c r="B115" s="25">
        <v>-4.2238646133122325E-3</v>
      </c>
    </row>
    <row r="116" spans="1:2" x14ac:dyDescent="0.35">
      <c r="A116" s="25">
        <v>8.5798285266538363E-3</v>
      </c>
      <c r="B116" s="25">
        <v>3.711505635657138E-3</v>
      </c>
    </row>
    <row r="117" spans="1:2" x14ac:dyDescent="0.35">
      <c r="A117" s="25">
        <v>4.4580525923022078E-3</v>
      </c>
      <c r="B117" s="25">
        <v>8.9804543053355369E-3</v>
      </c>
    </row>
    <row r="118" spans="1:2" x14ac:dyDescent="0.35">
      <c r="A118" s="25">
        <v>-1.5276458172510019E-3</v>
      </c>
      <c r="B118" s="25">
        <v>-8.9005235602095129E-3</v>
      </c>
    </row>
    <row r="119" spans="1:2" x14ac:dyDescent="0.35">
      <c r="A119" s="25">
        <v>-4.4826068984028826E-3</v>
      </c>
      <c r="B119" s="25">
        <v>-1.584791336502896E-2</v>
      </c>
    </row>
    <row r="120" spans="1:2" x14ac:dyDescent="0.35">
      <c r="A120" s="25">
        <v>-1.0515924152080225E-3</v>
      </c>
      <c r="B120" s="25">
        <v>2.2007623296168649E-2</v>
      </c>
    </row>
    <row r="121" spans="1:2" x14ac:dyDescent="0.35">
      <c r="A121" s="25">
        <v>6.580509229639043E-3</v>
      </c>
      <c r="B121" s="25">
        <v>5.7772580999338394E-3</v>
      </c>
    </row>
    <row r="122" spans="1:2" x14ac:dyDescent="0.35">
      <c r="A122" s="25">
        <v>1.0538240004465436E-2</v>
      </c>
      <c r="B122" s="25">
        <v>4.4908616187989712E-2</v>
      </c>
    </row>
    <row r="123" spans="1:2" x14ac:dyDescent="0.35">
      <c r="A123" s="25">
        <v>4.7710224084032502E-3</v>
      </c>
      <c r="B123" s="25">
        <v>-6.4968015992004011E-3</v>
      </c>
    </row>
    <row r="124" spans="1:2" x14ac:dyDescent="0.35">
      <c r="A124" s="25">
        <v>-8.5565525183069321E-4</v>
      </c>
      <c r="B124" s="25">
        <v>-5.0300807359197003E-3</v>
      </c>
    </row>
    <row r="125" spans="1:2" x14ac:dyDescent="0.35">
      <c r="A125" s="25">
        <v>1.1815006712775944E-2</v>
      </c>
      <c r="B125" s="25">
        <v>-3.7411524903360645E-2</v>
      </c>
    </row>
    <row r="126" spans="1:2" x14ac:dyDescent="0.35">
      <c r="A126" s="25">
        <v>1.1807722990957428E-3</v>
      </c>
      <c r="B126" s="25">
        <v>1.8382246933705486E-2</v>
      </c>
    </row>
    <row r="127" spans="1:2" x14ac:dyDescent="0.35">
      <c r="A127" s="25">
        <v>4.618334007020621E-3</v>
      </c>
      <c r="B127" s="25">
        <v>-1.0830273895320977E-2</v>
      </c>
    </row>
    <row r="128" spans="1:2" x14ac:dyDescent="0.35">
      <c r="A128" s="25">
        <v>-3.5114746184951267E-3</v>
      </c>
      <c r="B128" s="25">
        <v>1.1991657977059459E-2</v>
      </c>
    </row>
    <row r="129" spans="1:2" x14ac:dyDescent="0.35">
      <c r="A129" s="25">
        <v>8.0068319398352832E-3</v>
      </c>
      <c r="B129" s="25">
        <v>1.287995878413189E-2</v>
      </c>
    </row>
    <row r="130" spans="1:2" x14ac:dyDescent="0.35">
      <c r="A130" s="25">
        <v>-3.1027036437426836E-4</v>
      </c>
      <c r="B130" s="25">
        <v>-1.5259918616479457E-3</v>
      </c>
    </row>
    <row r="131" spans="1:2" x14ac:dyDescent="0.35">
      <c r="A131" s="25">
        <v>-8.7630054232614198E-3</v>
      </c>
      <c r="B131" s="25">
        <v>-1.3244931902441923E-2</v>
      </c>
    </row>
    <row r="132" spans="1:2" x14ac:dyDescent="0.35">
      <c r="A132" s="25">
        <v>1.1637632879775654E-3</v>
      </c>
      <c r="B132" s="25">
        <v>3.6654567028674902E-2</v>
      </c>
    </row>
    <row r="133" spans="1:2" x14ac:dyDescent="0.35">
      <c r="A133" s="25">
        <v>-4.2066439692110122E-3</v>
      </c>
      <c r="B133" s="25">
        <v>0</v>
      </c>
    </row>
    <row r="134" spans="1:2" x14ac:dyDescent="0.35">
      <c r="A134" s="25">
        <v>7.8572454469603894E-3</v>
      </c>
      <c r="B134" s="25">
        <v>1.6434262948207264E-2</v>
      </c>
    </row>
    <row r="135" spans="1:2" x14ac:dyDescent="0.35">
      <c r="A135" s="25">
        <v>-4.8925764756651401E-3</v>
      </c>
      <c r="B135" s="25">
        <v>-2.7437530622243935E-2</v>
      </c>
    </row>
    <row r="136" spans="1:2" x14ac:dyDescent="0.35">
      <c r="A136" s="25">
        <v>-4.2590458785088806E-3</v>
      </c>
      <c r="B136" s="25">
        <v>-1.0075566750631297E-3</v>
      </c>
    </row>
    <row r="137" spans="1:2" x14ac:dyDescent="0.35">
      <c r="A137" s="25">
        <v>-1.378575442756981E-2</v>
      </c>
      <c r="B137" s="25">
        <v>-2.0171457387796198E-2</v>
      </c>
    </row>
    <row r="138" spans="1:2" x14ac:dyDescent="0.35">
      <c r="A138" s="25">
        <v>-8.4667479393961634E-3</v>
      </c>
      <c r="B138" s="25">
        <v>-3.6026248069994473E-3</v>
      </c>
    </row>
    <row r="139" spans="1:2" x14ac:dyDescent="0.35">
      <c r="A139" s="25">
        <v>-2.8195642495132561E-3</v>
      </c>
      <c r="B139" s="25">
        <v>-1.2913222473490575E-2</v>
      </c>
    </row>
    <row r="140" spans="1:2" x14ac:dyDescent="0.35">
      <c r="A140" s="25">
        <v>1.3444217865115814E-2</v>
      </c>
      <c r="B140" s="25">
        <v>3.0350600190967979E-2</v>
      </c>
    </row>
    <row r="141" spans="1:2" x14ac:dyDescent="0.35">
      <c r="A141" s="25">
        <v>1.5806485677824942E-3</v>
      </c>
      <c r="B141" s="25">
        <v>0</v>
      </c>
    </row>
    <row r="142" spans="1:2" x14ac:dyDescent="0.35">
      <c r="A142" s="25">
        <v>3.8500950197790291E-3</v>
      </c>
      <c r="B142" s="25">
        <v>5.078719904585868E-4</v>
      </c>
    </row>
    <row r="143" spans="1:2" x14ac:dyDescent="0.35">
      <c r="A143" s="25">
        <v>-1.6354695423027616E-3</v>
      </c>
      <c r="B143" s="25">
        <v>1.0152232987196207E-2</v>
      </c>
    </row>
    <row r="144" spans="1:2" x14ac:dyDescent="0.35">
      <c r="A144" s="25">
        <v>1.8072140234964326E-3</v>
      </c>
      <c r="B144" s="25">
        <v>-5.0251758793969301E-3</v>
      </c>
    </row>
    <row r="145" spans="1:2" x14ac:dyDescent="0.35">
      <c r="A145" s="25">
        <v>6.9361794141142305E-3</v>
      </c>
      <c r="B145" s="25">
        <v>2.5253031578436817E-3</v>
      </c>
    </row>
    <row r="146" spans="1:2" x14ac:dyDescent="0.35">
      <c r="A146" s="25">
        <v>-5.1649734408673615E-3</v>
      </c>
      <c r="B146" s="25">
        <v>-6.045340050377883E-3</v>
      </c>
    </row>
    <row r="147" spans="1:2" x14ac:dyDescent="0.35">
      <c r="A147" s="25">
        <v>-8.3353488665727227E-3</v>
      </c>
      <c r="B147" s="25">
        <v>-3.6999493157627995E-2</v>
      </c>
    </row>
    <row r="148" spans="1:2" x14ac:dyDescent="0.35">
      <c r="A148" s="25">
        <v>1.3385979930570936E-2</v>
      </c>
      <c r="B148" s="25">
        <v>1.4736894736842032E-2</v>
      </c>
    </row>
    <row r="149" spans="1:2" x14ac:dyDescent="0.35">
      <c r="A149" s="25">
        <v>-2.8053024152862295E-2</v>
      </c>
      <c r="B149" s="25">
        <v>-4.5124530854536708E-2</v>
      </c>
    </row>
    <row r="150" spans="1:2" x14ac:dyDescent="0.35">
      <c r="A150" s="25">
        <v>1.7412390457157952E-3</v>
      </c>
      <c r="B150" s="25">
        <v>9.2341118957087534E-3</v>
      </c>
    </row>
    <row r="151" spans="1:2" x14ac:dyDescent="0.35">
      <c r="A151" s="25">
        <v>9.8535470965509433E-3</v>
      </c>
      <c r="B151" s="25">
        <v>5.3821313240051476E-4</v>
      </c>
    </row>
    <row r="152" spans="1:2" x14ac:dyDescent="0.35">
      <c r="A152" s="25">
        <v>-9.4324043454998056E-4</v>
      </c>
      <c r="B152" s="25">
        <v>6.992953200645591E-3</v>
      </c>
    </row>
    <row r="153" spans="1:2" x14ac:dyDescent="0.35">
      <c r="A153" s="25">
        <v>8.1983800155839767E-3</v>
      </c>
      <c r="B153" s="25">
        <v>1.2286432280258077E-2</v>
      </c>
    </row>
    <row r="154" spans="1:2" x14ac:dyDescent="0.35">
      <c r="A154" s="25">
        <v>3.2484617374242196E-3</v>
      </c>
      <c r="B154" s="25">
        <v>-4.2216356611275031E-3</v>
      </c>
    </row>
    <row r="155" spans="1:2" x14ac:dyDescent="0.35">
      <c r="A155" s="25">
        <v>1.3837686470411021E-2</v>
      </c>
      <c r="B155" s="25">
        <v>-1.5898780291531841E-3</v>
      </c>
    </row>
    <row r="156" spans="1:2" x14ac:dyDescent="0.35">
      <c r="A156" s="25">
        <v>-3.7763184390389552E-3</v>
      </c>
      <c r="B156" s="25">
        <v>1.0084978768577429E-2</v>
      </c>
    </row>
    <row r="157" spans="1:2" x14ac:dyDescent="0.35">
      <c r="A157" s="25">
        <v>4.9079879911238904E-3</v>
      </c>
      <c r="B157" s="25">
        <v>5.7802414198507368E-3</v>
      </c>
    </row>
    <row r="158" spans="1:2" x14ac:dyDescent="0.35">
      <c r="A158" s="25">
        <v>5.2684981028010254E-3</v>
      </c>
      <c r="B158" s="25">
        <v>3.2915414467889995E-2</v>
      </c>
    </row>
    <row r="159" spans="1:2" x14ac:dyDescent="0.35">
      <c r="A159" s="25">
        <v>7.297946916916093E-3</v>
      </c>
      <c r="B159" s="25">
        <v>-6.5756702073849283E-3</v>
      </c>
    </row>
    <row r="160" spans="1:2" x14ac:dyDescent="0.35">
      <c r="A160" s="25">
        <v>2.3087315071007301E-4</v>
      </c>
      <c r="B160" s="25">
        <v>-7.1282590187504357E-3</v>
      </c>
    </row>
    <row r="161" spans="1:2" x14ac:dyDescent="0.35">
      <c r="A161" s="25">
        <v>-1.1449884152618467E-2</v>
      </c>
      <c r="B161" s="25">
        <v>-4.0512871794871806E-2</v>
      </c>
    </row>
    <row r="162" spans="1:2" x14ac:dyDescent="0.35">
      <c r="A162" s="25">
        <v>9.5482717679018139E-3</v>
      </c>
      <c r="B162" s="25">
        <v>3.260294134703056E-2</v>
      </c>
    </row>
    <row r="163" spans="1:2" x14ac:dyDescent="0.35">
      <c r="A163" s="25">
        <v>2.6935362483132227E-3</v>
      </c>
      <c r="B163" s="25">
        <v>1.0351966873705784E-3</v>
      </c>
    </row>
    <row r="164" spans="1:2" x14ac:dyDescent="0.35">
      <c r="A164" s="25">
        <v>7.5563339922273256E-3</v>
      </c>
      <c r="B164" s="25">
        <v>1.8097259565666955E-2</v>
      </c>
    </row>
    <row r="165" spans="1:2" x14ac:dyDescent="0.35">
      <c r="A165" s="25">
        <v>-1.7350153777102703E-3</v>
      </c>
      <c r="B165" s="25">
        <v>4.062925136469055E-3</v>
      </c>
    </row>
    <row r="166" spans="1:2" x14ac:dyDescent="0.35">
      <c r="A166" s="25">
        <v>7.6962400410993093E-4</v>
      </c>
      <c r="B166" s="25">
        <v>-1.3657056145675243E-2</v>
      </c>
    </row>
    <row r="167" spans="1:2" x14ac:dyDescent="0.35">
      <c r="A167" s="25">
        <v>-7.6037187540363999E-3</v>
      </c>
      <c r="B167" s="25">
        <v>8.2051282051282121E-3</v>
      </c>
    </row>
    <row r="168" spans="1:2" x14ac:dyDescent="0.35">
      <c r="A168" s="25">
        <v>2.4838924989106321E-3</v>
      </c>
      <c r="B168" s="25">
        <v>4.0691759918615612E-3</v>
      </c>
    </row>
    <row r="169" spans="1:2" x14ac:dyDescent="0.35">
      <c r="A169" s="25">
        <v>-3.6961103292208826E-3</v>
      </c>
      <c r="B169" s="25">
        <v>-1.013166160081045E-2</v>
      </c>
    </row>
    <row r="170" spans="1:2" x14ac:dyDescent="0.35">
      <c r="A170" s="25">
        <v>1.2655368893161257E-2</v>
      </c>
      <c r="B170" s="25">
        <v>2.0470828020940152E-2</v>
      </c>
    </row>
    <row r="171" spans="1:2" x14ac:dyDescent="0.35">
      <c r="A171" s="25">
        <v>3.4655670261559725E-3</v>
      </c>
      <c r="B171" s="25">
        <v>1.8054061281140406E-2</v>
      </c>
    </row>
    <row r="172" spans="1:2" x14ac:dyDescent="0.35">
      <c r="A172" s="25">
        <v>-1.1392208254533289E-2</v>
      </c>
      <c r="B172" s="25">
        <v>-9.8521679730131147E-3</v>
      </c>
    </row>
    <row r="173" spans="1:2" x14ac:dyDescent="0.35">
      <c r="A173" s="25">
        <v>9.6054650080904889E-3</v>
      </c>
      <c r="B173" s="25">
        <v>1.4925373134328216E-2</v>
      </c>
    </row>
    <row r="174" spans="1:2" x14ac:dyDescent="0.35">
      <c r="A174" s="25">
        <v>1.0079942224918293E-5</v>
      </c>
      <c r="B174" s="25">
        <v>7.8430882352942492E-3</v>
      </c>
    </row>
    <row r="175" spans="1:2" x14ac:dyDescent="0.35">
      <c r="A175" s="25">
        <v>-1.6210984607662161E-3</v>
      </c>
      <c r="B175" s="25">
        <v>7.782101545822066E-3</v>
      </c>
    </row>
    <row r="176" spans="1:2" x14ac:dyDescent="0.35">
      <c r="A176" s="25">
        <v>-1.1097351812503696E-2</v>
      </c>
      <c r="B176" s="25">
        <v>-5.0193004352944305E-2</v>
      </c>
    </row>
    <row r="177" spans="1:2" x14ac:dyDescent="0.35">
      <c r="A177" s="25">
        <v>2.0524714374290523E-3</v>
      </c>
      <c r="B177" s="25">
        <v>3.6077184959349584E-2</v>
      </c>
    </row>
    <row r="178" spans="1:2" x14ac:dyDescent="0.35">
      <c r="A178" s="25">
        <v>1.4317369344394081E-2</v>
      </c>
      <c r="B178" s="25">
        <v>-7.3564986442618812E-3</v>
      </c>
    </row>
    <row r="179" spans="1:2" x14ac:dyDescent="0.35">
      <c r="A179" s="25">
        <v>-2.0244090048484533E-3</v>
      </c>
      <c r="B179" s="25">
        <v>-1.877465415019753E-2</v>
      </c>
    </row>
    <row r="180" spans="1:2" x14ac:dyDescent="0.35">
      <c r="A180" s="25">
        <v>-1.9323940492049271E-2</v>
      </c>
      <c r="B180" s="25">
        <v>-1.7623413009898583E-2</v>
      </c>
    </row>
    <row r="181" spans="1:2" x14ac:dyDescent="0.35">
      <c r="A181" s="25">
        <v>-3.3425735918916222E-3</v>
      </c>
      <c r="B181" s="25">
        <v>1.4864120963608309E-2</v>
      </c>
    </row>
    <row r="182" spans="1:2" x14ac:dyDescent="0.35">
      <c r="A182" s="25">
        <v>-2.277280614158759E-3</v>
      </c>
      <c r="B182" s="25">
        <v>-9.595859070497894E-3</v>
      </c>
    </row>
    <row r="183" spans="1:2" x14ac:dyDescent="0.35">
      <c r="A183" s="25">
        <v>2.951676071211187E-3</v>
      </c>
      <c r="B183" s="25">
        <v>-1.9377918440697684E-2</v>
      </c>
    </row>
    <row r="184" spans="1:2" x14ac:dyDescent="0.35">
      <c r="A184" s="25">
        <v>-2.9408929421762188E-2</v>
      </c>
      <c r="B184" s="25">
        <v>-3.6401404056162337E-2</v>
      </c>
    </row>
    <row r="185" spans="1:2" x14ac:dyDescent="0.35">
      <c r="A185" s="25">
        <v>9.7785313247257394E-3</v>
      </c>
      <c r="B185" s="25">
        <v>3.2379814766335037E-2</v>
      </c>
    </row>
    <row r="186" spans="1:2" x14ac:dyDescent="0.35">
      <c r="A186" s="25">
        <v>2.6702635902879851E-3</v>
      </c>
      <c r="B186" s="25">
        <v>-9.4092007009514839E-3</v>
      </c>
    </row>
    <row r="187" spans="1:2" x14ac:dyDescent="0.35">
      <c r="A187" s="25">
        <v>6.0158812831280079E-3</v>
      </c>
      <c r="B187" s="25">
        <v>2.163588276327796E-2</v>
      </c>
    </row>
    <row r="188" spans="1:2" x14ac:dyDescent="0.35">
      <c r="A188" s="25">
        <v>-1.1515064590269889E-2</v>
      </c>
      <c r="B188" s="25">
        <v>6.9214872457909471E-2</v>
      </c>
    </row>
    <row r="189" spans="1:2" x14ac:dyDescent="0.35">
      <c r="A189" s="25">
        <v>-7.256315669444461E-3</v>
      </c>
      <c r="B189" s="25">
        <v>7.7294682256295608E-3</v>
      </c>
    </row>
    <row r="190" spans="1:2" x14ac:dyDescent="0.35">
      <c r="A190" s="25">
        <v>1.2821974716769003E-2</v>
      </c>
      <c r="B190" s="25">
        <v>1.438154293472947E-2</v>
      </c>
    </row>
    <row r="191" spans="1:2" x14ac:dyDescent="0.35">
      <c r="A191" s="25">
        <v>-7.6747113166786779E-3</v>
      </c>
      <c r="B191" s="25">
        <v>9.9244328922494483E-3</v>
      </c>
    </row>
    <row r="192" spans="1:2" x14ac:dyDescent="0.35">
      <c r="A192" s="25">
        <v>-1.6757244706154174E-2</v>
      </c>
      <c r="B192" s="25">
        <v>-2.4333223007336174E-2</v>
      </c>
    </row>
    <row r="193" spans="1:2" x14ac:dyDescent="0.35">
      <c r="A193" s="25">
        <v>4.9957704698347354E-3</v>
      </c>
      <c r="B193" s="25">
        <v>2.8776978417265572E-3</v>
      </c>
    </row>
    <row r="194" spans="1:2" x14ac:dyDescent="0.35">
      <c r="A194" s="25">
        <v>-1.0016970115762984E-2</v>
      </c>
      <c r="B194" s="25">
        <v>2.3911525585843941E-3</v>
      </c>
    </row>
    <row r="195" spans="1:2" x14ac:dyDescent="0.35">
      <c r="A195" s="25">
        <v>-6.1816555567042013E-3</v>
      </c>
      <c r="B195" s="25">
        <v>-3.0534304891903837E-2</v>
      </c>
    </row>
    <row r="196" spans="1:2" x14ac:dyDescent="0.35">
      <c r="A196" s="25">
        <v>-2.2370379017875737E-3</v>
      </c>
      <c r="B196" s="25">
        <v>5.9055610236219717E-3</v>
      </c>
    </row>
    <row r="197" spans="1:2" x14ac:dyDescent="0.35">
      <c r="A197" s="25">
        <v>-9.9362069497541151E-3</v>
      </c>
      <c r="B197" s="25">
        <v>-1.0274021023775799E-2</v>
      </c>
    </row>
    <row r="198" spans="1:2" x14ac:dyDescent="0.35">
      <c r="A198" s="25">
        <v>6.8709975144988066E-3</v>
      </c>
      <c r="B198" s="25">
        <v>2.4221403855659959E-2</v>
      </c>
    </row>
    <row r="199" spans="1:2" x14ac:dyDescent="0.35">
      <c r="A199" s="25">
        <v>2.5168138548125642E-2</v>
      </c>
      <c r="B199" s="25">
        <v>4.7297396105086632E-2</v>
      </c>
    </row>
    <row r="200" spans="1:2" x14ac:dyDescent="0.35">
      <c r="A200" s="25">
        <v>3.1517295246162513E-3</v>
      </c>
      <c r="B200" s="25">
        <v>4.1474606383658741E-2</v>
      </c>
    </row>
    <row r="201" spans="1:2" x14ac:dyDescent="0.35">
      <c r="A201" s="25">
        <v>3.6325933833345168E-3</v>
      </c>
      <c r="B201" s="25">
        <v>-3.0973008849558763E-3</v>
      </c>
    </row>
    <row r="202" spans="1:2" x14ac:dyDescent="0.35">
      <c r="A202" s="25">
        <v>5.5699540204733351E-3</v>
      </c>
      <c r="B202" s="25">
        <v>1.5978605593492914E-2</v>
      </c>
    </row>
    <row r="203" spans="1:2" x14ac:dyDescent="0.35">
      <c r="A203" s="25">
        <v>5.3858039112051215E-3</v>
      </c>
      <c r="B203" s="25">
        <v>-8.7373529374116955E-3</v>
      </c>
    </row>
    <row r="204" spans="1:2" x14ac:dyDescent="0.35">
      <c r="A204" s="25">
        <v>8.8848330209937375E-4</v>
      </c>
      <c r="B204" s="25">
        <v>1.8069589331441753E-2</v>
      </c>
    </row>
    <row r="205" spans="1:2" x14ac:dyDescent="0.35">
      <c r="A205" s="25">
        <v>-1.1345431404958717E-3</v>
      </c>
      <c r="B205" s="25">
        <v>-7.7922077922077792E-3</v>
      </c>
    </row>
    <row r="206" spans="1:2" x14ac:dyDescent="0.35">
      <c r="A206" s="25">
        <v>5.6422502595678261E-3</v>
      </c>
      <c r="B206" s="25">
        <v>2.4869109947643835E-2</v>
      </c>
    </row>
    <row r="207" spans="1:2" x14ac:dyDescent="0.35">
      <c r="A207" s="25">
        <v>-6.5517568150990496E-3</v>
      </c>
      <c r="B207" s="25">
        <v>1.5325670498084419E-2</v>
      </c>
    </row>
    <row r="208" spans="1:2" x14ac:dyDescent="0.35">
      <c r="A208" s="25">
        <v>-1.8947376292854749E-4</v>
      </c>
      <c r="B208" s="25">
        <v>-1.383647798742146E-2</v>
      </c>
    </row>
    <row r="209" spans="1:2" x14ac:dyDescent="0.35">
      <c r="A209" s="25">
        <v>1.1471033462069683E-2</v>
      </c>
      <c r="B209" s="25">
        <v>2.0408163265306142E-2</v>
      </c>
    </row>
    <row r="210" spans="1:2" x14ac:dyDescent="0.35">
      <c r="A210" s="25">
        <v>2.9146043510815782E-3</v>
      </c>
      <c r="B210" s="25">
        <v>-1.0416666666666666E-2</v>
      </c>
    </row>
    <row r="211" spans="1:2" x14ac:dyDescent="0.35">
      <c r="A211" s="25">
        <v>6.7412181583952485E-3</v>
      </c>
      <c r="B211" s="25">
        <v>-1.0947368421052697E-2</v>
      </c>
    </row>
    <row r="212" spans="1:2" x14ac:dyDescent="0.35">
      <c r="A212" s="25">
        <v>-6.0981042505377425E-3</v>
      </c>
      <c r="B212" s="25">
        <v>-1.6602809706257857E-2</v>
      </c>
    </row>
    <row r="213" spans="1:2" x14ac:dyDescent="0.35">
      <c r="A213" s="25">
        <v>-8.0181945637297341E-3</v>
      </c>
      <c r="B213" s="25">
        <v>-2.8138484848484895E-2</v>
      </c>
    </row>
    <row r="214" spans="1:2" x14ac:dyDescent="0.35">
      <c r="A214" s="25">
        <v>-5.9185255315689642E-3</v>
      </c>
      <c r="B214" s="25">
        <v>-2.628062243738875E-2</v>
      </c>
    </row>
    <row r="215" spans="1:2" x14ac:dyDescent="0.35">
      <c r="A215" s="25">
        <v>-1.4252975878533E-3</v>
      </c>
      <c r="B215" s="25">
        <v>9.6065411890877694E-3</v>
      </c>
    </row>
    <row r="216" spans="1:2" x14ac:dyDescent="0.35">
      <c r="A216" s="25">
        <v>1.2472245137184456E-2</v>
      </c>
      <c r="B216" s="25">
        <v>3.624830086089637E-3</v>
      </c>
    </row>
    <row r="217" spans="1:2" x14ac:dyDescent="0.35">
      <c r="A217" s="25">
        <v>1.2074057331514962E-2</v>
      </c>
      <c r="B217" s="25">
        <v>2.2573814898420651E-3</v>
      </c>
    </row>
    <row r="218" spans="1:2" x14ac:dyDescent="0.35">
      <c r="A218" s="25">
        <v>3.5312051671222279E-3</v>
      </c>
      <c r="B218" s="25">
        <v>-5.855900637121594E-3</v>
      </c>
    </row>
    <row r="219" spans="1:2" x14ac:dyDescent="0.35">
      <c r="A219" s="25">
        <v>-3.1705221238423269E-3</v>
      </c>
      <c r="B219" s="25">
        <v>1.1780697779791483E-2</v>
      </c>
    </row>
    <row r="220" spans="1:2" x14ac:dyDescent="0.35">
      <c r="A220" s="25">
        <v>8.8532484096319093E-3</v>
      </c>
      <c r="B220" s="25">
        <v>1.6569682042095926E-2</v>
      </c>
    </row>
    <row r="221" spans="1:2" x14ac:dyDescent="0.35">
      <c r="A221" s="25">
        <v>1.2885205118136676E-3</v>
      </c>
      <c r="B221" s="25">
        <v>-2.202687127635005E-3</v>
      </c>
    </row>
    <row r="222" spans="1:2" x14ac:dyDescent="0.35">
      <c r="A222" s="25">
        <v>-9.4254215325139234E-3</v>
      </c>
      <c r="B222" s="25">
        <v>2.1192008830022206E-2</v>
      </c>
    </row>
    <row r="223" spans="1:2" x14ac:dyDescent="0.35">
      <c r="A223" s="25">
        <v>-1.0787759972339101E-4</v>
      </c>
      <c r="B223" s="25">
        <v>3.4587117794513647E-3</v>
      </c>
    </row>
    <row r="224" spans="1:2" x14ac:dyDescent="0.35">
      <c r="A224" s="25">
        <v>-7.0870888483503538E-4</v>
      </c>
      <c r="B224" s="25">
        <v>-8.1860839373582156E-3</v>
      </c>
    </row>
    <row r="225" spans="1:2" x14ac:dyDescent="0.35">
      <c r="A225" s="25">
        <v>-2.6723563299896362E-3</v>
      </c>
      <c r="B225" s="25">
        <v>8.688053866203381E-3</v>
      </c>
    </row>
    <row r="226" spans="1:2" x14ac:dyDescent="0.35">
      <c r="A226" s="25">
        <v>1.0233782302051983E-2</v>
      </c>
      <c r="B226" s="25">
        <v>3.2730449299330243E-2</v>
      </c>
    </row>
    <row r="227" spans="1:2" x14ac:dyDescent="0.35">
      <c r="A227" s="25">
        <v>-4.6570015896893113E-3</v>
      </c>
      <c r="B227" s="25">
        <v>1.3344412010008308E-2</v>
      </c>
    </row>
    <row r="228" spans="1:2" x14ac:dyDescent="0.35">
      <c r="A228" s="25">
        <v>2.4084279866996801E-4</v>
      </c>
      <c r="B228" s="25">
        <v>-1.6460494504546325E-3</v>
      </c>
    </row>
    <row r="229" spans="1:2" x14ac:dyDescent="0.35">
      <c r="A229" s="25">
        <v>-7.3571905973965138E-3</v>
      </c>
      <c r="B229" s="25">
        <v>-1.7724649629019096E-2</v>
      </c>
    </row>
    <row r="230" spans="1:2" x14ac:dyDescent="0.35">
      <c r="A230" s="25">
        <v>3.1639225855129307E-3</v>
      </c>
      <c r="B230" s="25">
        <v>3.3571128829207658E-3</v>
      </c>
    </row>
    <row r="231" spans="1:2" x14ac:dyDescent="0.35">
      <c r="A231" s="25">
        <v>-3.1899321241810612E-3</v>
      </c>
      <c r="B231" s="25">
        <v>1.6729820158929392E-3</v>
      </c>
    </row>
    <row r="232" spans="1:2" x14ac:dyDescent="0.35">
      <c r="A232" s="25">
        <v>-9.0843861783707807E-4</v>
      </c>
      <c r="B232" s="25">
        <v>-1.4196241578445021E-2</v>
      </c>
    </row>
    <row r="233" spans="1:2" x14ac:dyDescent="0.35">
      <c r="A233" s="25">
        <v>1.0621776694361275E-2</v>
      </c>
      <c r="B233" s="25">
        <v>2.3295170550818683E-2</v>
      </c>
    </row>
    <row r="234" spans="1:2" x14ac:dyDescent="0.35">
      <c r="A234" s="25">
        <v>1.4109037261702645E-2</v>
      </c>
      <c r="B234" s="25">
        <v>2.8973509933774952E-3</v>
      </c>
    </row>
    <row r="235" spans="1:2" x14ac:dyDescent="0.35">
      <c r="A235" s="25">
        <v>-9.5625025362623666E-3</v>
      </c>
      <c r="B235" s="25">
        <v>-3.7144449030128306E-3</v>
      </c>
    </row>
    <row r="236" spans="1:2" x14ac:dyDescent="0.35">
      <c r="A236" s="25">
        <v>9.3189026073663504E-3</v>
      </c>
      <c r="B236" s="25">
        <v>1.2427920978788014E-3</v>
      </c>
    </row>
    <row r="237" spans="1:2" x14ac:dyDescent="0.35">
      <c r="A237" s="25">
        <v>-4.6693677349856537E-3</v>
      </c>
      <c r="B237" s="25">
        <v>9.1021514273892361E-3</v>
      </c>
    </row>
    <row r="238" spans="1:2" x14ac:dyDescent="0.35">
      <c r="A238" s="25">
        <v>6.5455062958601484E-3</v>
      </c>
      <c r="B238" s="25">
        <v>-0.13694137502834666</v>
      </c>
    </row>
    <row r="239" spans="1:2" x14ac:dyDescent="0.35">
      <c r="A239" s="25">
        <v>-1.0106743257886823E-2</v>
      </c>
      <c r="B239" s="25">
        <v>-3.372917024841663E-2</v>
      </c>
    </row>
    <row r="240" spans="1:2" x14ac:dyDescent="0.35">
      <c r="A240" s="25">
        <v>-1.6901232249702882E-2</v>
      </c>
      <c r="B240" s="25">
        <v>-5.9980285152409114E-2</v>
      </c>
    </row>
    <row r="241" spans="1:2" x14ac:dyDescent="0.35">
      <c r="A241" s="25">
        <v>-9.8009553737401795E-3</v>
      </c>
      <c r="B241" s="25">
        <v>3.6610876746293211E-3</v>
      </c>
    </row>
    <row r="242" spans="1:2" x14ac:dyDescent="0.35">
      <c r="A242" s="25">
        <v>-2.8048697166713373E-2</v>
      </c>
      <c r="B242" s="25">
        <v>-4.1167324587424475E-2</v>
      </c>
    </row>
    <row r="243" spans="1:2" x14ac:dyDescent="0.35">
      <c r="A243" s="25">
        <v>1.2182759594396792E-2</v>
      </c>
      <c r="B243" s="25">
        <v>3.0978206521739285E-2</v>
      </c>
    </row>
    <row r="244" spans="1:2" x14ac:dyDescent="0.35">
      <c r="A244" s="25">
        <v>2.0228611627289145E-3</v>
      </c>
      <c r="B244" s="25">
        <v>-6.8528733185490159E-3</v>
      </c>
    </row>
    <row r="245" spans="1:2" x14ac:dyDescent="0.35">
      <c r="A245" s="25">
        <v>2.0134476483495499E-2</v>
      </c>
      <c r="B245" s="25">
        <v>-2.123195329087058E-3</v>
      </c>
    </row>
    <row r="246" spans="1:2" x14ac:dyDescent="0.35">
      <c r="A246" s="25">
        <v>-1.2455190211001683E-2</v>
      </c>
      <c r="B246" s="25">
        <v>-3.4574416732681801E-2</v>
      </c>
    </row>
    <row r="247" spans="1:2" x14ac:dyDescent="0.35">
      <c r="A247" s="25">
        <v>-1.5226158357544994E-2</v>
      </c>
      <c r="B247" s="25">
        <v>-2.479333333333324E-2</v>
      </c>
    </row>
    <row r="248" spans="1:2" x14ac:dyDescent="0.35">
      <c r="A248" s="25">
        <v>1.1285105023325638E-2</v>
      </c>
      <c r="B248" s="25">
        <v>7.3445758562385374E-3</v>
      </c>
    </row>
    <row r="249" spans="1:2" x14ac:dyDescent="0.35">
      <c r="A249" s="25">
        <v>-2.932121811175423E-2</v>
      </c>
      <c r="B249" s="25">
        <v>-4.8794223219293248E-2</v>
      </c>
    </row>
    <row r="250" spans="1:2" x14ac:dyDescent="0.35">
      <c r="A250" s="25">
        <v>-1.5397015301481802E-3</v>
      </c>
      <c r="B250" s="25">
        <v>-2.7122584146378772E-2</v>
      </c>
    </row>
    <row r="251" spans="1:2" x14ac:dyDescent="0.35">
      <c r="A251" s="25">
        <v>2.0739301366019171E-2</v>
      </c>
      <c r="B251" s="25">
        <v>1.7575818181818192E-2</v>
      </c>
    </row>
    <row r="252" spans="1:2" x14ac:dyDescent="0.35">
      <c r="A252" s="25">
        <v>9.8706987360002024E-3</v>
      </c>
      <c r="B252" s="25">
        <v>3.5734959158133014E-3</v>
      </c>
    </row>
    <row r="253" spans="1:2" x14ac:dyDescent="0.35">
      <c r="A253" s="25">
        <v>-8.1460225498067654E-3</v>
      </c>
      <c r="B253" s="25">
        <v>-6.528189910979405E-3</v>
      </c>
    </row>
    <row r="254" spans="1:2" x14ac:dyDescent="0.35">
      <c r="A254" s="25">
        <v>5.6280635954937862E-3</v>
      </c>
      <c r="B254" s="25">
        <v>1.0752688172043208E-2</v>
      </c>
    </row>
    <row r="255" spans="1:2" x14ac:dyDescent="0.35">
      <c r="A255" s="25">
        <v>8.4795692988315168E-4</v>
      </c>
      <c r="B255" s="25">
        <v>1.3002304964538879E-2</v>
      </c>
    </row>
    <row r="256" spans="1:2" x14ac:dyDescent="0.35">
      <c r="A256" s="25">
        <v>-2.7487960069067133E-2</v>
      </c>
      <c r="B256" s="25">
        <v>-5.7759571631246946E-2</v>
      </c>
    </row>
    <row r="257" spans="1:2" x14ac:dyDescent="0.35">
      <c r="A257" s="25">
        <v>8.0803493528969466E-3</v>
      </c>
      <c r="B257" s="25">
        <v>9.9070588235295777E-3</v>
      </c>
    </row>
    <row r="258" spans="1:2" x14ac:dyDescent="0.35">
      <c r="A258" s="25">
        <v>-1.0132932471281567E-2</v>
      </c>
      <c r="B258" s="25">
        <v>-1.1649173001175706E-2</v>
      </c>
    </row>
    <row r="259" spans="1:2" x14ac:dyDescent="0.35">
      <c r="A259" s="25">
        <v>9.4508689439470744E-3</v>
      </c>
      <c r="B259" s="25">
        <v>2.3573137495463033E-2</v>
      </c>
    </row>
    <row r="260" spans="1:2" x14ac:dyDescent="0.35">
      <c r="A260" s="25">
        <v>1.473553918864909E-2</v>
      </c>
      <c r="B260" s="25">
        <v>2.7878727272727263E-2</v>
      </c>
    </row>
    <row r="261" spans="1:2" x14ac:dyDescent="0.35">
      <c r="A261" s="25">
        <v>2.1254894672914186E-3</v>
      </c>
      <c r="B261" s="25">
        <v>-2.3584317428319494E-3</v>
      </c>
    </row>
    <row r="262" spans="1:2" x14ac:dyDescent="0.35">
      <c r="A262" s="25">
        <v>-1.2305923135759273E-2</v>
      </c>
      <c r="B262" s="25">
        <v>-2.3641252955082844E-3</v>
      </c>
    </row>
    <row r="263" spans="1:2" x14ac:dyDescent="0.35">
      <c r="A263" s="25">
        <v>1.2319308628053079E-2</v>
      </c>
      <c r="B263" s="25">
        <v>2.1327074723167749E-2</v>
      </c>
    </row>
    <row r="264" spans="1:2" x14ac:dyDescent="0.35">
      <c r="A264" s="25">
        <v>1.684799355324014E-2</v>
      </c>
      <c r="B264" s="25">
        <v>3.8863109048723997E-2</v>
      </c>
    </row>
    <row r="265" spans="1:2" x14ac:dyDescent="0.35">
      <c r="A265" s="25">
        <v>-5.8557849509425488E-4</v>
      </c>
      <c r="B265" s="25">
        <v>-7.2584589614741223E-3</v>
      </c>
    </row>
    <row r="266" spans="1:2" x14ac:dyDescent="0.35">
      <c r="A266" s="25">
        <v>7.8210163283424575E-3</v>
      </c>
      <c r="B266" s="25">
        <v>3.03711456484171E-2</v>
      </c>
    </row>
    <row r="267" spans="1:2" x14ac:dyDescent="0.35">
      <c r="A267" s="25">
        <v>5.8864903655269493E-3</v>
      </c>
      <c r="B267" s="25">
        <v>1.5283842794759887E-2</v>
      </c>
    </row>
    <row r="268" spans="1:2" x14ac:dyDescent="0.35">
      <c r="A268" s="25">
        <v>1.3577219183979961E-2</v>
      </c>
      <c r="B268" s="25">
        <v>2.9032204301075167E-2</v>
      </c>
    </row>
    <row r="269" spans="1:2" x14ac:dyDescent="0.35">
      <c r="A269" s="25">
        <v>-8.9098880071117803E-4</v>
      </c>
      <c r="B269" s="25">
        <v>4.7022468496472174E-3</v>
      </c>
    </row>
    <row r="270" spans="1:2" x14ac:dyDescent="0.35">
      <c r="A270" s="25">
        <v>4.0769736751432203E-4</v>
      </c>
      <c r="B270" s="25">
        <v>-8.3203328133125403E-3</v>
      </c>
    </row>
    <row r="271" spans="1:2" x14ac:dyDescent="0.35">
      <c r="A271" s="25">
        <v>1.4924570331793989E-3</v>
      </c>
      <c r="B271" s="25">
        <v>-2.6219192448872948E-3</v>
      </c>
    </row>
    <row r="272" spans="1:2" x14ac:dyDescent="0.35">
      <c r="A272" s="25">
        <v>-3.3569043706721045E-3</v>
      </c>
      <c r="B272" s="25">
        <v>0</v>
      </c>
    </row>
    <row r="273" spans="1:2" x14ac:dyDescent="0.35">
      <c r="A273" s="25">
        <v>-3.0926088068457583E-3</v>
      </c>
      <c r="B273" s="25">
        <v>-6.8349631966351226E-3</v>
      </c>
    </row>
    <row r="274" spans="1:2" x14ac:dyDescent="0.35">
      <c r="A274" s="25">
        <v>-1.9299488058352212E-3</v>
      </c>
      <c r="B274" s="25">
        <v>-2.4880837738530205E-2</v>
      </c>
    </row>
    <row r="275" spans="1:2" x14ac:dyDescent="0.35">
      <c r="A275" s="25">
        <v>-2.5748176156131061E-3</v>
      </c>
      <c r="B275" s="25">
        <v>-2.3887079261672162E-2</v>
      </c>
    </row>
    <row r="276" spans="1:2" x14ac:dyDescent="0.35">
      <c r="A276" s="25">
        <v>1.6403760980924225E-3</v>
      </c>
      <c r="B276" s="25">
        <v>5.5617352614004503E-4</v>
      </c>
    </row>
    <row r="277" spans="1:2" x14ac:dyDescent="0.35">
      <c r="A277" s="25">
        <v>-1.1371578885400462E-2</v>
      </c>
      <c r="B277" s="25">
        <v>-1.8343524180099963E-2</v>
      </c>
    </row>
    <row r="278" spans="1:2" x14ac:dyDescent="0.35">
      <c r="A278" s="25">
        <v>1.1294711161815877E-2</v>
      </c>
      <c r="B278" s="25">
        <v>1.0758776896942315E-2</v>
      </c>
    </row>
    <row r="279" spans="1:2" x14ac:dyDescent="0.35">
      <c r="A279" s="25">
        <v>-5.3712239772181012E-3</v>
      </c>
      <c r="B279" s="25">
        <v>6.7226330532212863E-3</v>
      </c>
    </row>
    <row r="280" spans="1:2" x14ac:dyDescent="0.35">
      <c r="A280" s="25">
        <v>-7.3465160601604148E-3</v>
      </c>
      <c r="B280" s="25">
        <v>-1.0016583751618529E-2</v>
      </c>
    </row>
    <row r="281" spans="1:2" x14ac:dyDescent="0.35">
      <c r="A281" s="25">
        <v>6.625955701893959E-3</v>
      </c>
      <c r="B281" s="25">
        <v>1.9111747098833853E-2</v>
      </c>
    </row>
    <row r="282" spans="1:2" x14ac:dyDescent="0.35">
      <c r="A282" s="25">
        <v>-1.8321016164682902E-2</v>
      </c>
      <c r="B282" s="25">
        <v>-6.6188089695978451E-3</v>
      </c>
    </row>
    <row r="283" spans="1:2" x14ac:dyDescent="0.35">
      <c r="A283" s="25">
        <v>-1.378936733519253E-2</v>
      </c>
      <c r="B283" s="25">
        <v>-2.7207107162687504E-2</v>
      </c>
    </row>
    <row r="284" spans="1:2" x14ac:dyDescent="0.35">
      <c r="A284" s="25">
        <v>5.7636535586327586E-3</v>
      </c>
      <c r="B284" s="25">
        <v>-1.1415525114155008E-3</v>
      </c>
    </row>
    <row r="285" spans="1:2" x14ac:dyDescent="0.35">
      <c r="A285" s="25">
        <v>1.0171835198002323E-2</v>
      </c>
      <c r="B285" s="25">
        <v>5.1428571428571348E-3</v>
      </c>
    </row>
    <row r="286" spans="1:2" x14ac:dyDescent="0.35">
      <c r="A286" s="25">
        <v>-5.1161051378943757E-3</v>
      </c>
      <c r="B286" s="25">
        <v>-6.8221148379760356E-3</v>
      </c>
    </row>
    <row r="287" spans="1:2" x14ac:dyDescent="0.35">
      <c r="A287" s="25">
        <v>-1.7523329976165743E-2</v>
      </c>
      <c r="B287" s="25">
        <v>-6.8688612975879365E-3</v>
      </c>
    </row>
    <row r="288" spans="1:2" x14ac:dyDescent="0.35">
      <c r="A288" s="25">
        <v>6.9484292769076477E-3</v>
      </c>
      <c r="B288" s="25">
        <v>2.3054755043227581E-2</v>
      </c>
    </row>
    <row r="289" spans="1:2" x14ac:dyDescent="0.35">
      <c r="A289" s="25">
        <v>5.5395774254086445E-3</v>
      </c>
      <c r="B289" s="25">
        <v>5.6338028169014885E-3</v>
      </c>
    </row>
    <row r="290" spans="1:2" x14ac:dyDescent="0.35">
      <c r="A290" s="25">
        <v>1.7195848168362088E-2</v>
      </c>
      <c r="B290" s="25">
        <v>2.2969187675070033E-2</v>
      </c>
    </row>
    <row r="291" spans="1:2" x14ac:dyDescent="0.35">
      <c r="A291" s="25">
        <v>-3.9340682638462181E-3</v>
      </c>
      <c r="B291" s="25">
        <v>-1.6429353778751991E-3</v>
      </c>
    </row>
    <row r="292" spans="1:2" x14ac:dyDescent="0.35">
      <c r="A292" s="25">
        <v>8.0040804847915231E-3</v>
      </c>
      <c r="B292" s="25">
        <v>1.2616511245200187E-2</v>
      </c>
    </row>
    <row r="293" spans="1:2" x14ac:dyDescent="0.35">
      <c r="A293" s="25">
        <v>-9.9258172614472614E-4</v>
      </c>
      <c r="B293" s="25">
        <v>-5.4170100442583642E-3</v>
      </c>
    </row>
    <row r="294" spans="1:2" x14ac:dyDescent="0.35">
      <c r="A294" s="25">
        <v>8.4529753418271913E-3</v>
      </c>
      <c r="B294" s="25">
        <v>5.4465138645689269E-3</v>
      </c>
    </row>
    <row r="295" spans="1:2" x14ac:dyDescent="0.35">
      <c r="A295" s="25">
        <v>-9.7491242699928628E-4</v>
      </c>
      <c r="B295" s="25">
        <v>-3.5211269513069778E-2</v>
      </c>
    </row>
    <row r="296" spans="1:2" x14ac:dyDescent="0.35">
      <c r="A296" s="25">
        <v>5.6279683304696227E-3</v>
      </c>
      <c r="B296" s="25">
        <v>2.0213420562235879E-2</v>
      </c>
    </row>
    <row r="297" spans="1:2" x14ac:dyDescent="0.35">
      <c r="A297" s="25">
        <v>-2.9783329219351722E-4</v>
      </c>
      <c r="B297" s="25">
        <v>6.8794716565767744E-2</v>
      </c>
    </row>
    <row r="298" spans="1:2" x14ac:dyDescent="0.35">
      <c r="A298" s="25">
        <v>8.3715360274603059E-4</v>
      </c>
      <c r="B298" s="25">
        <v>-2.111225540679712E-2</v>
      </c>
    </row>
    <row r="299" spans="1:2" x14ac:dyDescent="0.35">
      <c r="A299" s="25">
        <v>4.5672009576182819E-4</v>
      </c>
      <c r="B299" s="25">
        <v>0</v>
      </c>
    </row>
    <row r="300" spans="1:2" x14ac:dyDescent="0.35">
      <c r="A300" s="25">
        <v>4.9343430028848225E-3</v>
      </c>
      <c r="B300" s="25">
        <v>2.6301420305102408E-3</v>
      </c>
    </row>
    <row r="301" spans="1:2" x14ac:dyDescent="0.35">
      <c r="A301" s="25">
        <v>5.8135452724006886E-3</v>
      </c>
      <c r="B301" s="25">
        <v>-1.0492130665904584E-3</v>
      </c>
    </row>
    <row r="302" spans="1:2" x14ac:dyDescent="0.35">
      <c r="A302" s="25">
        <v>2.3495288439837995E-3</v>
      </c>
      <c r="B302" s="25">
        <v>-1.680682684838088E-2</v>
      </c>
    </row>
    <row r="303" spans="1:2" x14ac:dyDescent="0.35">
      <c r="A303" s="25">
        <v>-2.6832430625303126E-3</v>
      </c>
      <c r="B303" s="25">
        <v>-5.341773789624824E-3</v>
      </c>
    </row>
    <row r="304" spans="1:2" x14ac:dyDescent="0.35">
      <c r="A304" s="25">
        <v>-7.3961371596963175E-3</v>
      </c>
      <c r="B304" s="25">
        <v>-6.4447364959861432E-3</v>
      </c>
    </row>
    <row r="305" spans="1:2" x14ac:dyDescent="0.35">
      <c r="A305" s="25">
        <v>1.4386026722272571E-2</v>
      </c>
      <c r="B305" s="25">
        <v>2.2162162162162168E-2</v>
      </c>
    </row>
    <row r="306" spans="1:2" x14ac:dyDescent="0.35">
      <c r="A306" s="25">
        <v>5.848235946559097E-3</v>
      </c>
      <c r="B306" s="25">
        <v>-0.18350079323109469</v>
      </c>
    </row>
    <row r="307" spans="1:2" x14ac:dyDescent="0.35">
      <c r="A307" s="25">
        <v>2.1201844774119071E-3</v>
      </c>
      <c r="B307" s="25">
        <v>5.6347085492228097E-2</v>
      </c>
    </row>
    <row r="308" spans="1:2" x14ac:dyDescent="0.35">
      <c r="A308" s="25">
        <v>-4.4914947495540191E-3</v>
      </c>
      <c r="B308" s="25">
        <v>1.2262477759808587E-2</v>
      </c>
    </row>
    <row r="309" spans="1:2" x14ac:dyDescent="0.35">
      <c r="A309" s="25">
        <v>1.1505710189733884E-3</v>
      </c>
      <c r="B309" s="25">
        <v>-2.6044821320412068E-2</v>
      </c>
    </row>
    <row r="310" spans="1:2" x14ac:dyDescent="0.35">
      <c r="A310" s="25">
        <v>2.8856190564857248E-3</v>
      </c>
      <c r="B310" s="25">
        <v>-1.2437810945273478E-2</v>
      </c>
    </row>
    <row r="311" spans="1:2" x14ac:dyDescent="0.35">
      <c r="A311" s="25">
        <v>-1.9666101063860286E-3</v>
      </c>
      <c r="B311" s="25">
        <v>5.0377833753148657E-3</v>
      </c>
    </row>
    <row r="312" spans="1:2" x14ac:dyDescent="0.35">
      <c r="A312" s="25">
        <v>-1.7398047932033602E-3</v>
      </c>
      <c r="B312" s="25">
        <v>-2.3809523809523857E-2</v>
      </c>
    </row>
    <row r="313" spans="1:2" x14ac:dyDescent="0.35">
      <c r="A313" s="25">
        <v>-2.275264578301578E-3</v>
      </c>
      <c r="B313" s="25">
        <v>5.7766367137355489E-3</v>
      </c>
    </row>
    <row r="314" spans="1:2" x14ac:dyDescent="0.35">
      <c r="A314" s="25">
        <v>2.5170404126761054E-3</v>
      </c>
      <c r="B314" s="25">
        <v>-7.0197830248882858E-3</v>
      </c>
    </row>
    <row r="315" spans="1:2" x14ac:dyDescent="0.35">
      <c r="A315" s="25">
        <v>4.5946311646684569E-3</v>
      </c>
      <c r="B315" s="25">
        <v>2.6349614395886897E-2</v>
      </c>
    </row>
    <row r="316" spans="1:2" x14ac:dyDescent="0.35">
      <c r="A316" s="25">
        <v>-1.349563893134351E-3</v>
      </c>
      <c r="B316" s="25">
        <v>-1.5654351909830933E-2</v>
      </c>
    </row>
    <row r="317" spans="1:2" x14ac:dyDescent="0.35">
      <c r="A317" s="25">
        <v>1.721770220610431E-3</v>
      </c>
      <c r="B317" s="25">
        <v>-6.9974554707379899E-3</v>
      </c>
    </row>
    <row r="318" spans="1:2" x14ac:dyDescent="0.35">
      <c r="A318" s="25">
        <v>-3.5875444505464186E-3</v>
      </c>
      <c r="B318" s="25">
        <v>-1.1531069827033934E-2</v>
      </c>
    </row>
    <row r="319" spans="1:2" x14ac:dyDescent="0.35">
      <c r="A319" s="25">
        <v>-6.8851214776345683E-3</v>
      </c>
      <c r="B319" s="25">
        <v>-1.2313674659753695E-2</v>
      </c>
    </row>
    <row r="320" spans="1:2" x14ac:dyDescent="0.35">
      <c r="A320" s="25">
        <v>2.7418422985642701E-3</v>
      </c>
      <c r="B320" s="25">
        <v>2.7559055118110232E-2</v>
      </c>
    </row>
    <row r="321" spans="1:2" x14ac:dyDescent="0.35">
      <c r="A321" s="25">
        <v>1.1999756308317674E-2</v>
      </c>
      <c r="B321" s="25">
        <v>6.3856960408683184E-4</v>
      </c>
    </row>
    <row r="322" spans="1:2" x14ac:dyDescent="0.35">
      <c r="A322" s="25">
        <v>4.1399558157226004E-3</v>
      </c>
      <c r="B322" s="25">
        <v>5.1052903637524023E-2</v>
      </c>
    </row>
    <row r="323" spans="1:2" x14ac:dyDescent="0.35">
      <c r="A323" s="25">
        <v>6.3230339013188195E-3</v>
      </c>
      <c r="B323" s="25">
        <v>6.1930847718934104E-2</v>
      </c>
    </row>
    <row r="324" spans="1:2" x14ac:dyDescent="0.35">
      <c r="A324" s="25">
        <v>-1.015866056657975E-2</v>
      </c>
      <c r="B324" s="25">
        <v>-1.0863407661520798E-2</v>
      </c>
    </row>
    <row r="325" spans="1:2" x14ac:dyDescent="0.35">
      <c r="A325" s="25">
        <v>-7.1089415363954842E-3</v>
      </c>
      <c r="B325" s="25">
        <v>-2.4855377159270428E-2</v>
      </c>
    </row>
    <row r="326" spans="1:2" x14ac:dyDescent="0.35">
      <c r="A326" s="25">
        <v>-5.9823540176843068E-3</v>
      </c>
      <c r="B326" s="25">
        <v>-1.4226555173292341E-2</v>
      </c>
    </row>
    <row r="327" spans="1:2" x14ac:dyDescent="0.35">
      <c r="A327" s="25">
        <v>7.8682530816751254E-3</v>
      </c>
      <c r="B327" s="25">
        <v>2.2850332101643542E-2</v>
      </c>
    </row>
    <row r="328" spans="1:2" x14ac:dyDescent="0.35">
      <c r="A328" s="25">
        <v>1.7353932922604719E-3</v>
      </c>
      <c r="B328" s="25">
        <v>1.1169958847736552E-2</v>
      </c>
    </row>
    <row r="329" spans="1:2" x14ac:dyDescent="0.35">
      <c r="A329" s="25">
        <v>9.4757763354967883E-3</v>
      </c>
      <c r="B329" s="25">
        <v>1.3953487560843655E-2</v>
      </c>
    </row>
    <row r="330" spans="1:2" x14ac:dyDescent="0.35">
      <c r="A330" s="25">
        <v>-4.2038002769938399E-3</v>
      </c>
      <c r="B330" s="25">
        <v>1.433486156336803E-2</v>
      </c>
    </row>
    <row r="331" spans="1:2" x14ac:dyDescent="0.35">
      <c r="A331" s="25">
        <v>-8.5919900728293743E-4</v>
      </c>
      <c r="B331" s="25">
        <v>0</v>
      </c>
    </row>
    <row r="332" spans="1:2" x14ac:dyDescent="0.35">
      <c r="A332" s="25">
        <v>1.9883186280601466E-3</v>
      </c>
      <c r="B332" s="25">
        <v>-1.0175296202639966E-2</v>
      </c>
    </row>
    <row r="333" spans="1:2" x14ac:dyDescent="0.35">
      <c r="A333" s="25">
        <v>1.0358429864814576E-2</v>
      </c>
      <c r="B333" s="25">
        <v>0</v>
      </c>
    </row>
    <row r="334" spans="1:2" x14ac:dyDescent="0.35">
      <c r="A334" s="25">
        <v>-5.8479124685192861E-3</v>
      </c>
      <c r="B334" s="25">
        <v>1.5419817247287094E-2</v>
      </c>
    </row>
    <row r="335" spans="1:2" x14ac:dyDescent="0.35">
      <c r="A335" s="25">
        <v>6.7861186716175453E-3</v>
      </c>
      <c r="B335" s="25">
        <v>4.5556746594108813E-2</v>
      </c>
    </row>
    <row r="336" spans="1:2" x14ac:dyDescent="0.35">
      <c r="A336" s="25">
        <v>3.2524577999302594E-3</v>
      </c>
      <c r="B336" s="25">
        <v>5.379289940828343E-3</v>
      </c>
    </row>
    <row r="337" spans="1:2" x14ac:dyDescent="0.35">
      <c r="A337" s="25">
        <v>5.1834296662918856E-4</v>
      </c>
      <c r="B337" s="25">
        <v>1.8191545308103508E-2</v>
      </c>
    </row>
    <row r="338" spans="1:2" x14ac:dyDescent="0.35">
      <c r="A338" s="25">
        <v>3.9879944795288775E-3</v>
      </c>
      <c r="B338" s="25">
        <v>-1.0510246426154706E-3</v>
      </c>
    </row>
    <row r="339" spans="1:2" x14ac:dyDescent="0.35">
      <c r="A339" s="25">
        <v>5.5006535895076687E-3</v>
      </c>
      <c r="B339" s="25">
        <v>1.5255076275644297E-2</v>
      </c>
    </row>
    <row r="340" spans="1:2" x14ac:dyDescent="0.35">
      <c r="A340" s="25">
        <v>-1.0748465997895806E-3</v>
      </c>
      <c r="B340" s="25">
        <v>3.6270468200541766E-3</v>
      </c>
    </row>
    <row r="341" spans="1:2" x14ac:dyDescent="0.35">
      <c r="A341" s="25">
        <v>-9.8371423010554519E-4</v>
      </c>
      <c r="B341" s="25">
        <v>1.5487350775046482E-3</v>
      </c>
    </row>
    <row r="342" spans="1:2" x14ac:dyDescent="0.35">
      <c r="A342" s="25">
        <v>2.8961320148415907E-3</v>
      </c>
      <c r="B342" s="25">
        <v>7.7319072164949024E-3</v>
      </c>
    </row>
    <row r="343" spans="1:2" x14ac:dyDescent="0.35">
      <c r="A343" s="25">
        <v>-2.1526291555266069E-3</v>
      </c>
      <c r="B343" s="25">
        <v>-1.5345218176225977E-2</v>
      </c>
    </row>
    <row r="344" spans="1:2" x14ac:dyDescent="0.35">
      <c r="A344" s="25">
        <v>-1.0470372113275761E-3</v>
      </c>
      <c r="B344" s="25">
        <v>-1.3506493506493588E-2</v>
      </c>
    </row>
    <row r="345" spans="1:2" x14ac:dyDescent="0.35">
      <c r="A345" s="25">
        <v>1.1161385498116981E-3</v>
      </c>
      <c r="B345" s="25">
        <v>1.0005265929436614E-2</v>
      </c>
    </row>
    <row r="346" spans="1:2" x14ac:dyDescent="0.35">
      <c r="A346" s="25">
        <v>1.0518177133347251E-3</v>
      </c>
      <c r="B346" s="25">
        <v>3.1282586027110908E-3</v>
      </c>
    </row>
    <row r="347" spans="1:2" x14ac:dyDescent="0.35">
      <c r="A347" s="25">
        <v>-4.609754682123956E-3</v>
      </c>
      <c r="B347" s="25">
        <v>1.5592515592516185E-3</v>
      </c>
    </row>
    <row r="348" spans="1:2" x14ac:dyDescent="0.35">
      <c r="A348" s="25">
        <v>-7.3455859028712567E-4</v>
      </c>
      <c r="B348" s="25">
        <v>-4.6704670472236698E-2</v>
      </c>
    </row>
    <row r="349" spans="1:2" x14ac:dyDescent="0.35">
      <c r="A349" s="25">
        <v>-2.3463723402660547E-3</v>
      </c>
      <c r="B349" s="25">
        <v>1.1975992815678203E-2</v>
      </c>
    </row>
    <row r="350" spans="1:2" x14ac:dyDescent="0.35">
      <c r="A350" s="25">
        <v>1.7517073037416153E-3</v>
      </c>
      <c r="B350" s="25">
        <v>-2.313071543840773E-2</v>
      </c>
    </row>
    <row r="351" spans="1:2" x14ac:dyDescent="0.35">
      <c r="A351" s="25">
        <v>2.4940534599794304E-3</v>
      </c>
      <c r="B351" s="25">
        <v>-2.092505506607938E-2</v>
      </c>
    </row>
    <row r="352" spans="1:2" x14ac:dyDescent="0.35">
      <c r="A352" s="25">
        <v>-3.2457578003245186E-3</v>
      </c>
      <c r="B352" s="25">
        <v>-5.6248590762166093E-4</v>
      </c>
    </row>
    <row r="353" spans="1:2" x14ac:dyDescent="0.35">
      <c r="A353" s="25">
        <v>8.1700351687438218E-3</v>
      </c>
      <c r="B353" s="25">
        <v>1.5194203714124964E-2</v>
      </c>
    </row>
    <row r="354" spans="1:2" x14ac:dyDescent="0.35">
      <c r="A354" s="25">
        <v>2.3500008582391201E-3</v>
      </c>
      <c r="B354" s="25">
        <v>3.9911250559243397E-2</v>
      </c>
    </row>
    <row r="355" spans="1:2" x14ac:dyDescent="0.35">
      <c r="A355" s="25">
        <v>1.5003005393189838E-3</v>
      </c>
      <c r="B355" s="25">
        <v>7.4626865671640194E-3</v>
      </c>
    </row>
    <row r="356" spans="1:2" x14ac:dyDescent="0.35">
      <c r="A356" s="25">
        <v>1.1675732795037919E-2</v>
      </c>
      <c r="B356" s="25">
        <v>6.3492063492064021E-3</v>
      </c>
    </row>
    <row r="357" spans="1:2" x14ac:dyDescent="0.35">
      <c r="A357" s="25">
        <v>-2.2806016165511475E-3</v>
      </c>
      <c r="B357" s="25">
        <v>-3.4174500525762416E-2</v>
      </c>
    </row>
    <row r="358" spans="1:2" x14ac:dyDescent="0.35">
      <c r="A358" s="25">
        <v>-6.0223410106679523E-3</v>
      </c>
      <c r="B358" s="25">
        <v>-1.5242296393995767E-2</v>
      </c>
    </row>
    <row r="359" spans="1:2" x14ac:dyDescent="0.35">
      <c r="A359" s="25">
        <v>-1.9679586610313142E-4</v>
      </c>
      <c r="B359" s="25">
        <v>1.2161359867330093E-2</v>
      </c>
    </row>
    <row r="360" spans="1:2" x14ac:dyDescent="0.35">
      <c r="A360" s="25">
        <v>2.0840553552037592E-3</v>
      </c>
      <c r="B360" s="25">
        <v>2.5669143946976586E-2</v>
      </c>
    </row>
    <row r="361" spans="1:2" x14ac:dyDescent="0.35">
      <c r="A361" s="25">
        <v>-1.0403287181146859E-2</v>
      </c>
      <c r="B361" s="25">
        <v>-9.0521826915769682E-3</v>
      </c>
    </row>
    <row r="362" spans="1:2" x14ac:dyDescent="0.35">
      <c r="A362" s="25">
        <v>-1.4129691492002949E-2</v>
      </c>
      <c r="B362" s="25">
        <v>-8.5975277486551524E-3</v>
      </c>
    </row>
    <row r="363" spans="1:2" x14ac:dyDescent="0.35">
      <c r="A363" s="25">
        <v>1.0024662588699879E-2</v>
      </c>
      <c r="B363" s="25">
        <v>1.2466069785036836E-2</v>
      </c>
    </row>
    <row r="364" spans="1:2" x14ac:dyDescent="0.35">
      <c r="A364" s="25">
        <v>-4.7266796764321717E-3</v>
      </c>
      <c r="B364" s="25">
        <v>0</v>
      </c>
    </row>
    <row r="365" spans="1:2" x14ac:dyDescent="0.35">
      <c r="A365" s="25">
        <v>6.1564206026801498E-4</v>
      </c>
      <c r="B365" s="25">
        <v>-6.9593683083511793E-3</v>
      </c>
    </row>
    <row r="366" spans="1:2" x14ac:dyDescent="0.35">
      <c r="A366" s="25">
        <v>-1.9873858415148153E-2</v>
      </c>
      <c r="B366" s="25">
        <v>-3.1805931633742936E-2</v>
      </c>
    </row>
    <row r="367" spans="1:2" x14ac:dyDescent="0.35">
      <c r="A367" s="25">
        <v>1.0656537055748568E-2</v>
      </c>
      <c r="B367" s="25">
        <v>1.1136414873965529E-3</v>
      </c>
    </row>
    <row r="368" spans="1:2" x14ac:dyDescent="0.35">
      <c r="A368" s="25">
        <v>1.3353954777068695E-2</v>
      </c>
      <c r="B368" s="25">
        <v>2.4471635150166923E-2</v>
      </c>
    </row>
    <row r="369" spans="1:2" x14ac:dyDescent="0.35">
      <c r="A369" s="25">
        <v>1.1976512908911352E-2</v>
      </c>
      <c r="B369" s="25">
        <v>4.3431053203039248E-3</v>
      </c>
    </row>
    <row r="370" spans="1:2" x14ac:dyDescent="0.35">
      <c r="A370" s="25">
        <v>-5.1098516826882344E-3</v>
      </c>
      <c r="B370" s="25">
        <v>-5.405405405405482E-3</v>
      </c>
    </row>
    <row r="371" spans="1:2" x14ac:dyDescent="0.35">
      <c r="A371" s="25">
        <v>-9.8516650229011973E-3</v>
      </c>
      <c r="B371" s="25">
        <v>-2.3369619565217239E-2</v>
      </c>
    </row>
    <row r="372" spans="1:2" x14ac:dyDescent="0.35">
      <c r="A372" s="25">
        <v>5.6312100346804705E-3</v>
      </c>
      <c r="B372" s="25">
        <v>1.0016750696535775E-2</v>
      </c>
    </row>
    <row r="373" spans="1:2" x14ac:dyDescent="0.35">
      <c r="A373" s="25">
        <v>7.6812529473660549E-3</v>
      </c>
      <c r="B373" s="25">
        <v>-0.16694214876033056</v>
      </c>
    </row>
    <row r="374" spans="1:2" x14ac:dyDescent="0.35">
      <c r="A374" s="25">
        <v>7.0690945366327917E-3</v>
      </c>
      <c r="B374" s="25">
        <v>2.1825396825396831E-2</v>
      </c>
    </row>
    <row r="375" spans="1:2" x14ac:dyDescent="0.35">
      <c r="A375" s="25">
        <v>2.8402422940475508E-3</v>
      </c>
      <c r="B375" s="25">
        <v>-2.0711974110032266E-2</v>
      </c>
    </row>
    <row r="376" spans="1:2" x14ac:dyDescent="0.35">
      <c r="A376" s="25">
        <v>-3.2419550341458898E-4</v>
      </c>
      <c r="B376" s="25">
        <v>2.1150033046926538E-2</v>
      </c>
    </row>
    <row r="377" spans="1:2" x14ac:dyDescent="0.35">
      <c r="A377" s="25">
        <v>-3.5391253601353935E-3</v>
      </c>
      <c r="B377" s="25">
        <v>-2.9126213592232966E-2</v>
      </c>
    </row>
    <row r="378" spans="1:2" x14ac:dyDescent="0.35">
      <c r="A378" s="25">
        <v>4.4898392510496496E-3</v>
      </c>
      <c r="B378" s="25">
        <v>-2.6666666666666098E-3</v>
      </c>
    </row>
    <row r="379" spans="1:2" x14ac:dyDescent="0.35">
      <c r="A379" s="25">
        <v>3.597711182069497E-3</v>
      </c>
      <c r="B379" s="25">
        <v>-1.3368983957220153E-3</v>
      </c>
    </row>
    <row r="380" spans="1:2" x14ac:dyDescent="0.35">
      <c r="A380" s="25">
        <v>-1.0346057104776223E-2</v>
      </c>
      <c r="B380" s="25">
        <v>-2.4765729585006641E-2</v>
      </c>
    </row>
    <row r="381" spans="1:2" x14ac:dyDescent="0.35">
      <c r="A381" s="25">
        <v>-2.9630686929999716E-2</v>
      </c>
      <c r="B381" s="25">
        <v>-2.9512697323266966E-2</v>
      </c>
    </row>
    <row r="382" spans="1:2" x14ac:dyDescent="0.35">
      <c r="A382" s="25">
        <v>-3.4920920851060633E-2</v>
      </c>
      <c r="B382" s="25">
        <v>-4.8090523338048072E-2</v>
      </c>
    </row>
    <row r="383" spans="1:2" x14ac:dyDescent="0.35">
      <c r="A383" s="25">
        <v>-1.5353940646681045E-2</v>
      </c>
      <c r="B383" s="25">
        <v>-3.1203566121842621E-2</v>
      </c>
    </row>
    <row r="384" spans="1:2" x14ac:dyDescent="0.35">
      <c r="A384" s="25">
        <v>-3.650416658877137E-2</v>
      </c>
      <c r="B384" s="25">
        <v>-3.7576687116564297E-2</v>
      </c>
    </row>
    <row r="385" spans="1:2" x14ac:dyDescent="0.35">
      <c r="A385" s="25">
        <v>-2.0417892653859869E-2</v>
      </c>
      <c r="B385" s="25">
        <v>-5.5776892430279106E-3</v>
      </c>
    </row>
    <row r="386" spans="1:2" x14ac:dyDescent="0.35">
      <c r="A386" s="25">
        <v>3.3886422822491727E-2</v>
      </c>
      <c r="B386" s="25">
        <v>8.0128205128203412E-4</v>
      </c>
    </row>
    <row r="387" spans="1:2" x14ac:dyDescent="0.35">
      <c r="A387" s="25">
        <v>-2.147729935581032E-2</v>
      </c>
      <c r="B387" s="25">
        <v>-2.3218574859887983E-2</v>
      </c>
    </row>
    <row r="388" spans="1:2" x14ac:dyDescent="0.35">
      <c r="A388" s="25">
        <v>3.5129929365714581E-2</v>
      </c>
      <c r="B388" s="25">
        <v>1.5573770491803385E-2</v>
      </c>
    </row>
    <row r="389" spans="1:2" x14ac:dyDescent="0.35">
      <c r="A389" s="25">
        <v>-3.634336553084528E-2</v>
      </c>
      <c r="B389" s="25">
        <v>-5.3268765133171921E-2</v>
      </c>
    </row>
    <row r="390" spans="1:2" x14ac:dyDescent="0.35">
      <c r="A390" s="25">
        <v>-1.7933790786547176E-2</v>
      </c>
      <c r="B390" s="25">
        <v>-5.0298380221653866E-2</v>
      </c>
    </row>
    <row r="391" spans="1:2" x14ac:dyDescent="0.35">
      <c r="A391" s="25">
        <v>-9.130655996475906E-2</v>
      </c>
      <c r="B391" s="25">
        <v>-0.11041292639138243</v>
      </c>
    </row>
    <row r="392" spans="1:2" x14ac:dyDescent="0.35">
      <c r="A392" s="25">
        <v>3.8582569244914107E-2</v>
      </c>
      <c r="B392" s="25">
        <v>3.8345105953582141E-2</v>
      </c>
    </row>
    <row r="393" spans="1:2" x14ac:dyDescent="0.35">
      <c r="A393" s="25">
        <v>-6.6011656418447376E-2</v>
      </c>
      <c r="B393" s="25">
        <v>-2.9154518950437216E-2</v>
      </c>
    </row>
    <row r="394" spans="1:2" x14ac:dyDescent="0.35">
      <c r="A394" s="25">
        <v>-9.9661159493717247E-2</v>
      </c>
      <c r="B394" s="25">
        <v>-0.12412412412412414</v>
      </c>
    </row>
    <row r="395" spans="1:2" x14ac:dyDescent="0.35">
      <c r="A395" s="25">
        <v>8.4114842817295643E-2</v>
      </c>
      <c r="B395" s="25">
        <v>8.3428571428571477E-2</v>
      </c>
    </row>
    <row r="396" spans="1:2" x14ac:dyDescent="0.35">
      <c r="A396" s="25">
        <v>-0.13746888960724099</v>
      </c>
      <c r="B396" s="25">
        <v>-0.12130801687763716</v>
      </c>
    </row>
    <row r="397" spans="1:2" x14ac:dyDescent="0.35">
      <c r="A397" s="25">
        <v>5.1839440424547412E-2</v>
      </c>
      <c r="B397" s="25">
        <v>7.5630252100840428E-2</v>
      </c>
    </row>
    <row r="398" spans="1:2" x14ac:dyDescent="0.35">
      <c r="A398" s="25">
        <v>-0.10335787298516451</v>
      </c>
      <c r="B398" s="25">
        <v>-0.17522321428571441</v>
      </c>
    </row>
    <row r="399" spans="1:2" x14ac:dyDescent="0.35">
      <c r="A399" s="25">
        <v>4.712936281734293E-2</v>
      </c>
      <c r="B399" s="25">
        <v>8.3897158322056853E-2</v>
      </c>
    </row>
    <row r="400" spans="1:2" x14ac:dyDescent="0.35">
      <c r="A400" s="25">
        <v>-4.529657713119406E-2</v>
      </c>
      <c r="B400" s="25">
        <v>-9.7378277153557971E-2</v>
      </c>
    </row>
    <row r="401" spans="1:2" x14ac:dyDescent="0.35">
      <c r="A401" s="25">
        <v>-3.1251440119545663E-2</v>
      </c>
      <c r="B401" s="25">
        <v>-1.2448132780083091E-2</v>
      </c>
    </row>
    <row r="402" spans="1:2" x14ac:dyDescent="0.35">
      <c r="A402" s="25">
        <v>0.10708627857106594</v>
      </c>
      <c r="B402" s="25">
        <v>0.12184873949579834</v>
      </c>
    </row>
    <row r="403" spans="1:2" x14ac:dyDescent="0.35">
      <c r="A403" s="25">
        <v>2.9517245484809568E-2</v>
      </c>
      <c r="B403" s="25">
        <v>2.8714107365792812E-2</v>
      </c>
    </row>
    <row r="404" spans="1:2" x14ac:dyDescent="0.35">
      <c r="A404" s="25">
        <v>5.952367041520025E-2</v>
      </c>
      <c r="B404" s="25">
        <v>6.3106796116504799E-2</v>
      </c>
    </row>
    <row r="405" spans="1:2" x14ac:dyDescent="0.35">
      <c r="A405" s="25">
        <v>-3.3033634409101176E-2</v>
      </c>
      <c r="B405" s="25">
        <v>-5.0228310502283047E-2</v>
      </c>
    </row>
    <row r="406" spans="1:2" x14ac:dyDescent="0.35">
      <c r="A406" s="25">
        <v>2.5461711747452247E-2</v>
      </c>
      <c r="B406" s="25">
        <v>1.0817307692307675E-2</v>
      </c>
    </row>
    <row r="407" spans="1:2" x14ac:dyDescent="0.35">
      <c r="A407" s="25">
        <v>-1.0793955207446167E-2</v>
      </c>
      <c r="B407" s="25">
        <v>-4.1617122473246095E-2</v>
      </c>
    </row>
    <row r="408" spans="1:2" x14ac:dyDescent="0.35">
      <c r="A408" s="25">
        <v>-5.6941985335591215E-2</v>
      </c>
      <c r="B408" s="25">
        <v>-7.5682382133995071E-2</v>
      </c>
    </row>
    <row r="409" spans="1:2" x14ac:dyDescent="0.35">
      <c r="A409" s="25">
        <v>1.0387828039116111E-2</v>
      </c>
      <c r="B409" s="25">
        <v>-7.5167785234899392E-2</v>
      </c>
    </row>
    <row r="410" spans="1:2" x14ac:dyDescent="0.35">
      <c r="A410" s="25">
        <v>-2.7193096777281593E-2</v>
      </c>
      <c r="B410" s="25">
        <v>8.5631349782293295E-2</v>
      </c>
    </row>
    <row r="411" spans="1:2" x14ac:dyDescent="0.35">
      <c r="A411" s="25">
        <v>7.968168609021449E-2</v>
      </c>
      <c r="B411" s="25">
        <v>6.9518716577540052E-2</v>
      </c>
    </row>
    <row r="412" spans="1:2" x14ac:dyDescent="0.35">
      <c r="A412" s="25">
        <v>1.3401993831535151E-2</v>
      </c>
      <c r="B412" s="25">
        <v>4.8750000000000071E-2</v>
      </c>
    </row>
    <row r="413" spans="1:2" x14ac:dyDescent="0.35">
      <c r="A413" s="25">
        <v>4.8902920820995337E-2</v>
      </c>
      <c r="B413" s="25">
        <v>2.9797377830750892E-2</v>
      </c>
    </row>
    <row r="414" spans="1:2" x14ac:dyDescent="0.35">
      <c r="A414" s="25">
        <v>3.3122535619289156E-2</v>
      </c>
      <c r="B414" s="25">
        <v>8.2175925925925819E-2</v>
      </c>
    </row>
    <row r="415" spans="1:2" x14ac:dyDescent="0.35">
      <c r="A415" s="25">
        <v>-3.0825106472087572E-2</v>
      </c>
      <c r="B415" s="25">
        <v>-6.6310160427807407E-2</v>
      </c>
    </row>
    <row r="416" spans="1:2" x14ac:dyDescent="0.35">
      <c r="A416" s="25">
        <v>2.1496386676419805E-2</v>
      </c>
      <c r="B416" s="25">
        <v>2.7491408934707928E-2</v>
      </c>
    </row>
    <row r="417" spans="1:2" x14ac:dyDescent="0.35">
      <c r="A417" s="25">
        <v>-3.929906668747845E-2</v>
      </c>
      <c r="B417" s="25">
        <v>-3.567447045707918E-2</v>
      </c>
    </row>
    <row r="418" spans="1:2" x14ac:dyDescent="0.35">
      <c r="A418" s="25">
        <v>-2.0944021058949451E-3</v>
      </c>
      <c r="B418" s="25">
        <v>-3.352601156069375E-2</v>
      </c>
    </row>
    <row r="419" spans="1:2" x14ac:dyDescent="0.35">
      <c r="A419" s="25">
        <v>3.7054035788229224E-2</v>
      </c>
      <c r="B419" s="25">
        <v>6.3397129186603007E-2</v>
      </c>
    </row>
    <row r="420" spans="1:2" x14ac:dyDescent="0.35">
      <c r="A420" s="25">
        <v>-1.8534332630438723E-2</v>
      </c>
      <c r="B420" s="25">
        <v>-2.8121484814398197E-2</v>
      </c>
    </row>
    <row r="421" spans="1:2" x14ac:dyDescent="0.35">
      <c r="A421" s="25">
        <v>-2.7347672267666816E-2</v>
      </c>
      <c r="B421" s="25">
        <v>-1.3888888888889003E-2</v>
      </c>
    </row>
    <row r="422" spans="1:2" x14ac:dyDescent="0.35">
      <c r="A422" s="25">
        <v>1.4947221657125257E-2</v>
      </c>
      <c r="B422" s="25">
        <v>4.6948356807512822E-3</v>
      </c>
    </row>
    <row r="423" spans="1:2" x14ac:dyDescent="0.35">
      <c r="A423" s="25">
        <v>1.067516172026978E-2</v>
      </c>
      <c r="B423" s="25">
        <v>2.1028037383177534E-2</v>
      </c>
    </row>
    <row r="424" spans="1:2" x14ac:dyDescent="0.35">
      <c r="A424" s="25">
        <v>1.3969813709721921E-2</v>
      </c>
      <c r="B424" s="25">
        <v>2.6315789473684258E-2</v>
      </c>
    </row>
    <row r="425" spans="1:2" x14ac:dyDescent="0.35">
      <c r="A425" s="25">
        <v>4.0738684445450708E-2</v>
      </c>
      <c r="B425" s="25">
        <v>4.2363433667781378E-2</v>
      </c>
    </row>
    <row r="426" spans="1:2" x14ac:dyDescent="0.35">
      <c r="A426" s="25">
        <v>1.0139251024748009E-2</v>
      </c>
      <c r="B426" s="25">
        <v>3.1016042780748761E-2</v>
      </c>
    </row>
    <row r="427" spans="1:2" x14ac:dyDescent="0.35">
      <c r="A427" s="25">
        <v>4.1947612643053106E-2</v>
      </c>
      <c r="B427" s="25">
        <v>1.5560165975103585E-2</v>
      </c>
    </row>
    <row r="428" spans="1:2" x14ac:dyDescent="0.35">
      <c r="A428" s="25">
        <v>-3.056070607232865E-2</v>
      </c>
      <c r="B428" s="25">
        <v>-5.3115423901940718E-2</v>
      </c>
    </row>
    <row r="429" spans="1:2" x14ac:dyDescent="0.35">
      <c r="A429" s="25">
        <v>-3.3941547115529526E-2</v>
      </c>
      <c r="B429" s="25">
        <v>-5.5016181229773441E-2</v>
      </c>
    </row>
    <row r="430" spans="1:2" x14ac:dyDescent="0.35">
      <c r="A430" s="25">
        <v>6.4132841206836894E-4</v>
      </c>
      <c r="B430" s="25">
        <v>-5.7077625570775038E-3</v>
      </c>
    </row>
    <row r="431" spans="1:2" x14ac:dyDescent="0.35">
      <c r="A431" s="25">
        <v>9.8083474709393971E-3</v>
      </c>
      <c r="B431" s="25">
        <v>-2.8702640642939148E-2</v>
      </c>
    </row>
    <row r="432" spans="1:2" x14ac:dyDescent="0.35">
      <c r="A432" s="25">
        <v>-8.3005924451400384E-3</v>
      </c>
      <c r="B432" s="25">
        <v>-2.7186761229314467E-2</v>
      </c>
    </row>
    <row r="433" spans="1:2" x14ac:dyDescent="0.35">
      <c r="A433" s="25">
        <v>1.6507987771033683E-2</v>
      </c>
      <c r="B433" s="25">
        <v>4.6172539489671809E-2</v>
      </c>
    </row>
    <row r="434" spans="1:2" x14ac:dyDescent="0.35">
      <c r="A434" s="25">
        <v>3.4627981040214716E-2</v>
      </c>
      <c r="B434" s="25">
        <v>3.8327526132404192E-2</v>
      </c>
    </row>
    <row r="435" spans="1:2" x14ac:dyDescent="0.35">
      <c r="A435" s="25">
        <v>-7.5767958040621449E-3</v>
      </c>
      <c r="B435" s="25">
        <v>-0.10514541387024604</v>
      </c>
    </row>
    <row r="436" spans="1:2" x14ac:dyDescent="0.35">
      <c r="A436" s="25">
        <v>-3.5275405598809866E-2</v>
      </c>
      <c r="B436" s="25">
        <v>-4.0000000000000036E-2</v>
      </c>
    </row>
    <row r="437" spans="1:2" x14ac:dyDescent="0.35">
      <c r="A437" s="25">
        <v>-3.3711425939768211E-2</v>
      </c>
      <c r="B437" s="25">
        <v>-9.765625E-2</v>
      </c>
    </row>
    <row r="438" spans="1:2" x14ac:dyDescent="0.35">
      <c r="A438" s="25">
        <v>1.0608159876055852E-2</v>
      </c>
      <c r="B438" s="25">
        <v>-2.8860028860028244E-3</v>
      </c>
    </row>
    <row r="439" spans="1:2" x14ac:dyDescent="0.35">
      <c r="A439" s="25">
        <v>7.0892931945614E-3</v>
      </c>
      <c r="B439" s="25">
        <v>0</v>
      </c>
    </row>
    <row r="440" spans="1:2" x14ac:dyDescent="0.35">
      <c r="A440" s="25">
        <v>6.0699788623548759E-2</v>
      </c>
      <c r="B440" s="25">
        <v>5.6439942112879837E-2</v>
      </c>
    </row>
    <row r="441" spans="1:2" x14ac:dyDescent="0.35">
      <c r="A441" s="25">
        <v>-1.2801245621259952E-2</v>
      </c>
      <c r="B441" s="25">
        <v>-3.0136986301369829E-2</v>
      </c>
    </row>
    <row r="442" spans="1:2" x14ac:dyDescent="0.35">
      <c r="A442" s="25">
        <v>2.1783460236763644E-2</v>
      </c>
      <c r="B442" s="25">
        <v>5.5084745762711822E-2</v>
      </c>
    </row>
    <row r="443" spans="1:2" x14ac:dyDescent="0.35">
      <c r="A443" s="25">
        <v>3.2867170330779147E-3</v>
      </c>
      <c r="B443" s="25">
        <v>3.0789825970548919E-2</v>
      </c>
    </row>
    <row r="444" spans="1:2" x14ac:dyDescent="0.35">
      <c r="A444" s="25">
        <v>6.7873659431012931E-4</v>
      </c>
      <c r="B444" s="25">
        <v>-4.1558441558441593E-2</v>
      </c>
    </row>
    <row r="445" spans="1:2" x14ac:dyDescent="0.35">
      <c r="A445" s="25">
        <v>3.4034715658619541E-2</v>
      </c>
      <c r="B445" s="25">
        <v>6.5040650406504127E-2</v>
      </c>
    </row>
    <row r="446" spans="1:2" x14ac:dyDescent="0.35">
      <c r="A446" s="25">
        <v>2.6377181357456325E-2</v>
      </c>
      <c r="B446" s="25">
        <v>8.2697201017811639E-2</v>
      </c>
    </row>
    <row r="447" spans="1:2" x14ac:dyDescent="0.35">
      <c r="A447" s="25">
        <v>-1.4533685722168546E-2</v>
      </c>
      <c r="B447" s="25">
        <v>-4.5828437132785026E-2</v>
      </c>
    </row>
    <row r="448" spans="1:2" x14ac:dyDescent="0.35">
      <c r="A448" s="25">
        <v>-5.1716996175433473E-3</v>
      </c>
      <c r="B448" s="25">
        <v>-3.2019704433497408E-2</v>
      </c>
    </row>
    <row r="449" spans="1:2" x14ac:dyDescent="0.35">
      <c r="A449" s="25">
        <v>1.1389261916762809E-2</v>
      </c>
      <c r="B449" s="25">
        <v>5.0890585241730207E-2</v>
      </c>
    </row>
    <row r="450" spans="1:2" x14ac:dyDescent="0.35">
      <c r="A450" s="25">
        <v>9.2934887320654126E-3</v>
      </c>
      <c r="B450" s="25">
        <v>1.815980629539956E-2</v>
      </c>
    </row>
    <row r="451" spans="1:2" x14ac:dyDescent="0.35">
      <c r="A451" s="25">
        <v>2.7207289786871456E-2</v>
      </c>
      <c r="B451" s="25">
        <v>9.2746730083234169E-2</v>
      </c>
    </row>
    <row r="452" spans="1:2" x14ac:dyDescent="0.35">
      <c r="A452" s="25">
        <v>1.400276826468367E-3</v>
      </c>
      <c r="B452" s="25">
        <v>1.1969532100108945E-2</v>
      </c>
    </row>
    <row r="453" spans="1:2" x14ac:dyDescent="0.35">
      <c r="A453" s="25">
        <v>3.1827056775470118E-2</v>
      </c>
      <c r="B453" s="25">
        <v>5.8064516129032163E-2</v>
      </c>
    </row>
    <row r="454" spans="1:2" x14ac:dyDescent="0.35">
      <c r="A454" s="25">
        <v>1.8344942343469312E-2</v>
      </c>
      <c r="B454" s="25">
        <v>3.8617886178861867E-2</v>
      </c>
    </row>
    <row r="455" spans="1:2" x14ac:dyDescent="0.35">
      <c r="A455" s="25">
        <v>-2.0984357709800051E-2</v>
      </c>
      <c r="B455" s="25">
        <v>-4.9902152641878646E-2</v>
      </c>
    </row>
    <row r="456" spans="1:2" x14ac:dyDescent="0.35">
      <c r="A456" s="25">
        <v>-2.5144740457613848E-2</v>
      </c>
      <c r="B456" s="25">
        <v>-2.9866117404737477E-2</v>
      </c>
    </row>
    <row r="457" spans="1:2" x14ac:dyDescent="0.35">
      <c r="A457" s="25">
        <v>-7.1517001060137517E-2</v>
      </c>
      <c r="B457" s="25">
        <v>-9.5541401273885385E-2</v>
      </c>
    </row>
    <row r="458" spans="1:2" x14ac:dyDescent="0.35">
      <c r="A458" s="25">
        <v>2.0462501363959877E-2</v>
      </c>
      <c r="B458" s="25">
        <v>1.8779342723004713E-2</v>
      </c>
    </row>
    <row r="459" spans="1:2" x14ac:dyDescent="0.35">
      <c r="A459" s="25">
        <v>1.5108707539762799E-2</v>
      </c>
      <c r="B459" s="25">
        <v>1.3824884792626843E-2</v>
      </c>
    </row>
    <row r="460" spans="1:2" x14ac:dyDescent="0.35">
      <c r="A460" s="25">
        <v>2.0677268961656923E-2</v>
      </c>
      <c r="B460" s="25">
        <v>5.454545454545439E-2</v>
      </c>
    </row>
    <row r="461" spans="1:2" x14ac:dyDescent="0.35">
      <c r="A461" s="25">
        <v>-1.374870947833432E-2</v>
      </c>
      <c r="B461" s="25">
        <v>-4.6336206896551699E-2</v>
      </c>
    </row>
    <row r="462" spans="1:2" x14ac:dyDescent="0.35">
      <c r="A462" s="25">
        <v>-3.0916530054762767E-3</v>
      </c>
      <c r="B462" s="25">
        <v>-4.5197740112993389E-3</v>
      </c>
    </row>
    <row r="463" spans="1:2" x14ac:dyDescent="0.35">
      <c r="A463" s="25">
        <v>-4.5125181886320085E-3</v>
      </c>
      <c r="B463" s="25">
        <v>-2.3836549375709518E-2</v>
      </c>
    </row>
    <row r="464" spans="1:2" x14ac:dyDescent="0.35">
      <c r="A464" s="25">
        <v>3.1489505868257119E-3</v>
      </c>
      <c r="B464" s="25">
        <v>-2.3255813953487877E-3</v>
      </c>
    </row>
    <row r="465" spans="1:2" x14ac:dyDescent="0.35">
      <c r="A465" s="25">
        <v>1.1897209694530066E-3</v>
      </c>
      <c r="B465" s="25">
        <v>4.079254079254075E-2</v>
      </c>
    </row>
    <row r="466" spans="1:2" x14ac:dyDescent="0.35">
      <c r="A466" s="25">
        <v>-3.4025669599348572E-2</v>
      </c>
      <c r="B466" s="25">
        <v>-3.9193729003359427E-2</v>
      </c>
    </row>
    <row r="467" spans="1:2" x14ac:dyDescent="0.35">
      <c r="A467" s="25">
        <v>1.302935018630704E-2</v>
      </c>
      <c r="B467" s="25">
        <v>1.0489510489510473E-2</v>
      </c>
    </row>
    <row r="468" spans="1:2" x14ac:dyDescent="0.35">
      <c r="A468" s="25">
        <v>-1.979435601697796E-2</v>
      </c>
      <c r="B468" s="25">
        <v>-4.7289504036908896E-2</v>
      </c>
    </row>
    <row r="469" spans="1:2" x14ac:dyDescent="0.35">
      <c r="A469" s="25">
        <v>2.3666371168824845E-2</v>
      </c>
      <c r="B469" s="25">
        <v>7.5060532687651449E-2</v>
      </c>
    </row>
    <row r="470" spans="1:2" x14ac:dyDescent="0.35">
      <c r="A470" s="25">
        <v>1.3181715369902956E-2</v>
      </c>
      <c r="B470" s="25">
        <v>-4.5045045045046085E-3</v>
      </c>
    </row>
    <row r="471" spans="1:2" x14ac:dyDescent="0.35">
      <c r="A471" s="25">
        <v>-7.026602180358779E-3</v>
      </c>
      <c r="B471" s="25">
        <v>-2.1493212669683202E-2</v>
      </c>
    </row>
    <row r="472" spans="1:2" x14ac:dyDescent="0.35">
      <c r="A472" s="25">
        <v>4.6704637471452135E-3</v>
      </c>
      <c r="B472" s="25">
        <v>3.468208092485475E-3</v>
      </c>
    </row>
    <row r="473" spans="1:2" x14ac:dyDescent="0.35">
      <c r="A473" s="25">
        <v>1.0348820656618908E-2</v>
      </c>
      <c r="B473" s="25">
        <v>3.6866359447004643E-2</v>
      </c>
    </row>
    <row r="474" spans="1:2" x14ac:dyDescent="0.35">
      <c r="A474" s="25">
        <v>-1.9161404107925595E-2</v>
      </c>
      <c r="B474" s="25">
        <v>-4.4444444444444481E-2</v>
      </c>
    </row>
    <row r="475" spans="1:2" x14ac:dyDescent="0.35">
      <c r="A475" s="25">
        <v>6.7728204921357685E-3</v>
      </c>
      <c r="B475" s="25">
        <v>4.6511627906977819E-3</v>
      </c>
    </row>
    <row r="476" spans="1:2" x14ac:dyDescent="0.35">
      <c r="A476" s="25">
        <v>-1.4789899046600006E-2</v>
      </c>
      <c r="B476" s="25">
        <v>-4.0509259259259418E-2</v>
      </c>
    </row>
    <row r="477" spans="1:2" x14ac:dyDescent="0.35">
      <c r="A477" s="25">
        <v>1.393678133434656E-2</v>
      </c>
      <c r="B477" s="25">
        <v>4.1013268998793928E-2</v>
      </c>
    </row>
    <row r="478" spans="1:2" x14ac:dyDescent="0.35">
      <c r="A478" s="25">
        <v>-1.0479506937241354E-2</v>
      </c>
      <c r="B478" s="25">
        <v>-1.9698725376593271E-2</v>
      </c>
    </row>
    <row r="479" spans="1:2" x14ac:dyDescent="0.35">
      <c r="A479" s="25">
        <v>1.6096665876470552E-2</v>
      </c>
      <c r="B479" s="25">
        <v>3.5460992907800659E-3</v>
      </c>
    </row>
    <row r="480" spans="1:2" x14ac:dyDescent="0.35">
      <c r="A480" s="25">
        <v>3.0101441428711559E-2</v>
      </c>
      <c r="B480" s="25">
        <v>8.1272084805653649E-2</v>
      </c>
    </row>
    <row r="481" spans="1:2" x14ac:dyDescent="0.35">
      <c r="A481" s="25">
        <v>-4.2041566160192952E-3</v>
      </c>
      <c r="B481" s="25">
        <v>1.0893246187363603E-3</v>
      </c>
    </row>
    <row r="482" spans="1:2" x14ac:dyDescent="0.35">
      <c r="A482" s="25">
        <v>4.3586242832030176E-3</v>
      </c>
      <c r="B482" s="25">
        <v>-6.5288356909683053E-3</v>
      </c>
    </row>
    <row r="483" spans="1:2" x14ac:dyDescent="0.35">
      <c r="A483" s="25">
        <v>-5.9241538263137107E-3</v>
      </c>
      <c r="B483" s="25">
        <v>-3.3953997809419545E-2</v>
      </c>
    </row>
    <row r="484" spans="1:2" x14ac:dyDescent="0.35">
      <c r="A484" s="25">
        <v>1.2433764290870983E-2</v>
      </c>
      <c r="B484" s="25">
        <v>7.0294784580498773E-2</v>
      </c>
    </row>
    <row r="485" spans="1:2" x14ac:dyDescent="0.35">
      <c r="A485" s="25">
        <v>7.5904873147435038E-3</v>
      </c>
      <c r="B485" s="25">
        <v>-2.1186440677965651E-3</v>
      </c>
    </row>
    <row r="486" spans="1:2" x14ac:dyDescent="0.35">
      <c r="A486" s="25">
        <v>1.208118541132493E-3</v>
      </c>
      <c r="B486" s="25">
        <v>3.8216560509554083E-2</v>
      </c>
    </row>
    <row r="487" spans="1:2" x14ac:dyDescent="0.35">
      <c r="A487" s="25">
        <v>-7.8889243614972005E-3</v>
      </c>
      <c r="B487" s="25">
        <v>5.112474437627885E-3</v>
      </c>
    </row>
    <row r="488" spans="1:2" x14ac:dyDescent="0.35">
      <c r="A488" s="25">
        <v>9.367914393281291E-3</v>
      </c>
      <c r="B488" s="25">
        <v>1.2207527975584864E-2</v>
      </c>
    </row>
    <row r="489" spans="1:2" x14ac:dyDescent="0.35">
      <c r="A489" s="25">
        <v>-9.9235942319686032E-3</v>
      </c>
      <c r="B489" s="25">
        <v>8.0402010050251334E-3</v>
      </c>
    </row>
    <row r="490" spans="1:2" x14ac:dyDescent="0.35">
      <c r="A490" s="25">
        <v>2.1620114897822916E-2</v>
      </c>
      <c r="B490" s="25">
        <v>2.9910269192422803E-2</v>
      </c>
    </row>
    <row r="491" spans="1:2" x14ac:dyDescent="0.35">
      <c r="A491" s="25">
        <v>-6.5917749453750325E-3</v>
      </c>
      <c r="B491" s="25">
        <v>-1.4520813165537305E-2</v>
      </c>
    </row>
    <row r="492" spans="1:2" x14ac:dyDescent="0.35">
      <c r="A492" s="25">
        <v>-6.5822305726166222E-3</v>
      </c>
      <c r="B492" s="25">
        <v>-6.7779960707269105E-2</v>
      </c>
    </row>
    <row r="493" spans="1:2" x14ac:dyDescent="0.35">
      <c r="A493" s="25">
        <v>1.1073503883503397E-2</v>
      </c>
      <c r="B493" s="25">
        <v>-7.3761854583772504E-2</v>
      </c>
    </row>
    <row r="494" spans="1:2" x14ac:dyDescent="0.35">
      <c r="A494" s="25">
        <v>5.2585029541977833E-3</v>
      </c>
      <c r="B494" s="25">
        <v>1.7064846416382295E-2</v>
      </c>
    </row>
    <row r="495" spans="1:2" x14ac:dyDescent="0.35">
      <c r="A495" s="25">
        <v>1.3761213505002649E-2</v>
      </c>
      <c r="B495" s="25">
        <v>5.5928411633109625E-2</v>
      </c>
    </row>
    <row r="496" spans="1:2" x14ac:dyDescent="0.35">
      <c r="A496" s="25">
        <v>-2.8273720889578674E-3</v>
      </c>
      <c r="B496" s="25">
        <v>-4.2372881355932243E-2</v>
      </c>
    </row>
    <row r="497" spans="1:2" x14ac:dyDescent="0.35">
      <c r="A497" s="25">
        <v>1.2234375903934554E-2</v>
      </c>
      <c r="B497" s="25">
        <v>1.7699115044247805E-2</v>
      </c>
    </row>
    <row r="498" spans="1:2" x14ac:dyDescent="0.35">
      <c r="A498" s="25">
        <v>4.4363388089666625E-3</v>
      </c>
      <c r="B498" s="25">
        <v>4.3478260869565258E-2</v>
      </c>
    </row>
    <row r="499" spans="1:2" x14ac:dyDescent="0.35">
      <c r="A499" s="25">
        <v>-1.1349837937503413E-3</v>
      </c>
      <c r="B499" s="25">
        <v>2.0833333333333447E-2</v>
      </c>
    </row>
    <row r="500" spans="1:2" x14ac:dyDescent="0.35">
      <c r="A500" s="25">
        <v>7.0696993649781116E-3</v>
      </c>
      <c r="B500" s="25">
        <v>-3.061224489796034E-3</v>
      </c>
    </row>
    <row r="501" spans="1:2" x14ac:dyDescent="0.35">
      <c r="A501" s="25">
        <v>-3.0888556337158872E-3</v>
      </c>
      <c r="B501" s="25">
        <v>-1.1258955987717445E-2</v>
      </c>
    </row>
    <row r="502" spans="1:2" x14ac:dyDescent="0.35">
      <c r="A502" s="25">
        <v>-1.5670924234288132E-3</v>
      </c>
      <c r="B502" s="25">
        <v>-6.2111801242236541E-3</v>
      </c>
    </row>
    <row r="503" spans="1:2" x14ac:dyDescent="0.35">
      <c r="A503" s="25">
        <v>2.0517449470378178E-3</v>
      </c>
      <c r="B503" s="25">
        <v>-1.9791666666666617E-2</v>
      </c>
    </row>
    <row r="504" spans="1:2" x14ac:dyDescent="0.35">
      <c r="A504" s="25">
        <v>-8.9989959197869958E-3</v>
      </c>
      <c r="B504" s="25">
        <v>-1.9128586609989343E-2</v>
      </c>
    </row>
    <row r="505" spans="1:2" x14ac:dyDescent="0.35">
      <c r="A505" s="25">
        <v>-4.142614635922034E-3</v>
      </c>
      <c r="B505" s="25">
        <v>-2.2751895991332701E-2</v>
      </c>
    </row>
    <row r="506" spans="1:2" x14ac:dyDescent="0.35">
      <c r="A506" s="25">
        <v>-6.5198169330654854E-3</v>
      </c>
      <c r="B506" s="25">
        <v>-2.5498891352549936E-2</v>
      </c>
    </row>
    <row r="507" spans="1:2" x14ac:dyDescent="0.35">
      <c r="A507" s="25">
        <v>-2.68353440278321E-3</v>
      </c>
      <c r="B507" s="25">
        <v>-2.2753128555175854E-3</v>
      </c>
    </row>
    <row r="508" spans="1:2" x14ac:dyDescent="0.35">
      <c r="A508" s="25">
        <v>1.4605430702787608E-2</v>
      </c>
      <c r="B508" s="25">
        <v>4.7890535917901933E-2</v>
      </c>
    </row>
    <row r="509" spans="1:2" x14ac:dyDescent="0.35">
      <c r="A509" s="25">
        <v>-1.2486360550177727E-3</v>
      </c>
      <c r="B509" s="25">
        <v>-8.7051142546246008E-3</v>
      </c>
    </row>
    <row r="510" spans="1:2" x14ac:dyDescent="0.35">
      <c r="A510" s="25">
        <v>-3.6678540257975884E-3</v>
      </c>
      <c r="B510" s="25">
        <v>-2.4149286498353333E-2</v>
      </c>
    </row>
    <row r="511" spans="1:2" x14ac:dyDescent="0.35">
      <c r="A511" s="25">
        <v>3.9147213205365143E-3</v>
      </c>
      <c r="B511" s="25">
        <v>7.8740157480315272E-3</v>
      </c>
    </row>
    <row r="512" spans="1:2" x14ac:dyDescent="0.35">
      <c r="A512" s="25">
        <v>5.3352248819313781E-3</v>
      </c>
      <c r="B512" s="25">
        <v>2.0089285714285681E-2</v>
      </c>
    </row>
    <row r="513" spans="1:2" x14ac:dyDescent="0.35">
      <c r="A513" s="25">
        <v>-1.0259372362539244E-2</v>
      </c>
      <c r="B513" s="25">
        <v>-3.1728665207877559E-2</v>
      </c>
    </row>
    <row r="514" spans="1:2" x14ac:dyDescent="0.35">
      <c r="A514" s="25">
        <v>7.5212503797851427E-3</v>
      </c>
      <c r="B514" s="25">
        <v>3.6158192090395516E-2</v>
      </c>
    </row>
    <row r="515" spans="1:2" x14ac:dyDescent="0.35">
      <c r="A515" s="25">
        <v>1.309609929790532E-2</v>
      </c>
      <c r="B515" s="25">
        <v>2.290076335877872E-2</v>
      </c>
    </row>
    <row r="516" spans="1:2" x14ac:dyDescent="0.35">
      <c r="A516" s="25">
        <v>-3.0822032856304336E-2</v>
      </c>
      <c r="B516" s="25">
        <v>0</v>
      </c>
    </row>
    <row r="517" spans="1:2" x14ac:dyDescent="0.35">
      <c r="A517" s="25">
        <v>-4.1871201897126934E-3</v>
      </c>
      <c r="B517" s="25">
        <v>-6.3965884861407777E-3</v>
      </c>
    </row>
    <row r="518" spans="1:2" x14ac:dyDescent="0.35">
      <c r="A518" s="25">
        <v>-2.2493725215456339E-2</v>
      </c>
      <c r="B518" s="25">
        <v>4.5064377682403421E-2</v>
      </c>
    </row>
    <row r="519" spans="1:2" x14ac:dyDescent="0.35">
      <c r="A519" s="25">
        <v>1.3664502659466169E-2</v>
      </c>
      <c r="B519" s="25">
        <v>-3.9014373716632522E-2</v>
      </c>
    </row>
    <row r="520" spans="1:2" x14ac:dyDescent="0.35">
      <c r="A520" s="25">
        <v>-1.2427411434843379E-2</v>
      </c>
      <c r="B520" s="25">
        <v>1.2820512820512928E-2</v>
      </c>
    </row>
    <row r="521" spans="1:2" x14ac:dyDescent="0.35">
      <c r="A521" s="25">
        <v>-1.2277031852758996E-3</v>
      </c>
      <c r="B521" s="25">
        <v>4.4303797468354424E-2</v>
      </c>
    </row>
    <row r="522" spans="1:2" x14ac:dyDescent="0.35">
      <c r="A522" s="25">
        <v>1.9613237099131566E-2</v>
      </c>
      <c r="B522" s="25">
        <v>4.0404040404040435E-2</v>
      </c>
    </row>
    <row r="523" spans="1:2" x14ac:dyDescent="0.35">
      <c r="A523" s="25">
        <v>6.5035294117650694E-4</v>
      </c>
      <c r="B523" s="25">
        <v>-4.8543689320389039E-3</v>
      </c>
    </row>
    <row r="524" spans="1:2" x14ac:dyDescent="0.35">
      <c r="A524" s="25">
        <v>3.2074680124224487E-3</v>
      </c>
      <c r="B524" s="25">
        <v>4.3902439024390172E-2</v>
      </c>
    </row>
    <row r="525" spans="1:2" x14ac:dyDescent="0.35">
      <c r="A525" s="25">
        <v>-5.4884220753034056E-3</v>
      </c>
      <c r="B525" s="25">
        <v>-2.429906542056073E-2</v>
      </c>
    </row>
    <row r="526" spans="1:2" x14ac:dyDescent="0.35">
      <c r="A526" s="25">
        <v>-1.1794749270985677E-2</v>
      </c>
      <c r="B526" s="25">
        <v>-3.6398467432950096E-2</v>
      </c>
    </row>
    <row r="527" spans="1:2" x14ac:dyDescent="0.35">
      <c r="A527" s="25">
        <v>-2.4203334849908362E-2</v>
      </c>
      <c r="B527" s="25">
        <v>-6.9582504970179024E-2</v>
      </c>
    </row>
    <row r="528" spans="1:2" x14ac:dyDescent="0.35">
      <c r="A528" s="25">
        <v>7.1511069096524245E-3</v>
      </c>
      <c r="B528" s="25">
        <v>1.8162393162393157E-2</v>
      </c>
    </row>
    <row r="529" spans="1:2" x14ac:dyDescent="0.35">
      <c r="A529" s="25">
        <v>-2.2702487652625333E-2</v>
      </c>
      <c r="B529" s="25">
        <v>4.9317943336831128E-2</v>
      </c>
    </row>
    <row r="530" spans="1:2" x14ac:dyDescent="0.35">
      <c r="A530" s="25">
        <v>1.2281358870121936E-4</v>
      </c>
      <c r="B530" s="25">
        <v>-3.3000000000000008E-2</v>
      </c>
    </row>
    <row r="531" spans="1:2" x14ac:dyDescent="0.35">
      <c r="A531" s="25">
        <v>1.3926140108774573E-2</v>
      </c>
      <c r="B531" s="25">
        <v>1.5511892450879044E-2</v>
      </c>
    </row>
    <row r="532" spans="1:2" x14ac:dyDescent="0.35">
      <c r="A532" s="25">
        <v>2.3661866165601522E-2</v>
      </c>
      <c r="B532" s="25">
        <v>2.2403258655804364E-2</v>
      </c>
    </row>
    <row r="533" spans="1:2" x14ac:dyDescent="0.35">
      <c r="A533" s="25">
        <v>-6.1711369191446482E-3</v>
      </c>
      <c r="B533" s="25">
        <v>-2.6892430278884421E-2</v>
      </c>
    </row>
    <row r="534" spans="1:2" x14ac:dyDescent="0.35">
      <c r="A534" s="25">
        <v>6.7611787906219894E-3</v>
      </c>
      <c r="B534" s="25">
        <v>7.1647901740020765E-3</v>
      </c>
    </row>
    <row r="535" spans="1:2" x14ac:dyDescent="0.35">
      <c r="A535" s="25">
        <v>1.2706188452341527E-2</v>
      </c>
      <c r="B535" s="25">
        <v>5.1829268292682903E-2</v>
      </c>
    </row>
    <row r="536" spans="1:2" x14ac:dyDescent="0.35">
      <c r="A536" s="25">
        <v>9.4698497345915636E-3</v>
      </c>
      <c r="B536" s="25">
        <v>1.8357487922705265E-2</v>
      </c>
    </row>
    <row r="537" spans="1:2" x14ac:dyDescent="0.35">
      <c r="A537" s="25">
        <v>2.2687696022777027E-2</v>
      </c>
      <c r="B537" s="25">
        <v>4.7438330170778663E-3</v>
      </c>
    </row>
    <row r="538" spans="1:2" x14ac:dyDescent="0.35">
      <c r="A538" s="25">
        <v>-4.6814863525344915E-3</v>
      </c>
      <c r="B538" s="25">
        <v>-3.682719546742215E-2</v>
      </c>
    </row>
    <row r="539" spans="1:2" x14ac:dyDescent="0.35">
      <c r="A539" s="25">
        <v>1.7693687908020009E-2</v>
      </c>
      <c r="B539" s="25">
        <v>4.0196078431372566E-2</v>
      </c>
    </row>
    <row r="540" spans="1:2" x14ac:dyDescent="0.35">
      <c r="A540" s="25">
        <v>1.0359614864543018E-2</v>
      </c>
      <c r="B540" s="25">
        <v>3.29877474081057E-2</v>
      </c>
    </row>
    <row r="541" spans="1:2" x14ac:dyDescent="0.35">
      <c r="A541" s="25">
        <v>2.420210442979737E-3</v>
      </c>
      <c r="B541" s="25">
        <v>9.1240875912406805E-4</v>
      </c>
    </row>
    <row r="542" spans="1:2" x14ac:dyDescent="0.35">
      <c r="A542" s="25">
        <v>6.3665677009650248E-3</v>
      </c>
      <c r="B542" s="25">
        <v>8.2041932543299775E-3</v>
      </c>
    </row>
    <row r="543" spans="1:2" x14ac:dyDescent="0.35">
      <c r="A543" s="25">
        <v>-7.9638840010799704E-3</v>
      </c>
      <c r="B543" s="25">
        <v>4.5207956600360694E-3</v>
      </c>
    </row>
    <row r="544" spans="1:2" x14ac:dyDescent="0.35">
      <c r="A544" s="25">
        <v>-4.4102401010265692E-3</v>
      </c>
      <c r="B544" s="25">
        <v>-1.6201620162016178E-2</v>
      </c>
    </row>
    <row r="545" spans="1:2" x14ac:dyDescent="0.35">
      <c r="A545" s="25">
        <v>9.3433974686241515E-3</v>
      </c>
      <c r="B545" s="25">
        <v>3.0192131747483995E-2</v>
      </c>
    </row>
    <row r="546" spans="1:2" x14ac:dyDescent="0.35">
      <c r="A546" s="25">
        <v>-2.73613212757572E-3</v>
      </c>
      <c r="B546" s="25">
        <v>3.552397868561361E-3</v>
      </c>
    </row>
    <row r="547" spans="1:2" x14ac:dyDescent="0.35">
      <c r="A547" s="25">
        <v>-1.1780621927434107E-2</v>
      </c>
      <c r="B547" s="25">
        <v>2.3008849557522103E-2</v>
      </c>
    </row>
    <row r="548" spans="1:2" x14ac:dyDescent="0.35">
      <c r="A548" s="25">
        <v>5.2943042580775781E-3</v>
      </c>
      <c r="B548" s="25">
        <v>1.903114186851201E-2</v>
      </c>
    </row>
    <row r="549" spans="1:2" x14ac:dyDescent="0.35">
      <c r="A549" s="25">
        <v>-7.1210450892471413E-3</v>
      </c>
      <c r="B549" s="25">
        <v>2.8013582342954167E-2</v>
      </c>
    </row>
    <row r="550" spans="1:2" x14ac:dyDescent="0.35">
      <c r="A550" s="25">
        <v>1.6648672380379256E-2</v>
      </c>
      <c r="B550" s="25">
        <v>2.6424442609413731E-2</v>
      </c>
    </row>
    <row r="551" spans="1:2" x14ac:dyDescent="0.35">
      <c r="A551" s="25">
        <v>6.3506810807483658E-3</v>
      </c>
      <c r="B551" s="25">
        <v>2.4939662107803743E-2</v>
      </c>
    </row>
    <row r="552" spans="1:2" x14ac:dyDescent="0.35">
      <c r="A552" s="25">
        <v>-2.0722852927170677E-2</v>
      </c>
      <c r="B552" s="25">
        <v>-4.0031397174254302E-2</v>
      </c>
    </row>
    <row r="553" spans="1:2" x14ac:dyDescent="0.35">
      <c r="A553" s="25">
        <v>-1.3779941501560556E-2</v>
      </c>
      <c r="B553" s="25">
        <v>-2.452984464431731E-2</v>
      </c>
    </row>
    <row r="554" spans="1:2" x14ac:dyDescent="0.35">
      <c r="A554" s="25">
        <v>-2.6255011908597824E-2</v>
      </c>
      <c r="B554" s="25">
        <v>-2.263202011735118E-2</v>
      </c>
    </row>
    <row r="555" spans="1:2" x14ac:dyDescent="0.35">
      <c r="A555" s="25">
        <v>1.0482332789633718E-2</v>
      </c>
      <c r="B555" s="25">
        <v>3.2590051457975902E-2</v>
      </c>
    </row>
    <row r="556" spans="1:2" x14ac:dyDescent="0.35">
      <c r="A556" s="25">
        <v>-7.9667791578123728E-3</v>
      </c>
      <c r="B556" s="25">
        <v>1.5780730897010074E-2</v>
      </c>
    </row>
    <row r="557" spans="1:2" x14ac:dyDescent="0.35">
      <c r="A557" s="25">
        <v>1.9434964029992983E-2</v>
      </c>
      <c r="B557" s="25">
        <v>4.4971381847914875E-2</v>
      </c>
    </row>
    <row r="558" spans="1:2" x14ac:dyDescent="0.35">
      <c r="A558" s="25">
        <v>2.2404522890319991E-2</v>
      </c>
      <c r="B558" s="25">
        <v>1.79968701095462E-2</v>
      </c>
    </row>
    <row r="559" spans="1:2" x14ac:dyDescent="0.35">
      <c r="A559" s="25">
        <v>6.463128151520997E-4</v>
      </c>
      <c r="B559" s="25">
        <v>-1.8447348193697172E-2</v>
      </c>
    </row>
    <row r="560" spans="1:2" x14ac:dyDescent="0.35">
      <c r="A560" s="25">
        <v>2.7924232593238906E-2</v>
      </c>
      <c r="B560" s="25">
        <v>3.2106499608457337E-2</v>
      </c>
    </row>
    <row r="561" spans="1:2" x14ac:dyDescent="0.35">
      <c r="A561" s="25">
        <v>-4.99725298582499E-3</v>
      </c>
      <c r="B561" s="25">
        <v>-1.1380880121396082E-2</v>
      </c>
    </row>
    <row r="562" spans="1:2" x14ac:dyDescent="0.35">
      <c r="A562" s="25">
        <v>2.7780685444265273E-2</v>
      </c>
      <c r="B562" s="25">
        <v>3.760552570990025E-2</v>
      </c>
    </row>
    <row r="563" spans="1:2" x14ac:dyDescent="0.35">
      <c r="A563" s="25">
        <v>1.2072377849752951E-2</v>
      </c>
      <c r="B563" s="25">
        <v>-1.849112426035503E-2</v>
      </c>
    </row>
    <row r="564" spans="1:2" x14ac:dyDescent="0.35">
      <c r="A564" s="25">
        <v>-9.6745655974706879E-4</v>
      </c>
      <c r="B564" s="25">
        <v>-3.3911077618688716E-2</v>
      </c>
    </row>
    <row r="565" spans="1:2" x14ac:dyDescent="0.35">
      <c r="A565" s="25">
        <v>-1.7162295319441218E-2</v>
      </c>
      <c r="B565" s="25">
        <v>-1.6380655226209115E-2</v>
      </c>
    </row>
    <row r="566" spans="1:2" x14ac:dyDescent="0.35">
      <c r="A566" s="25">
        <v>2.0790080089513337E-2</v>
      </c>
      <c r="B566" s="25">
        <v>4.2823156225218158E-2</v>
      </c>
    </row>
    <row r="567" spans="1:2" x14ac:dyDescent="0.35">
      <c r="A567" s="25">
        <v>2.001175378319868E-2</v>
      </c>
      <c r="B567" s="25">
        <v>5.3992395437262287E-2</v>
      </c>
    </row>
    <row r="568" spans="1:2" x14ac:dyDescent="0.35">
      <c r="A568" s="25">
        <v>1.8927113299423645E-3</v>
      </c>
      <c r="B568" s="25">
        <v>2.2366522366522402E-2</v>
      </c>
    </row>
    <row r="569" spans="1:2" x14ac:dyDescent="0.35">
      <c r="A569" s="25">
        <v>-1.3048500681447557E-2</v>
      </c>
      <c r="B569" s="25">
        <v>1.4114326040931496E-2</v>
      </c>
    </row>
    <row r="570" spans="1:2" x14ac:dyDescent="0.35">
      <c r="A570" s="25">
        <v>8.3041832587698681E-3</v>
      </c>
      <c r="B570" s="25">
        <v>2.2268615170494107E-2</v>
      </c>
    </row>
    <row r="571" spans="1:2" x14ac:dyDescent="0.35">
      <c r="A571" s="25">
        <v>-7.1646700798636985E-4</v>
      </c>
      <c r="B571" s="25">
        <v>-3.4036759700475788E-3</v>
      </c>
    </row>
    <row r="572" spans="1:2" x14ac:dyDescent="0.35">
      <c r="A572" s="25">
        <v>1.5826890965548953E-2</v>
      </c>
      <c r="B572" s="25">
        <v>-9.5628415300546832E-3</v>
      </c>
    </row>
    <row r="573" spans="1:2" x14ac:dyDescent="0.35">
      <c r="A573" s="25">
        <v>1.6611655836110087E-2</v>
      </c>
      <c r="B573" s="25">
        <v>2.9655172413793084E-2</v>
      </c>
    </row>
    <row r="574" spans="1:2" x14ac:dyDescent="0.35">
      <c r="A574" s="25">
        <v>-7.3404882020511181E-3</v>
      </c>
      <c r="B574" s="25">
        <v>-7.3677160080374707E-3</v>
      </c>
    </row>
    <row r="575" spans="1:2" x14ac:dyDescent="0.35">
      <c r="A575" s="25">
        <v>1.9803516066604532E-3</v>
      </c>
      <c r="B575" s="25">
        <v>-7.4224021592442261E-3</v>
      </c>
    </row>
    <row r="576" spans="1:2" x14ac:dyDescent="0.35">
      <c r="A576" s="25">
        <v>-1.6963409064311465E-2</v>
      </c>
      <c r="B576" s="25">
        <v>-1.0876954452753239E-2</v>
      </c>
    </row>
    <row r="577" spans="1:2" x14ac:dyDescent="0.35">
      <c r="A577" s="25">
        <v>1.1989854738298363E-2</v>
      </c>
      <c r="B577" s="25">
        <v>9.6219931271476836E-3</v>
      </c>
    </row>
    <row r="578" spans="1:2" x14ac:dyDescent="0.35">
      <c r="A578" s="25">
        <v>-1.1983973570289649E-3</v>
      </c>
      <c r="B578" s="25">
        <v>-1.2253233492171526E-2</v>
      </c>
    </row>
    <row r="579" spans="1:2" x14ac:dyDescent="0.35">
      <c r="A579" s="25">
        <v>5.2967841980940391E-3</v>
      </c>
      <c r="B579" s="25">
        <v>3.1702274293590689E-2</v>
      </c>
    </row>
    <row r="580" spans="1:2" x14ac:dyDescent="0.35">
      <c r="A580" s="25">
        <v>1.881567401397494E-2</v>
      </c>
      <c r="B580" s="25">
        <v>-9.3520374081496709E-3</v>
      </c>
    </row>
    <row r="581" spans="1:2" x14ac:dyDescent="0.35">
      <c r="A581" s="25">
        <v>-3.7773749957082116E-3</v>
      </c>
      <c r="B581" s="25">
        <v>1.1463250168577204E-2</v>
      </c>
    </row>
    <row r="582" spans="1:2" x14ac:dyDescent="0.35">
      <c r="A582" s="25">
        <v>5.8619904798733712E-3</v>
      </c>
      <c r="B582" s="25">
        <v>1.4000000000000058E-2</v>
      </c>
    </row>
    <row r="583" spans="1:2" x14ac:dyDescent="0.35">
      <c r="A583" s="25">
        <v>-4.0363614937643085E-3</v>
      </c>
      <c r="B583" s="25">
        <v>1.18343195266272E-2</v>
      </c>
    </row>
    <row r="584" spans="1:2" x14ac:dyDescent="0.35">
      <c r="A584" s="25">
        <v>2.548532252090098E-3</v>
      </c>
      <c r="B584" s="25">
        <v>0</v>
      </c>
    </row>
    <row r="585" spans="1:2" x14ac:dyDescent="0.35">
      <c r="A585" s="25">
        <v>-2.7869335484639432E-3</v>
      </c>
      <c r="B585" s="25">
        <v>-1.8843404808317147E-2</v>
      </c>
    </row>
    <row r="586" spans="1:2" x14ac:dyDescent="0.35">
      <c r="A586" s="25">
        <v>-2.6473616062012637E-3</v>
      </c>
      <c r="B586" s="25">
        <v>-8.6092715231787416E-3</v>
      </c>
    </row>
    <row r="587" spans="1:2" x14ac:dyDescent="0.35">
      <c r="A587" s="25">
        <v>2.3737596860633588E-2</v>
      </c>
      <c r="B587" s="25">
        <v>3.2064128256512933E-2</v>
      </c>
    </row>
    <row r="588" spans="1:2" x14ac:dyDescent="0.35">
      <c r="A588" s="25">
        <v>-3.5636219134858572E-3</v>
      </c>
      <c r="B588" s="25">
        <v>-1.035598705501619E-2</v>
      </c>
    </row>
    <row r="589" spans="1:2" x14ac:dyDescent="0.35">
      <c r="A589" s="25">
        <v>8.3461772586834009E-3</v>
      </c>
      <c r="B589" s="25">
        <v>-3.924133420536215E-3</v>
      </c>
    </row>
    <row r="590" spans="1:2" x14ac:dyDescent="0.35">
      <c r="A590" s="25">
        <v>-4.6346037955556328E-3</v>
      </c>
      <c r="B590" s="25">
        <v>-8.5357846355877069E-3</v>
      </c>
    </row>
    <row r="591" spans="1:2" x14ac:dyDescent="0.35">
      <c r="A591" s="25">
        <v>-2.2210321422967377E-3</v>
      </c>
      <c r="B591" s="25">
        <v>-6.6225165562912498E-4</v>
      </c>
    </row>
    <row r="592" spans="1:2" x14ac:dyDescent="0.35">
      <c r="A592" s="25">
        <v>4.3861611696969748E-3</v>
      </c>
      <c r="B592" s="25">
        <v>-2.7170311464546067E-2</v>
      </c>
    </row>
    <row r="593" spans="1:2" x14ac:dyDescent="0.35">
      <c r="A593" s="25">
        <v>8.5943802682449423E-3</v>
      </c>
      <c r="B593" s="25">
        <v>2.7929155313351509E-2</v>
      </c>
    </row>
    <row r="594" spans="1:2" x14ac:dyDescent="0.35">
      <c r="A594" s="25">
        <v>1.5010290976690305E-3</v>
      </c>
      <c r="B594" s="25">
        <v>-2.650762094101998E-3</v>
      </c>
    </row>
    <row r="595" spans="1:2" x14ac:dyDescent="0.35">
      <c r="A595" s="25">
        <v>-2.5223234097986641E-3</v>
      </c>
      <c r="B595" s="25">
        <v>-5.9800664451827145E-3</v>
      </c>
    </row>
    <row r="596" spans="1:2" x14ac:dyDescent="0.35">
      <c r="A596" s="25">
        <v>-1.1054257931914311E-2</v>
      </c>
      <c r="B596" s="25">
        <v>-2.072192513368987E-2</v>
      </c>
    </row>
    <row r="597" spans="1:2" x14ac:dyDescent="0.35">
      <c r="A597" s="25">
        <v>8.2705673329155124E-3</v>
      </c>
      <c r="B597" s="25">
        <v>2.9351535836177455E-2</v>
      </c>
    </row>
    <row r="598" spans="1:2" x14ac:dyDescent="0.35">
      <c r="A598" s="25">
        <v>1.6241550536832202E-3</v>
      </c>
      <c r="B598" s="25">
        <v>-1.3262599469495973E-2</v>
      </c>
    </row>
    <row r="599" spans="1:2" x14ac:dyDescent="0.35">
      <c r="A599" s="25">
        <v>-1.6114559014747325E-2</v>
      </c>
      <c r="B599" s="25">
        <v>1.2096774193548368E-2</v>
      </c>
    </row>
    <row r="600" spans="1:2" x14ac:dyDescent="0.35">
      <c r="A600" s="25">
        <v>1.4717287325628197E-2</v>
      </c>
      <c r="B600" s="25">
        <v>2.58964143426294E-2</v>
      </c>
    </row>
    <row r="601" spans="1:2" x14ac:dyDescent="0.35">
      <c r="A601" s="25">
        <v>3.9129712819023506E-2</v>
      </c>
      <c r="B601" s="25">
        <v>3.8834951456311003E-3</v>
      </c>
    </row>
    <row r="602" spans="1:2" x14ac:dyDescent="0.35">
      <c r="A602" s="25">
        <v>1.1747002648658179E-2</v>
      </c>
      <c r="B602" s="25">
        <v>5.1579626047711198E-3</v>
      </c>
    </row>
    <row r="603" spans="1:2" x14ac:dyDescent="0.35">
      <c r="A603" s="25">
        <v>-1.9412701276682156E-3</v>
      </c>
      <c r="B603" s="25">
        <v>-2.1808851828094923E-2</v>
      </c>
    </row>
    <row r="604" spans="1:2" x14ac:dyDescent="0.35">
      <c r="A604" s="25">
        <v>2.2512867386200895E-3</v>
      </c>
      <c r="B604" s="25">
        <v>1.7704918032786857E-2</v>
      </c>
    </row>
    <row r="605" spans="1:2" x14ac:dyDescent="0.35">
      <c r="A605" s="25">
        <v>1.1177517369457815E-2</v>
      </c>
      <c r="B605" s="25">
        <v>5.2190721649484455E-2</v>
      </c>
    </row>
    <row r="606" spans="1:2" x14ac:dyDescent="0.35">
      <c r="A606" s="25">
        <v>-9.3102994386434369E-3</v>
      </c>
      <c r="B606" s="25">
        <v>-2.5719534598897625E-2</v>
      </c>
    </row>
    <row r="607" spans="1:2" x14ac:dyDescent="0.35">
      <c r="A607" s="25">
        <v>9.1917019566738738E-3</v>
      </c>
      <c r="B607" s="25">
        <v>2.5141420490257162E-3</v>
      </c>
    </row>
    <row r="608" spans="1:2" x14ac:dyDescent="0.35">
      <c r="A608" s="25">
        <v>-9.945292464241362E-3</v>
      </c>
      <c r="B608" s="25">
        <v>-2.2570532915360465E-2</v>
      </c>
    </row>
    <row r="609" spans="1:2" x14ac:dyDescent="0.35">
      <c r="A609" s="25">
        <v>8.2796288659342659E-3</v>
      </c>
      <c r="B609" s="25">
        <v>-1.9243104554201001E-3</v>
      </c>
    </row>
    <row r="610" spans="1:2" x14ac:dyDescent="0.35">
      <c r="A610" s="25">
        <v>1.0191854261772579E-2</v>
      </c>
      <c r="B610" s="25">
        <v>2.6349614395886897E-2</v>
      </c>
    </row>
    <row r="611" spans="1:2" x14ac:dyDescent="0.35">
      <c r="A611" s="25">
        <v>-6.3871835011312618E-3</v>
      </c>
      <c r="B611" s="25">
        <v>8.7664996869129506E-3</v>
      </c>
    </row>
    <row r="612" spans="1:2" x14ac:dyDescent="0.35">
      <c r="A612" s="25">
        <v>3.7868447595296125E-3</v>
      </c>
      <c r="B612" s="25">
        <v>-1.3656175440336713E-2</v>
      </c>
    </row>
    <row r="613" spans="1:2" x14ac:dyDescent="0.35">
      <c r="A613" s="25">
        <v>-3.5451263120414391E-3</v>
      </c>
      <c r="B613" s="25">
        <v>3.146633102580172E-3</v>
      </c>
    </row>
    <row r="614" spans="1:2" x14ac:dyDescent="0.35">
      <c r="A614" s="25">
        <v>-1.038796539693118E-2</v>
      </c>
      <c r="B614" s="25">
        <v>-4.3914680050188386E-3</v>
      </c>
    </row>
    <row r="615" spans="1:2" x14ac:dyDescent="0.35">
      <c r="A615" s="25">
        <v>-2.5140961210341033E-2</v>
      </c>
      <c r="B615" s="25">
        <v>-6.9313169502205396E-2</v>
      </c>
    </row>
    <row r="616" spans="1:2" x14ac:dyDescent="0.35">
      <c r="A616" s="25">
        <v>8.8498732338236283E-3</v>
      </c>
      <c r="B616" s="25">
        <v>2.7081922816519999E-2</v>
      </c>
    </row>
    <row r="617" spans="1:2" x14ac:dyDescent="0.35">
      <c r="A617" s="25">
        <v>-2.0136355171998247E-2</v>
      </c>
      <c r="B617" s="25">
        <v>-1.3183915622939966E-2</v>
      </c>
    </row>
    <row r="618" spans="1:2" x14ac:dyDescent="0.35">
      <c r="A618" s="25">
        <v>2.0789489670456945E-2</v>
      </c>
      <c r="B618" s="25">
        <v>2.9392117568470238E-2</v>
      </c>
    </row>
    <row r="619" spans="1:2" x14ac:dyDescent="0.35">
      <c r="A619" s="25">
        <v>1.2001959485409214E-2</v>
      </c>
      <c r="B619" s="25">
        <v>3.8286826735885779E-2</v>
      </c>
    </row>
    <row r="620" spans="1:2" x14ac:dyDescent="0.35">
      <c r="A620" s="25">
        <v>5.9978822034360488E-4</v>
      </c>
      <c r="B620" s="25">
        <v>4.9375062500000011E-2</v>
      </c>
    </row>
    <row r="621" spans="1:2" x14ac:dyDescent="0.35">
      <c r="A621" s="25">
        <v>1.3824599911212217E-2</v>
      </c>
      <c r="B621" s="25">
        <v>3.3948777013175897E-2</v>
      </c>
    </row>
    <row r="622" spans="1:2" x14ac:dyDescent="0.35">
      <c r="A622" s="25">
        <v>9.9251908290626471E-3</v>
      </c>
      <c r="B622" s="25">
        <v>2.1889342057065431E-2</v>
      </c>
    </row>
    <row r="623" spans="1:2" x14ac:dyDescent="0.35">
      <c r="A623" s="25">
        <v>1.6292077374370394E-2</v>
      </c>
      <c r="B623" s="25">
        <v>-2.2547350620066584E-3</v>
      </c>
    </row>
    <row r="624" spans="1:2" x14ac:dyDescent="0.35">
      <c r="A624" s="25">
        <v>2.4313962349811181E-3</v>
      </c>
      <c r="B624" s="25">
        <v>-9.0395475118899785E-3</v>
      </c>
    </row>
    <row r="625" spans="1:2" x14ac:dyDescent="0.35">
      <c r="A625" s="25">
        <v>-1.5456546863769137E-3</v>
      </c>
      <c r="B625" s="25">
        <v>6.9555241188412775E-2</v>
      </c>
    </row>
    <row r="626" spans="1:2" x14ac:dyDescent="0.35">
      <c r="A626" s="25">
        <v>6.3550952126637068E-3</v>
      </c>
      <c r="B626" s="25">
        <v>2.3987153518123572E-2</v>
      </c>
    </row>
    <row r="627" spans="1:2" x14ac:dyDescent="0.35">
      <c r="A627" s="25">
        <v>3.6682966176905412E-3</v>
      </c>
      <c r="B627" s="25">
        <v>-1.9260750612220229E-2</v>
      </c>
    </row>
    <row r="628" spans="1:2" x14ac:dyDescent="0.35">
      <c r="A628" s="25">
        <v>-2.0907700369621916E-3</v>
      </c>
      <c r="B628" s="25">
        <v>-1.1677229299363131E-2</v>
      </c>
    </row>
    <row r="629" spans="1:2" x14ac:dyDescent="0.35">
      <c r="A629" s="25">
        <v>-5.363780794680164E-3</v>
      </c>
      <c r="B629" s="25">
        <v>2.6852307902670487E-3</v>
      </c>
    </row>
    <row r="630" spans="1:2" x14ac:dyDescent="0.35">
      <c r="A630" s="25">
        <v>-1.1466617479765993E-2</v>
      </c>
      <c r="B630" s="25">
        <v>-8.5698982324584963E-3</v>
      </c>
    </row>
    <row r="631" spans="1:2" x14ac:dyDescent="0.35">
      <c r="A631" s="25">
        <v>1.5516789506196418E-2</v>
      </c>
      <c r="B631" s="25">
        <v>2.4311129119394825E-2</v>
      </c>
    </row>
    <row r="632" spans="1:2" x14ac:dyDescent="0.35">
      <c r="A632" s="25">
        <v>-3.3012173090650157E-3</v>
      </c>
      <c r="B632" s="25">
        <v>-2.2151794417288716E-2</v>
      </c>
    </row>
    <row r="633" spans="1:2" x14ac:dyDescent="0.35">
      <c r="A633" s="25">
        <v>1.4681165842129488E-3</v>
      </c>
      <c r="B633" s="25">
        <v>-1.2945090995410437E-2</v>
      </c>
    </row>
    <row r="634" spans="1:2" x14ac:dyDescent="0.35">
      <c r="A634" s="25">
        <v>1.8559850861686947E-2</v>
      </c>
      <c r="B634" s="25">
        <v>0</v>
      </c>
    </row>
    <row r="635" spans="1:2" x14ac:dyDescent="0.35">
      <c r="A635" s="25">
        <v>-3.0651360321960128E-2</v>
      </c>
      <c r="B635" s="25">
        <v>-1.0928907701033113E-2</v>
      </c>
    </row>
    <row r="636" spans="1:2" x14ac:dyDescent="0.35">
      <c r="A636" s="25">
        <v>-9.7248200352046961E-4</v>
      </c>
      <c r="B636" s="25">
        <v>5.5249171270717618E-3</v>
      </c>
    </row>
    <row r="637" spans="1:2" x14ac:dyDescent="0.35">
      <c r="A637" s="25">
        <v>2.714461223131959E-2</v>
      </c>
      <c r="B637" s="25">
        <v>4.1208788944572035E-2</v>
      </c>
    </row>
    <row r="638" spans="1:2" x14ac:dyDescent="0.35">
      <c r="A638" s="25">
        <v>-1.3607591488306659E-2</v>
      </c>
      <c r="B638" s="25">
        <v>3.6938784330406765E-3</v>
      </c>
    </row>
    <row r="639" spans="1:2" x14ac:dyDescent="0.35">
      <c r="A639" s="25">
        <v>-8.4178337945802293E-3</v>
      </c>
      <c r="B639" s="25">
        <v>1.3144058885383806E-2</v>
      </c>
    </row>
    <row r="640" spans="1:2" x14ac:dyDescent="0.35">
      <c r="A640" s="25">
        <v>-2.174781369074278E-2</v>
      </c>
      <c r="B640" s="25">
        <v>-1.5568292682926735E-2</v>
      </c>
    </row>
    <row r="641" spans="1:2" x14ac:dyDescent="0.35">
      <c r="A641" s="25">
        <v>2.430190837207296E-2</v>
      </c>
      <c r="B641" s="25">
        <v>-1.2124354882675688E-2</v>
      </c>
    </row>
    <row r="642" spans="1:2" x14ac:dyDescent="0.35">
      <c r="A642" s="25">
        <v>7.2744176366158052E-3</v>
      </c>
      <c r="B642" s="25">
        <v>1.9743916755603098E-2</v>
      </c>
    </row>
    <row r="643" spans="1:2" x14ac:dyDescent="0.35">
      <c r="A643" s="25">
        <v>6.4712892371575044E-3</v>
      </c>
      <c r="B643" s="25">
        <v>-2.0931553064806256E-2</v>
      </c>
    </row>
    <row r="644" spans="1:2" x14ac:dyDescent="0.35">
      <c r="A644" s="25">
        <v>1.3899430406834921E-2</v>
      </c>
      <c r="B644" s="25">
        <v>8.017210476601342E-3</v>
      </c>
    </row>
    <row r="645" spans="1:2" x14ac:dyDescent="0.35">
      <c r="A645" s="25">
        <v>1.4762011137333097E-2</v>
      </c>
      <c r="B645" s="25">
        <v>9.5440079775181187E-3</v>
      </c>
    </row>
    <row r="646" spans="1:2" x14ac:dyDescent="0.35">
      <c r="A646" s="25">
        <v>9.6218295515832653E-3</v>
      </c>
      <c r="B646" s="25">
        <v>2.1533612314411126E-2</v>
      </c>
    </row>
    <row r="647" spans="1:2" x14ac:dyDescent="0.35">
      <c r="A647" s="25">
        <v>1.3705728588879711E-2</v>
      </c>
      <c r="B647" s="25">
        <v>3.8046270537466731E-2</v>
      </c>
    </row>
    <row r="648" spans="1:2" x14ac:dyDescent="0.35">
      <c r="A648" s="25">
        <v>-1.3237111463697352E-2</v>
      </c>
      <c r="B648" s="25">
        <v>-3.4175382160704142E-2</v>
      </c>
    </row>
    <row r="649" spans="1:2" x14ac:dyDescent="0.35">
      <c r="A649" s="25">
        <v>6.4371555170408754E-3</v>
      </c>
      <c r="B649" s="25">
        <v>-1.282051282051282E-2</v>
      </c>
    </row>
    <row r="650" spans="1:2" x14ac:dyDescent="0.35">
      <c r="A650" s="25">
        <v>-1.9143138892218824E-2</v>
      </c>
      <c r="B650" s="25">
        <v>8.8311688311689205E-3</v>
      </c>
    </row>
    <row r="651" spans="1:2" x14ac:dyDescent="0.35">
      <c r="A651" s="25">
        <v>3.8651164551337775E-4</v>
      </c>
      <c r="B651" s="25">
        <v>-8.7538619979403553E-3</v>
      </c>
    </row>
    <row r="652" spans="1:2" x14ac:dyDescent="0.35">
      <c r="A652" s="25">
        <v>-5.8833206115049249E-3</v>
      </c>
      <c r="B652" s="25">
        <v>9.350649350649335E-3</v>
      </c>
    </row>
    <row r="653" spans="1:2" x14ac:dyDescent="0.35">
      <c r="A653" s="25">
        <v>-2.6112394508845324E-2</v>
      </c>
      <c r="B653" s="25">
        <v>-4.3746783324755609E-2</v>
      </c>
    </row>
    <row r="654" spans="1:2" x14ac:dyDescent="0.35">
      <c r="A654" s="25">
        <v>-6.1005494216896054E-3</v>
      </c>
      <c r="B654" s="25">
        <v>-2.3681431646932122E-2</v>
      </c>
    </row>
    <row r="655" spans="1:2" x14ac:dyDescent="0.35">
      <c r="A655" s="25">
        <v>2.0497186845567009E-2</v>
      </c>
      <c r="B655" s="25">
        <v>9.9228781655390803E-3</v>
      </c>
    </row>
    <row r="656" spans="1:2" x14ac:dyDescent="0.35">
      <c r="A656" s="25">
        <v>2.3194134204652883E-2</v>
      </c>
      <c r="B656" s="25">
        <v>-5.4590611353706536E-4</v>
      </c>
    </row>
    <row r="657" spans="1:2" x14ac:dyDescent="0.35">
      <c r="A657" s="25">
        <v>-1.8023538978363139E-2</v>
      </c>
      <c r="B657" s="25">
        <v>-3.6045823923857266E-2</v>
      </c>
    </row>
    <row r="658" spans="1:2" x14ac:dyDescent="0.35">
      <c r="A658" s="25">
        <v>1.1421998514455861E-2</v>
      </c>
      <c r="B658" s="25">
        <v>1.4164305949008501E-2</v>
      </c>
    </row>
    <row r="659" spans="1:2" x14ac:dyDescent="0.35">
      <c r="A659" s="25">
        <v>2.1085257828268081E-4</v>
      </c>
      <c r="B659" s="25">
        <v>3.1284860335195605E-2</v>
      </c>
    </row>
    <row r="660" spans="1:2" x14ac:dyDescent="0.35">
      <c r="A660" s="25">
        <v>1.4743745744905582E-2</v>
      </c>
      <c r="B660" s="25">
        <v>-1.0292470763405797E-2</v>
      </c>
    </row>
    <row r="661" spans="1:2" x14ac:dyDescent="0.35">
      <c r="A661" s="25">
        <v>6.5226249303671551E-3</v>
      </c>
      <c r="B661" s="25">
        <v>3.3388013136289106E-2</v>
      </c>
    </row>
    <row r="662" spans="1:2" x14ac:dyDescent="0.35">
      <c r="A662" s="25">
        <v>6.3037321578678725E-4</v>
      </c>
      <c r="B662" s="25">
        <v>1.1652595956175626E-2</v>
      </c>
    </row>
    <row r="663" spans="1:2" x14ac:dyDescent="0.35">
      <c r="A663" s="25">
        <v>-7.0275140506931028E-3</v>
      </c>
      <c r="B663" s="25">
        <v>-1.4659685863874405E-2</v>
      </c>
    </row>
    <row r="664" spans="1:2" x14ac:dyDescent="0.35">
      <c r="A664" s="25">
        <v>3.7652086519555958E-3</v>
      </c>
      <c r="B664" s="25">
        <v>8.501594048884174E-3</v>
      </c>
    </row>
    <row r="665" spans="1:2" x14ac:dyDescent="0.35">
      <c r="A665" s="25">
        <v>4.7519376303975062E-3</v>
      </c>
      <c r="B665" s="25">
        <v>1.0537407797681732E-2</v>
      </c>
    </row>
    <row r="666" spans="1:2" x14ac:dyDescent="0.35">
      <c r="A666" s="25">
        <v>3.2915083707179917E-3</v>
      </c>
      <c r="B666" s="25">
        <v>5.2142857142852125E-4</v>
      </c>
    </row>
    <row r="667" spans="1:2" x14ac:dyDescent="0.35">
      <c r="A667" s="25">
        <v>-4.3779856536566505E-3</v>
      </c>
      <c r="B667" s="25">
        <v>-3.2829701259525598E-2</v>
      </c>
    </row>
    <row r="668" spans="1:2" x14ac:dyDescent="0.35">
      <c r="A668" s="25">
        <v>4.8770832063471294E-3</v>
      </c>
      <c r="B668" s="25">
        <v>-7.0042568429018511E-3</v>
      </c>
    </row>
    <row r="669" spans="1:2" x14ac:dyDescent="0.35">
      <c r="A669" s="25">
        <v>7.3453755903017766E-3</v>
      </c>
      <c r="B669" s="25">
        <v>-6.5111774281062657E-3</v>
      </c>
    </row>
    <row r="670" spans="1:2" x14ac:dyDescent="0.35">
      <c r="A670" s="25">
        <v>7.7029229474777352E-3</v>
      </c>
      <c r="B670" s="25">
        <v>6.0077010381049418E-3</v>
      </c>
    </row>
    <row r="671" spans="1:2" x14ac:dyDescent="0.35">
      <c r="A671" s="25">
        <v>-6.2108227305172122E-3</v>
      </c>
      <c r="B671" s="25">
        <v>-1.900108577633015E-2</v>
      </c>
    </row>
    <row r="672" spans="1:2" x14ac:dyDescent="0.35">
      <c r="A672" s="25">
        <v>-1.3834106065690631E-2</v>
      </c>
      <c r="B672" s="25">
        <v>-1.5495240730492535E-2</v>
      </c>
    </row>
    <row r="673" spans="1:2" x14ac:dyDescent="0.35">
      <c r="A673" s="25">
        <v>1.6806874107576773E-2</v>
      </c>
      <c r="B673" s="25">
        <v>5.2838614230544464E-2</v>
      </c>
    </row>
    <row r="674" spans="1:2" x14ac:dyDescent="0.35">
      <c r="A674" s="25">
        <v>-4.1377828638824807E-3</v>
      </c>
      <c r="B674" s="25">
        <v>1.5483182060864877E-2</v>
      </c>
    </row>
    <row r="675" spans="1:2" x14ac:dyDescent="0.35">
      <c r="A675" s="25">
        <v>1.6790233203428716E-2</v>
      </c>
      <c r="B675" s="25">
        <v>1.261829652996856E-2</v>
      </c>
    </row>
    <row r="676" spans="1:2" x14ac:dyDescent="0.35">
      <c r="A676" s="25">
        <v>4.5525565983114413E-3</v>
      </c>
      <c r="B676" s="25">
        <v>1.349948078920031E-2</v>
      </c>
    </row>
    <row r="677" spans="1:2" x14ac:dyDescent="0.35">
      <c r="A677" s="25">
        <v>1.5046519513312532E-3</v>
      </c>
      <c r="B677" s="25">
        <v>1.9979508196721341E-2</v>
      </c>
    </row>
    <row r="678" spans="1:2" x14ac:dyDescent="0.35">
      <c r="A678" s="25">
        <v>-2.7150696178222789E-4</v>
      </c>
      <c r="B678" s="25">
        <v>-7.0316423907584415E-3</v>
      </c>
    </row>
    <row r="679" spans="1:2" x14ac:dyDescent="0.35">
      <c r="A679" s="25">
        <v>2.5708227175170214E-4</v>
      </c>
      <c r="B679" s="25">
        <v>1.6186140617096625E-2</v>
      </c>
    </row>
    <row r="680" spans="1:2" x14ac:dyDescent="0.35">
      <c r="A680" s="25">
        <v>-1.345614015935241E-2</v>
      </c>
      <c r="B680" s="25">
        <v>-8.959681433549015E-3</v>
      </c>
    </row>
    <row r="681" spans="1:2" x14ac:dyDescent="0.35">
      <c r="A681" s="25">
        <v>5.5850927645593514E-3</v>
      </c>
      <c r="B681" s="25">
        <v>-1.5068307383223813E-3</v>
      </c>
    </row>
    <row r="682" spans="1:2" x14ac:dyDescent="0.35">
      <c r="A682" s="25">
        <v>-3.4302468639859094E-3</v>
      </c>
      <c r="B682" s="25">
        <v>-8.0482901432741578E-3</v>
      </c>
    </row>
    <row r="683" spans="1:2" x14ac:dyDescent="0.35">
      <c r="A683" s="25">
        <v>-1.5745500850107826E-3</v>
      </c>
      <c r="B683" s="25">
        <v>7.1501017824595225E-2</v>
      </c>
    </row>
    <row r="684" spans="1:2" x14ac:dyDescent="0.35">
      <c r="A684" s="25">
        <v>4.6797046819075762E-3</v>
      </c>
      <c r="B684" s="25">
        <v>-3.2654899794363583E-2</v>
      </c>
    </row>
    <row r="685" spans="1:2" x14ac:dyDescent="0.35">
      <c r="A685" s="25">
        <v>1.1257848809983699E-2</v>
      </c>
      <c r="B685" s="25">
        <v>-9.7847842571045038E-3</v>
      </c>
    </row>
    <row r="686" spans="1:2" x14ac:dyDescent="0.35">
      <c r="A686" s="25">
        <v>-1.1944715771786003E-2</v>
      </c>
      <c r="B686" s="25">
        <v>-4.7924901185770696E-2</v>
      </c>
    </row>
    <row r="687" spans="1:2" x14ac:dyDescent="0.35">
      <c r="A687" s="25">
        <v>-8.8521696059256187E-3</v>
      </c>
      <c r="B687" s="25">
        <v>-4.1514789828749777E-3</v>
      </c>
    </row>
    <row r="688" spans="1:2" x14ac:dyDescent="0.35">
      <c r="A688" s="25">
        <v>-3.0981054025349376E-2</v>
      </c>
      <c r="B688" s="25">
        <v>-4.3772848161915019E-2</v>
      </c>
    </row>
    <row r="689" spans="1:2" x14ac:dyDescent="0.35">
      <c r="A689" s="25">
        <v>1.8068394298262635E-2</v>
      </c>
      <c r="B689" s="25">
        <v>1.6348228882833845E-3</v>
      </c>
    </row>
    <row r="690" spans="1:2" x14ac:dyDescent="0.35">
      <c r="A690" s="25">
        <v>1.6996709260827015E-2</v>
      </c>
      <c r="B690" s="25">
        <v>3.4276443649425663E-2</v>
      </c>
    </row>
    <row r="691" spans="1:2" x14ac:dyDescent="0.35">
      <c r="A691" s="25">
        <v>-1.2454188572131302E-3</v>
      </c>
      <c r="B691" s="25">
        <v>1.8411415044713251E-2</v>
      </c>
    </row>
    <row r="692" spans="1:2" x14ac:dyDescent="0.35">
      <c r="A692" s="25">
        <v>-1.0314526025381637E-2</v>
      </c>
      <c r="B692" s="25">
        <v>-1.9628149812595568E-2</v>
      </c>
    </row>
    <row r="693" spans="1:2" x14ac:dyDescent="0.35">
      <c r="A693" s="25">
        <v>-6.5676212454886043E-3</v>
      </c>
      <c r="B693" s="25">
        <v>-2.6870442571127452E-2</v>
      </c>
    </row>
    <row r="694" spans="1:2" x14ac:dyDescent="0.35">
      <c r="A694" s="25">
        <v>4.0182692404893512E-3</v>
      </c>
      <c r="B694" s="25">
        <v>-1.1369735320505421E-2</v>
      </c>
    </row>
    <row r="695" spans="1:2" x14ac:dyDescent="0.35">
      <c r="A695" s="25">
        <v>2.3514024183852018E-3</v>
      </c>
      <c r="B695" s="25">
        <v>-8.2146221248631489E-3</v>
      </c>
    </row>
    <row r="696" spans="1:2" x14ac:dyDescent="0.35">
      <c r="A696" s="25">
        <v>4.624788311951164E-3</v>
      </c>
      <c r="B696" s="25">
        <v>-1.1043676916417637E-2</v>
      </c>
    </row>
    <row r="697" spans="1:2" x14ac:dyDescent="0.35">
      <c r="A697" s="25">
        <v>-7.1125012188735315E-3</v>
      </c>
      <c r="B697" s="25">
        <v>1.6750977107760252E-3</v>
      </c>
    </row>
    <row r="698" spans="1:2" x14ac:dyDescent="0.35">
      <c r="A698" s="25">
        <v>9.5599432871286728E-3</v>
      </c>
      <c r="B698" s="25">
        <v>2.1181659911836213E-2</v>
      </c>
    </row>
    <row r="699" spans="1:2" x14ac:dyDescent="0.35">
      <c r="A699" s="25">
        <v>6.349868109781007E-3</v>
      </c>
      <c r="B699" s="25">
        <v>4.9672489082969437E-2</v>
      </c>
    </row>
    <row r="700" spans="1:2" x14ac:dyDescent="0.35">
      <c r="A700" s="25">
        <v>5.6129110990224584E-4</v>
      </c>
      <c r="B700" s="25">
        <v>-8.8404056162246069E-3</v>
      </c>
    </row>
    <row r="701" spans="1:2" x14ac:dyDescent="0.35">
      <c r="A701" s="25">
        <v>6.3356225522107276E-3</v>
      </c>
      <c r="B701" s="25">
        <v>2.9905562954121889E-2</v>
      </c>
    </row>
    <row r="702" spans="1:2" x14ac:dyDescent="0.35">
      <c r="A702" s="25">
        <v>-5.9641322877961814E-3</v>
      </c>
      <c r="B702" s="25">
        <v>-4.0753950114822647E-3</v>
      </c>
    </row>
    <row r="703" spans="1:2" x14ac:dyDescent="0.35">
      <c r="A703" s="25">
        <v>-4.9077781512773689E-3</v>
      </c>
      <c r="B703" s="25">
        <v>-2.5063939900968713E-2</v>
      </c>
    </row>
    <row r="704" spans="1:2" x14ac:dyDescent="0.35">
      <c r="A704" s="25">
        <v>5.049783863092492E-3</v>
      </c>
      <c r="B704" s="25">
        <v>-2.0985835308806504E-3</v>
      </c>
    </row>
    <row r="705" spans="1:2" x14ac:dyDescent="0.35">
      <c r="A705" s="25">
        <v>-9.3087074384513217E-4</v>
      </c>
      <c r="B705" s="25">
        <v>1.2092534174553124E-2</v>
      </c>
    </row>
    <row r="706" spans="1:2" x14ac:dyDescent="0.35">
      <c r="A706" s="25">
        <v>8.873452857418359E-3</v>
      </c>
      <c r="B706" s="25">
        <v>3.1168311688312337E-3</v>
      </c>
    </row>
    <row r="707" spans="1:2" x14ac:dyDescent="0.35">
      <c r="A707" s="25">
        <v>-6.5264953009825672E-3</v>
      </c>
      <c r="B707" s="25">
        <v>-3.5732679219714236E-2</v>
      </c>
    </row>
    <row r="708" spans="1:2" x14ac:dyDescent="0.35">
      <c r="A708" s="25">
        <v>-6.0392477202602551E-4</v>
      </c>
      <c r="B708" s="25">
        <v>-2.0408215874961558E-2</v>
      </c>
    </row>
    <row r="709" spans="1:2" x14ac:dyDescent="0.35">
      <c r="A709" s="25">
        <v>7.8550533294503289E-3</v>
      </c>
      <c r="B709" s="25">
        <v>1.2609594298245777E-2</v>
      </c>
    </row>
    <row r="710" spans="1:2" x14ac:dyDescent="0.35">
      <c r="A710" s="25">
        <v>-9.3562536942804354E-3</v>
      </c>
      <c r="B710" s="25">
        <v>-2.8695074645104346E-2</v>
      </c>
    </row>
    <row r="711" spans="1:2" x14ac:dyDescent="0.35">
      <c r="A711" s="25">
        <v>-8.5453967717894299E-4</v>
      </c>
      <c r="B711" s="25">
        <v>-5.5746931117779978E-4</v>
      </c>
    </row>
    <row r="712" spans="1:2" x14ac:dyDescent="0.35">
      <c r="A712" s="25">
        <v>-6.5600315785150848E-3</v>
      </c>
      <c r="B712" s="25">
        <v>4.4617958728389211E-3</v>
      </c>
    </row>
    <row r="713" spans="1:2" x14ac:dyDescent="0.35">
      <c r="A713" s="25">
        <v>-1.5955810119915786E-2</v>
      </c>
      <c r="B713" s="25">
        <v>-2.3875624652970752E-2</v>
      </c>
    </row>
    <row r="714" spans="1:2" x14ac:dyDescent="0.35">
      <c r="A714" s="25">
        <v>-1.9188633010260154E-2</v>
      </c>
      <c r="B714" s="25">
        <v>-1.4789533560864506E-2</v>
      </c>
    </row>
    <row r="715" spans="1:2" x14ac:dyDescent="0.35">
      <c r="A715" s="25">
        <v>2.2937034676633019E-2</v>
      </c>
      <c r="B715" s="25">
        <v>2.2517263279445702E-2</v>
      </c>
    </row>
    <row r="716" spans="1:2" x14ac:dyDescent="0.35">
      <c r="A716" s="25">
        <v>9.206957388221041E-4</v>
      </c>
      <c r="B716" s="25">
        <v>6.2112369402166799E-3</v>
      </c>
    </row>
    <row r="717" spans="1:2" x14ac:dyDescent="0.35">
      <c r="A717" s="25">
        <v>9.3107752843404846E-4</v>
      </c>
      <c r="B717" s="25">
        <v>3.1986475869809163E-2</v>
      </c>
    </row>
    <row r="718" spans="1:2" x14ac:dyDescent="0.35">
      <c r="A718" s="25">
        <v>9.4291652487936851E-3</v>
      </c>
      <c r="B718" s="25">
        <v>1.3050571672135599E-2</v>
      </c>
    </row>
    <row r="719" spans="1:2" x14ac:dyDescent="0.35">
      <c r="A719" s="25">
        <v>9.0449958724686721E-3</v>
      </c>
      <c r="B719" s="25">
        <v>2.5228181708437013E-2</v>
      </c>
    </row>
    <row r="720" spans="1:2" x14ac:dyDescent="0.35">
      <c r="A720" s="25">
        <v>-9.7671291171557324E-3</v>
      </c>
      <c r="B720" s="25">
        <v>-2.9842879581151976E-2</v>
      </c>
    </row>
    <row r="721" spans="1:2" x14ac:dyDescent="0.35">
      <c r="A721" s="25">
        <v>-2.2408833010698305E-3</v>
      </c>
      <c r="B721" s="25">
        <v>5.3966537832359342E-4</v>
      </c>
    </row>
    <row r="722" spans="1:2" x14ac:dyDescent="0.35">
      <c r="A722" s="25">
        <v>8.6126214188066933E-4</v>
      </c>
      <c r="B722" s="25">
        <v>1.6180689526392208E-3</v>
      </c>
    </row>
    <row r="723" spans="1:2" x14ac:dyDescent="0.35">
      <c r="A723" s="25">
        <v>7.7592692803604944E-3</v>
      </c>
      <c r="B723" s="25">
        <v>1.2385514270328454E-2</v>
      </c>
    </row>
    <row r="724" spans="1:2" x14ac:dyDescent="0.35">
      <c r="A724" s="25">
        <v>-2.7493047186560016E-3</v>
      </c>
      <c r="B724" s="25">
        <v>-3.7233512618803466E-3</v>
      </c>
    </row>
    <row r="725" spans="1:2" x14ac:dyDescent="0.35">
      <c r="A725" s="25">
        <v>-1.0950137939005266E-2</v>
      </c>
      <c r="B725" s="25">
        <v>-7.474639615589993E-3</v>
      </c>
    </row>
    <row r="726" spans="1:2" x14ac:dyDescent="0.35">
      <c r="A726" s="25">
        <v>1.085920036725237E-3</v>
      </c>
      <c r="B726" s="25">
        <v>-1.506191500806878E-2</v>
      </c>
    </row>
    <row r="727" spans="1:2" x14ac:dyDescent="0.35">
      <c r="A727" s="25">
        <v>-1.2814968724552522E-2</v>
      </c>
      <c r="B727" s="25">
        <v>-1.2561387906138222E-2</v>
      </c>
    </row>
    <row r="728" spans="1:2" x14ac:dyDescent="0.35">
      <c r="A728" s="25">
        <v>2.189598799625711E-2</v>
      </c>
      <c r="B728" s="25">
        <v>4.0929203539823121E-2</v>
      </c>
    </row>
    <row r="729" spans="1:2" x14ac:dyDescent="0.35">
      <c r="A729" s="25">
        <v>2.5753472117694479E-3</v>
      </c>
      <c r="B729" s="25">
        <v>-3.1880977683314943E-3</v>
      </c>
    </row>
    <row r="730" spans="1:2" x14ac:dyDescent="0.35">
      <c r="A730" s="25">
        <v>-1.5342388908942569E-2</v>
      </c>
      <c r="B730" s="25">
        <v>-2.5053251599147192E-2</v>
      </c>
    </row>
    <row r="731" spans="1:2" x14ac:dyDescent="0.35">
      <c r="A731" s="25">
        <v>-5.7378199922978705E-3</v>
      </c>
      <c r="B731" s="25">
        <v>-8.7480585703630445E-3</v>
      </c>
    </row>
    <row r="732" spans="1:2" x14ac:dyDescent="0.35">
      <c r="A732" s="25">
        <v>-2.9701114661284541E-3</v>
      </c>
      <c r="B732" s="25">
        <v>-1.9304910055428181E-2</v>
      </c>
    </row>
    <row r="733" spans="1:2" x14ac:dyDescent="0.35">
      <c r="A733" s="25">
        <v>-1.1923579608003033E-2</v>
      </c>
      <c r="B733" s="25">
        <v>-4.1057478005766083E-2</v>
      </c>
    </row>
    <row r="734" spans="1:2" x14ac:dyDescent="0.35">
      <c r="A734" s="25">
        <v>-1.7550873029959974E-2</v>
      </c>
      <c r="B734" s="25">
        <v>-1.8768270895499716E-2</v>
      </c>
    </row>
    <row r="735" spans="1:2" x14ac:dyDescent="0.35">
      <c r="A735" s="25">
        <v>2.7673695832978538E-2</v>
      </c>
      <c r="B735" s="25">
        <v>3.7059175134489003E-2</v>
      </c>
    </row>
    <row r="736" spans="1:2" x14ac:dyDescent="0.35">
      <c r="A736" s="25">
        <v>1.2156672833286789E-2</v>
      </c>
      <c r="B736" s="25">
        <v>2.1902017291066223E-2</v>
      </c>
    </row>
    <row r="737" spans="1:2" x14ac:dyDescent="0.35">
      <c r="A737" s="25">
        <v>-9.2249057876750921E-3</v>
      </c>
      <c r="B737" s="25">
        <v>-1.410039481105471E-2</v>
      </c>
    </row>
    <row r="738" spans="1:2" x14ac:dyDescent="0.35">
      <c r="A738" s="25">
        <v>8.7220132699567573E-3</v>
      </c>
      <c r="B738" s="25">
        <v>9.1532608695651663E-3</v>
      </c>
    </row>
    <row r="739" spans="1:2" x14ac:dyDescent="0.35">
      <c r="A739" s="25">
        <v>1.1935100353700973E-3</v>
      </c>
      <c r="B739" s="25">
        <v>9.6371887549427694E-3</v>
      </c>
    </row>
    <row r="740" spans="1:2" x14ac:dyDescent="0.35">
      <c r="A740" s="25">
        <v>-5.7362690317259209E-3</v>
      </c>
      <c r="B740" s="25">
        <v>-1.4037058620834285E-2</v>
      </c>
    </row>
    <row r="741" spans="1:2" x14ac:dyDescent="0.35">
      <c r="A741" s="25">
        <v>7.1901173575577163E-3</v>
      </c>
      <c r="B741" s="25">
        <v>-6.2641233635606086E-3</v>
      </c>
    </row>
    <row r="742" spans="1:2" x14ac:dyDescent="0.35">
      <c r="A742" s="25">
        <v>9.9712175529730728E-3</v>
      </c>
      <c r="B742" s="25">
        <v>5.7295125656436961E-4</v>
      </c>
    </row>
    <row r="743" spans="1:2" x14ac:dyDescent="0.35">
      <c r="A743" s="25">
        <v>-1.0197973231697046E-3</v>
      </c>
      <c r="B743" s="25">
        <v>3.4364835874274536E-3</v>
      </c>
    </row>
    <row r="744" spans="1:2" x14ac:dyDescent="0.35">
      <c r="A744" s="25">
        <v>-4.3126240763054491E-3</v>
      </c>
      <c r="B744" s="25">
        <v>3.3105022831050337E-2</v>
      </c>
    </row>
    <row r="745" spans="1:2" x14ac:dyDescent="0.35">
      <c r="A745" s="25">
        <v>6.2666457172646612E-3</v>
      </c>
      <c r="B745" s="25">
        <v>6.1878397790055245E-2</v>
      </c>
    </row>
    <row r="746" spans="1:2" x14ac:dyDescent="0.35">
      <c r="A746" s="25">
        <v>-1.0177573458690029E-2</v>
      </c>
      <c r="B746" s="25">
        <v>6.7117641369284151E-2</v>
      </c>
    </row>
    <row r="747" spans="1:2" x14ac:dyDescent="0.35">
      <c r="A747" s="25">
        <v>9.2715360972731621E-3</v>
      </c>
      <c r="B747" s="25">
        <v>3.5104826913700579E-2</v>
      </c>
    </row>
    <row r="748" spans="1:2" x14ac:dyDescent="0.35">
      <c r="A748" s="25">
        <v>4.1350636961221569E-3</v>
      </c>
      <c r="B748" s="25">
        <v>-3.7682524729157722E-3</v>
      </c>
    </row>
    <row r="749" spans="1:2" x14ac:dyDescent="0.35">
      <c r="A749" s="25">
        <v>-2.7821332846261686E-3</v>
      </c>
      <c r="B749" s="25">
        <v>7.5649645390072186E-3</v>
      </c>
    </row>
    <row r="750" spans="1:2" x14ac:dyDescent="0.35">
      <c r="A750" s="25">
        <v>3.5094877216160112E-3</v>
      </c>
      <c r="B750" s="25">
        <v>2.0647631189471136E-2</v>
      </c>
    </row>
    <row r="751" spans="1:2" x14ac:dyDescent="0.35">
      <c r="A751" s="25">
        <v>8.3108775791132274E-3</v>
      </c>
      <c r="B751" s="25">
        <v>6.8965517241378659E-3</v>
      </c>
    </row>
    <row r="752" spans="1:2" x14ac:dyDescent="0.35">
      <c r="A752" s="25">
        <v>-1.6156373265993752E-3</v>
      </c>
      <c r="B752" s="25">
        <v>0</v>
      </c>
    </row>
    <row r="753" spans="1:2" x14ac:dyDescent="0.35">
      <c r="A753" s="25">
        <v>-2.1991097812521891E-3</v>
      </c>
      <c r="B753" s="25">
        <v>-1.5068493150684854E-2</v>
      </c>
    </row>
    <row r="754" spans="1:2" x14ac:dyDescent="0.35">
      <c r="A754" s="25">
        <v>-2.4418889880260786E-3</v>
      </c>
      <c r="B754" s="25">
        <v>-1.8544274455261873E-2</v>
      </c>
    </row>
    <row r="755" spans="1:2" x14ac:dyDescent="0.35">
      <c r="A755" s="25">
        <v>-1.1850468673854388E-2</v>
      </c>
      <c r="B755" s="25">
        <v>-5.9045819555975432E-2</v>
      </c>
    </row>
    <row r="756" spans="1:2" x14ac:dyDescent="0.35">
      <c r="A756" s="25">
        <v>-9.4447286908078028E-3</v>
      </c>
      <c r="B756" s="25">
        <v>-1.0542218875502102E-2</v>
      </c>
    </row>
    <row r="757" spans="1:2" x14ac:dyDescent="0.35">
      <c r="A757" s="25">
        <v>-8.3837718657191161E-3</v>
      </c>
      <c r="B757" s="25">
        <v>-3.3485542033766726E-2</v>
      </c>
    </row>
    <row r="758" spans="1:2" x14ac:dyDescent="0.35">
      <c r="A758" s="25">
        <v>1.1706372894021863E-2</v>
      </c>
      <c r="B758" s="25">
        <v>3.6220526835723126E-2</v>
      </c>
    </row>
    <row r="759" spans="1:2" x14ac:dyDescent="0.35">
      <c r="A759" s="25">
        <v>8.7155997114056558E-3</v>
      </c>
      <c r="B759" s="25">
        <v>1.7223910840932111E-2</v>
      </c>
    </row>
    <row r="760" spans="1:2" x14ac:dyDescent="0.35">
      <c r="A760" s="25">
        <v>1.0066699802765864E-2</v>
      </c>
      <c r="B760" s="25">
        <v>3.1374452191235136E-2</v>
      </c>
    </row>
    <row r="761" spans="1:2" x14ac:dyDescent="0.35">
      <c r="A761" s="25">
        <v>5.5866058821277074E-3</v>
      </c>
      <c r="B761" s="25">
        <v>5.3114922893043332E-3</v>
      </c>
    </row>
    <row r="762" spans="1:2" x14ac:dyDescent="0.35">
      <c r="A762" s="25">
        <v>-9.0100106019468489E-3</v>
      </c>
      <c r="B762" s="25">
        <v>-2.4015369836695485E-2</v>
      </c>
    </row>
    <row r="763" spans="1:2" x14ac:dyDescent="0.35">
      <c r="A763" s="25">
        <v>1.8540988884973318E-2</v>
      </c>
      <c r="B763" s="25">
        <v>2.4114124015748077E-2</v>
      </c>
    </row>
    <row r="764" spans="1:2" x14ac:dyDescent="0.35">
      <c r="A764" s="25">
        <v>-2.3743861209771723E-3</v>
      </c>
      <c r="B764" s="25">
        <v>1.4416627314589785E-3</v>
      </c>
    </row>
    <row r="765" spans="1:2" x14ac:dyDescent="0.35">
      <c r="A765" s="25">
        <v>-2.6553539504049995E-3</v>
      </c>
      <c r="B765" s="25">
        <v>-3.7428071017274404E-2</v>
      </c>
    </row>
    <row r="766" spans="1:2" x14ac:dyDescent="0.35">
      <c r="A766" s="25">
        <v>2.5643475953676859E-3</v>
      </c>
      <c r="B766" s="25">
        <v>9.4716355668810724E-3</v>
      </c>
    </row>
    <row r="767" spans="1:2" x14ac:dyDescent="0.35">
      <c r="A767" s="25">
        <v>4.9308052050174699E-3</v>
      </c>
      <c r="B767" s="25">
        <v>-2.469086419753071E-3</v>
      </c>
    </row>
    <row r="768" spans="1:2" x14ac:dyDescent="0.35">
      <c r="A768" s="25">
        <v>-4.7876144632389463E-3</v>
      </c>
      <c r="B768" s="25">
        <v>3.9603958435446753E-3</v>
      </c>
    </row>
    <row r="769" spans="1:2" x14ac:dyDescent="0.35">
      <c r="A769" s="25">
        <v>-1.1729592445436551E-2</v>
      </c>
      <c r="B769" s="25">
        <v>-2.0710058150391519E-2</v>
      </c>
    </row>
    <row r="770" spans="1:2" x14ac:dyDescent="0.35">
      <c r="A770" s="25">
        <v>-3.5224576455102977E-3</v>
      </c>
      <c r="B770" s="25">
        <v>-1.8126937657253917E-2</v>
      </c>
    </row>
    <row r="771" spans="1:2" x14ac:dyDescent="0.35">
      <c r="A771" s="25">
        <v>-2.4866141829828032E-3</v>
      </c>
      <c r="B771" s="25">
        <v>2.564102564102564E-2</v>
      </c>
    </row>
    <row r="772" spans="1:2" x14ac:dyDescent="0.35">
      <c r="A772" s="25">
        <v>-9.3185410219748591E-3</v>
      </c>
      <c r="B772" s="25">
        <v>-1.9499949999999978E-2</v>
      </c>
    </row>
    <row r="773" spans="1:2" x14ac:dyDescent="0.35">
      <c r="A773" s="25">
        <v>6.234808403103839E-3</v>
      </c>
      <c r="B773" s="25">
        <v>-2.9066801169464512E-2</v>
      </c>
    </row>
    <row r="774" spans="1:2" x14ac:dyDescent="0.35">
      <c r="A774" s="25">
        <v>-1.1108737784412497E-2</v>
      </c>
      <c r="B774" s="25">
        <v>-1.5231144158028152E-2</v>
      </c>
    </row>
    <row r="775" spans="1:2" x14ac:dyDescent="0.35">
      <c r="A775" s="25">
        <v>1.0616247264565627E-2</v>
      </c>
      <c r="B775" s="25">
        <v>3.7333333333333485E-3</v>
      </c>
    </row>
    <row r="776" spans="1:2" x14ac:dyDescent="0.35">
      <c r="A776" s="25">
        <v>-1.6026747509885013E-3</v>
      </c>
      <c r="B776" s="25">
        <v>-1.5939957492029813E-3</v>
      </c>
    </row>
    <row r="777" spans="1:2" x14ac:dyDescent="0.35">
      <c r="A777" s="25">
        <v>-7.133055147918412E-3</v>
      </c>
      <c r="B777" s="25">
        <v>-1.9691377344790907E-2</v>
      </c>
    </row>
    <row r="778" spans="1:2" x14ac:dyDescent="0.35">
      <c r="A778" s="25">
        <v>-1.5884647118737369E-2</v>
      </c>
      <c r="B778" s="25">
        <v>-2.2258414766558095E-2</v>
      </c>
    </row>
    <row r="779" spans="1:2" x14ac:dyDescent="0.35">
      <c r="A779" s="25">
        <v>-1.6391713844768577E-3</v>
      </c>
      <c r="B779" s="25">
        <v>1.6657967795668301E-3</v>
      </c>
    </row>
    <row r="780" spans="1:2" x14ac:dyDescent="0.35">
      <c r="A780" s="25">
        <v>1.3058721739083772E-2</v>
      </c>
      <c r="B780" s="25">
        <v>1.330376866387083E-2</v>
      </c>
    </row>
    <row r="781" spans="1:2" x14ac:dyDescent="0.35">
      <c r="A781" s="25">
        <v>1.4338438884899312E-2</v>
      </c>
      <c r="B781" s="25">
        <v>2.3522865233978993E-2</v>
      </c>
    </row>
    <row r="782" spans="1:2" x14ac:dyDescent="0.35">
      <c r="A782" s="25">
        <v>-1.6274053187778574E-3</v>
      </c>
      <c r="B782" s="25">
        <v>-1.6033672690201699E-3</v>
      </c>
    </row>
    <row r="783" spans="1:2" x14ac:dyDescent="0.35">
      <c r="A783" s="25">
        <v>8.9168879680800346E-3</v>
      </c>
      <c r="B783" s="25">
        <v>-5.3533190578159218E-3</v>
      </c>
    </row>
    <row r="784" spans="1:2" x14ac:dyDescent="0.35">
      <c r="A784" s="25">
        <v>-1.525640263179558E-2</v>
      </c>
      <c r="B784" s="25">
        <v>-1.1302421959095794E-2</v>
      </c>
    </row>
    <row r="785" spans="1:2" x14ac:dyDescent="0.35">
      <c r="A785" s="25">
        <v>-1.1105932767275397E-5</v>
      </c>
      <c r="B785" s="25">
        <v>-1.4697930609802203E-2</v>
      </c>
    </row>
    <row r="786" spans="1:2" x14ac:dyDescent="0.35">
      <c r="A786" s="25">
        <v>-1.5410917082827527E-2</v>
      </c>
      <c r="B786" s="25">
        <v>-3.2044198895027722E-2</v>
      </c>
    </row>
    <row r="787" spans="1:2" x14ac:dyDescent="0.35">
      <c r="A787" s="25">
        <v>1.6322363366367439E-2</v>
      </c>
      <c r="B787" s="25">
        <v>3.0821860730593703E-2</v>
      </c>
    </row>
    <row r="788" spans="1:2" x14ac:dyDescent="0.35">
      <c r="A788" s="25">
        <v>-6.1147969378468172E-3</v>
      </c>
      <c r="B788" s="25">
        <v>-3.322203949180797E-3</v>
      </c>
    </row>
    <row r="789" spans="1:2" x14ac:dyDescent="0.35">
      <c r="A789" s="25">
        <v>2.0282889141790316E-3</v>
      </c>
      <c r="B789" s="25">
        <v>1.4999999999999977E-2</v>
      </c>
    </row>
    <row r="790" spans="1:2" x14ac:dyDescent="0.35">
      <c r="A790" s="25">
        <v>-2.0129472040324977E-3</v>
      </c>
      <c r="B790" s="25">
        <v>-1.9704433497536915E-2</v>
      </c>
    </row>
    <row r="791" spans="1:2" x14ac:dyDescent="0.35">
      <c r="A791" s="25">
        <v>1.4246830026893404E-2</v>
      </c>
      <c r="B791" s="25">
        <v>2.0658905639307563E-2</v>
      </c>
    </row>
    <row r="792" spans="1:2" x14ac:dyDescent="0.35">
      <c r="A792" s="25">
        <v>-5.5595539594731893E-3</v>
      </c>
      <c r="B792" s="25">
        <v>-2.8993488567095736E-2</v>
      </c>
    </row>
    <row r="793" spans="1:2" x14ac:dyDescent="0.35">
      <c r="A793" s="25">
        <v>-5.233801752934782E-3</v>
      </c>
      <c r="B793" s="25">
        <v>-1.6338084507042265E-2</v>
      </c>
    </row>
    <row r="794" spans="1:2" x14ac:dyDescent="0.35">
      <c r="A794" s="25">
        <v>5.8031454336980029E-3</v>
      </c>
      <c r="B794" s="25">
        <v>1.5463975685222009E-2</v>
      </c>
    </row>
    <row r="795" spans="1:2" x14ac:dyDescent="0.35">
      <c r="A795" s="25">
        <v>3.1913601031798144E-3</v>
      </c>
      <c r="B795" s="25">
        <v>1.1280315848843528E-3</v>
      </c>
    </row>
    <row r="796" spans="1:2" x14ac:dyDescent="0.35">
      <c r="A796" s="25">
        <v>1.7087203391202371E-2</v>
      </c>
      <c r="B796" s="25">
        <v>7.323887323943748E-3</v>
      </c>
    </row>
    <row r="797" spans="1:2" x14ac:dyDescent="0.35">
      <c r="A797" s="25">
        <v>6.8457874566291111E-4</v>
      </c>
      <c r="B797" s="25">
        <v>-5.0334454716692853E-3</v>
      </c>
    </row>
    <row r="798" spans="1:2" x14ac:dyDescent="0.35">
      <c r="A798" s="25">
        <v>2.6307293739025136E-3</v>
      </c>
      <c r="B798" s="25">
        <v>8.431702730089705E-3</v>
      </c>
    </row>
    <row r="799" spans="1:2" x14ac:dyDescent="0.35">
      <c r="A799" s="25">
        <v>2.6310918754383333E-3</v>
      </c>
      <c r="B799" s="25">
        <v>-5.0167778697446748E-3</v>
      </c>
    </row>
    <row r="800" spans="1:2" x14ac:dyDescent="0.35">
      <c r="A800" s="25">
        <v>7.7603342028973741E-3</v>
      </c>
      <c r="B800" s="25">
        <v>-7.8431932773110127E-3</v>
      </c>
    </row>
    <row r="801" spans="1:2" x14ac:dyDescent="0.35">
      <c r="A801" s="25">
        <v>3.4264920508218122E-3</v>
      </c>
      <c r="B801" s="25">
        <v>2.2021514512790295E-2</v>
      </c>
    </row>
    <row r="802" spans="1:2" x14ac:dyDescent="0.35">
      <c r="A802" s="25">
        <v>1.109658741005418E-3</v>
      </c>
      <c r="B802" s="25">
        <v>-9.9447513812154532E-3</v>
      </c>
    </row>
    <row r="803" spans="1:2" x14ac:dyDescent="0.35">
      <c r="A803" s="25">
        <v>4.6051553162663565E-3</v>
      </c>
      <c r="B803" s="25">
        <v>2.0089341517856969E-2</v>
      </c>
    </row>
    <row r="804" spans="1:2" x14ac:dyDescent="0.35">
      <c r="A804" s="25">
        <v>-6.0433001065072871E-3</v>
      </c>
      <c r="B804" s="25">
        <v>1.5317176404968613E-2</v>
      </c>
    </row>
    <row r="805" spans="1:2" x14ac:dyDescent="0.35">
      <c r="A805" s="25">
        <v>-1.5529506203690698E-2</v>
      </c>
      <c r="B805" s="25">
        <v>4.3103450598245335E-3</v>
      </c>
    </row>
    <row r="806" spans="1:2" x14ac:dyDescent="0.35">
      <c r="A806" s="25">
        <v>1.6018139837809309E-2</v>
      </c>
      <c r="B806" s="25">
        <v>1.2339163752101003E-2</v>
      </c>
    </row>
    <row r="807" spans="1:2" x14ac:dyDescent="0.35">
      <c r="A807" s="25">
        <v>2.506595959984172E-4</v>
      </c>
      <c r="B807" s="25">
        <v>5.2983568999297138E-4</v>
      </c>
    </row>
    <row r="808" spans="1:2" x14ac:dyDescent="0.35">
      <c r="A808" s="25">
        <v>2.0650564863369553E-2</v>
      </c>
      <c r="B808" s="25">
        <v>7.9450216072573451E-3</v>
      </c>
    </row>
    <row r="809" spans="1:2" x14ac:dyDescent="0.35">
      <c r="A809" s="25">
        <v>1.9530837905639611E-3</v>
      </c>
      <c r="B809" s="25">
        <v>0.13925374990784295</v>
      </c>
    </row>
    <row r="810" spans="1:2" x14ac:dyDescent="0.35">
      <c r="A810" s="25">
        <v>1.1293569746182765E-2</v>
      </c>
      <c r="B810" s="25">
        <v>3.7822878228782303E-2</v>
      </c>
    </row>
    <row r="811" spans="1:2" x14ac:dyDescent="0.35">
      <c r="A811" s="25">
        <v>-3.3152230633093898E-3</v>
      </c>
      <c r="B811" s="25">
        <v>-1.7333288888888868E-2</v>
      </c>
    </row>
    <row r="812" spans="1:2" x14ac:dyDescent="0.35">
      <c r="A812" s="25">
        <v>8.6942464623398809E-3</v>
      </c>
      <c r="B812" s="25">
        <v>-3.4825914300049131E-2</v>
      </c>
    </row>
    <row r="813" spans="1:2" x14ac:dyDescent="0.35">
      <c r="A813" s="25">
        <v>7.8819559867378893E-4</v>
      </c>
      <c r="B813" s="25">
        <v>-1.0309231490159391E-2</v>
      </c>
    </row>
    <row r="814" spans="1:2" x14ac:dyDescent="0.35">
      <c r="A814" s="25">
        <v>-1.485803173147439E-3</v>
      </c>
      <c r="B814" s="25">
        <v>4.7339012910099109E-4</v>
      </c>
    </row>
    <row r="815" spans="1:2" x14ac:dyDescent="0.35">
      <c r="A815" s="25">
        <v>-8.5977514671918814E-3</v>
      </c>
      <c r="B815" s="25">
        <v>-4.7316613692234717E-4</v>
      </c>
    </row>
    <row r="816" spans="1:2" x14ac:dyDescent="0.35">
      <c r="A816" s="25">
        <v>5.2638188762571354E-3</v>
      </c>
      <c r="B816" s="25">
        <v>9.4687495516695627E-4</v>
      </c>
    </row>
    <row r="817" spans="1:2" x14ac:dyDescent="0.35">
      <c r="A817" s="25">
        <v>3.0829894680898672E-3</v>
      </c>
      <c r="B817" s="25">
        <v>7.0956483961991026E-3</v>
      </c>
    </row>
    <row r="818" spans="1:2" x14ac:dyDescent="0.35">
      <c r="A818" s="25">
        <v>1.9743645717501136E-3</v>
      </c>
      <c r="B818" s="25">
        <v>2.7242835733074802E-2</v>
      </c>
    </row>
    <row r="819" spans="1:2" x14ac:dyDescent="0.35">
      <c r="A819" s="25">
        <v>9.5601979234970593E-4</v>
      </c>
      <c r="B819" s="25">
        <v>2.6063098945445878E-2</v>
      </c>
    </row>
    <row r="820" spans="1:2" x14ac:dyDescent="0.35">
      <c r="A820" s="25">
        <v>-7.5823919921452565E-3</v>
      </c>
      <c r="B820" s="25">
        <v>-9.8040102582881965E-3</v>
      </c>
    </row>
    <row r="821" spans="1:2" x14ac:dyDescent="0.35">
      <c r="A821" s="25">
        <v>-1.8140053285601331E-3</v>
      </c>
      <c r="B821" s="25">
        <v>1.7101755945173536E-2</v>
      </c>
    </row>
    <row r="822" spans="1:2" x14ac:dyDescent="0.35">
      <c r="A822" s="25">
        <v>-4.3941064060600294E-3</v>
      </c>
      <c r="B822" s="25">
        <v>1.3273893805309783E-3</v>
      </c>
    </row>
    <row r="823" spans="1:2" x14ac:dyDescent="0.35">
      <c r="A823" s="25">
        <v>1.5745245254365661E-3</v>
      </c>
      <c r="B823" s="25">
        <v>-4.9933674323184969E-2</v>
      </c>
    </row>
    <row r="824" spans="1:2" x14ac:dyDescent="0.35">
      <c r="A824" s="25">
        <v>-6.4345828745933841E-4</v>
      </c>
      <c r="B824" s="25">
        <v>-1.3953441860465101E-2</v>
      </c>
    </row>
    <row r="825" spans="1:2" x14ac:dyDescent="0.35">
      <c r="A825" s="25">
        <v>-1.127584880803337E-3</v>
      </c>
      <c r="B825" s="25">
        <v>7.0754241945555144E-3</v>
      </c>
    </row>
    <row r="826" spans="1:2" x14ac:dyDescent="0.35">
      <c r="A826" s="25">
        <v>-3.1615069978320608E-2</v>
      </c>
      <c r="B826" s="25">
        <v>-3.3723700234192029E-2</v>
      </c>
    </row>
    <row r="827" spans="1:2" x14ac:dyDescent="0.35">
      <c r="A827" s="25">
        <v>8.6354552800480672E-4</v>
      </c>
      <c r="B827" s="25">
        <v>1.5026757878175234E-2</v>
      </c>
    </row>
    <row r="828" spans="1:2" x14ac:dyDescent="0.35">
      <c r="A828" s="25">
        <v>-2.6299479636758261E-2</v>
      </c>
      <c r="B828" s="25">
        <v>-4.1547323708341681E-2</v>
      </c>
    </row>
    <row r="829" spans="1:2" x14ac:dyDescent="0.35">
      <c r="A829" s="25">
        <v>-1.6292205931602962E-2</v>
      </c>
      <c r="B829" s="25">
        <v>-2.6407523667164926E-2</v>
      </c>
    </row>
    <row r="830" spans="1:2" x14ac:dyDescent="0.35">
      <c r="A830" s="25">
        <v>2.7310742067533818E-2</v>
      </c>
      <c r="B830" s="25">
        <v>2.1494267067847111E-2</v>
      </c>
    </row>
    <row r="831" spans="1:2" x14ac:dyDescent="0.35">
      <c r="A831" s="25">
        <v>-1.2841220878749542E-2</v>
      </c>
      <c r="B831" s="25">
        <v>1.0020541584195772E-3</v>
      </c>
    </row>
    <row r="832" spans="1:2" x14ac:dyDescent="0.35">
      <c r="A832" s="25">
        <v>1.9895346328762439E-2</v>
      </c>
      <c r="B832" s="25">
        <v>1.9519569569569472E-2</v>
      </c>
    </row>
    <row r="833" spans="1:2" x14ac:dyDescent="0.35">
      <c r="A833" s="25">
        <v>1.6749576777625574E-2</v>
      </c>
      <c r="B833" s="25">
        <v>1.9145752619256284E-2</v>
      </c>
    </row>
    <row r="834" spans="1:2" x14ac:dyDescent="0.35">
      <c r="A834" s="25">
        <v>5.7136566179504869E-3</v>
      </c>
      <c r="B834" s="25">
        <v>-4.8169556840077753E-3</v>
      </c>
    </row>
    <row r="835" spans="1:2" x14ac:dyDescent="0.35">
      <c r="A835" s="25">
        <v>-1.4460250815878577E-2</v>
      </c>
      <c r="B835" s="25">
        <v>-1.6456921587608898E-2</v>
      </c>
    </row>
    <row r="836" spans="1:2" x14ac:dyDescent="0.35">
      <c r="A836" s="25">
        <v>9.0735671017371964E-4</v>
      </c>
      <c r="B836" s="25">
        <v>-1.2795324803149559E-2</v>
      </c>
    </row>
    <row r="837" spans="1:2" x14ac:dyDescent="0.35">
      <c r="A837" s="25">
        <v>-1.0471864236242303E-2</v>
      </c>
      <c r="B837" s="25">
        <v>-4.0378815572224169E-2</v>
      </c>
    </row>
    <row r="838" spans="1:2" x14ac:dyDescent="0.35">
      <c r="A838" s="25">
        <v>-4.6569667299732652E-3</v>
      </c>
      <c r="B838" s="25">
        <v>-1.2467532467532386E-2</v>
      </c>
    </row>
    <row r="839" spans="1:2" x14ac:dyDescent="0.35">
      <c r="A839" s="25">
        <v>1.0493360221804204E-2</v>
      </c>
      <c r="B839" s="25">
        <v>2.1041031036295693E-3</v>
      </c>
    </row>
    <row r="840" spans="1:2" x14ac:dyDescent="0.35">
      <c r="A840" s="25">
        <v>-1.2704860840755597E-2</v>
      </c>
      <c r="B840" s="25">
        <v>-4.514425433828112E-2</v>
      </c>
    </row>
    <row r="841" spans="1:2" x14ac:dyDescent="0.35">
      <c r="A841" s="25">
        <v>-1.252030752333898E-3</v>
      </c>
      <c r="B841" s="25">
        <v>-2.6388233843417545E-2</v>
      </c>
    </row>
    <row r="842" spans="1:2" x14ac:dyDescent="0.35">
      <c r="A842" s="25">
        <v>-1.7297947146256726E-2</v>
      </c>
      <c r="B842" s="25">
        <v>-3.6702430079188518E-2</v>
      </c>
    </row>
    <row r="843" spans="1:2" x14ac:dyDescent="0.35">
      <c r="A843" s="25">
        <v>2.6028681439771467E-2</v>
      </c>
      <c r="B843" s="25">
        <v>2.3446660225478241E-2</v>
      </c>
    </row>
    <row r="844" spans="1:2" x14ac:dyDescent="0.35">
      <c r="A844" s="25">
        <v>9.4123023605737696E-3</v>
      </c>
      <c r="B844" s="25">
        <v>-5.7272626418821311E-3</v>
      </c>
    </row>
    <row r="845" spans="1:2" x14ac:dyDescent="0.35">
      <c r="A845" s="25">
        <v>6.9366441174467976E-3</v>
      </c>
      <c r="B845" s="25">
        <v>1.0944584623007753E-2</v>
      </c>
    </row>
    <row r="846" spans="1:2" x14ac:dyDescent="0.35">
      <c r="A846" s="25">
        <v>1.3362756934041728E-2</v>
      </c>
      <c r="B846" s="25">
        <v>9.6866102385533871E-3</v>
      </c>
    </row>
    <row r="847" spans="1:2" x14ac:dyDescent="0.35">
      <c r="A847" s="25">
        <v>-3.3176219744590992E-4</v>
      </c>
      <c r="B847" s="25">
        <v>2.8217270215420542E-3</v>
      </c>
    </row>
    <row r="848" spans="1:2" x14ac:dyDescent="0.35">
      <c r="A848" s="25">
        <v>5.5045081119696792E-3</v>
      </c>
      <c r="B848" s="25">
        <v>9.5667416994934824E-3</v>
      </c>
    </row>
    <row r="849" spans="1:2" x14ac:dyDescent="0.35">
      <c r="A849" s="25">
        <v>-2.9847286415239553E-3</v>
      </c>
      <c r="B849" s="25">
        <v>2.7870121077473568E-3</v>
      </c>
    </row>
    <row r="850" spans="1:2" x14ac:dyDescent="0.35">
      <c r="A850" s="25">
        <v>9.4033519409645835E-4</v>
      </c>
      <c r="B850" s="25">
        <v>2.7793774319067118E-3</v>
      </c>
    </row>
    <row r="851" spans="1:2" x14ac:dyDescent="0.35">
      <c r="A851" s="25">
        <v>3.1843944405348149E-3</v>
      </c>
      <c r="B851" s="25">
        <v>1.6629156506144378E-3</v>
      </c>
    </row>
    <row r="852" spans="1:2" x14ac:dyDescent="0.35">
      <c r="A852" s="25">
        <v>5.0823344911403324E-3</v>
      </c>
      <c r="B852" s="25">
        <v>7.7475926950746838E-3</v>
      </c>
    </row>
    <row r="853" spans="1:2" x14ac:dyDescent="0.35">
      <c r="A853" s="25">
        <v>-2.2498366842746455E-2</v>
      </c>
      <c r="B853" s="25">
        <v>-4.0087811097628254E-2</v>
      </c>
    </row>
    <row r="854" spans="1:2" x14ac:dyDescent="0.35">
      <c r="A854" s="25">
        <v>4.9052650117426188E-3</v>
      </c>
      <c r="B854" s="25">
        <v>1.0297482837528588E-2</v>
      </c>
    </row>
    <row r="855" spans="1:2" x14ac:dyDescent="0.35">
      <c r="A855" s="25">
        <v>-7.6986246125958875E-3</v>
      </c>
      <c r="B855" s="25">
        <v>-3.8505096262740637E-2</v>
      </c>
    </row>
    <row r="856" spans="1:2" x14ac:dyDescent="0.35">
      <c r="A856" s="25">
        <v>-3.9203020326486525E-3</v>
      </c>
      <c r="B856" s="25">
        <v>-1.766784452296824E-2</v>
      </c>
    </row>
    <row r="857" spans="1:2" x14ac:dyDescent="0.35">
      <c r="A857" s="25">
        <v>8.9318481221551827E-3</v>
      </c>
      <c r="B857" s="25">
        <v>-1.1990407673860657E-3</v>
      </c>
    </row>
    <row r="858" spans="1:2" x14ac:dyDescent="0.35">
      <c r="A858" s="25">
        <v>-2.939038946854153E-3</v>
      </c>
      <c r="B858" s="25">
        <v>2.401020408163276E-3</v>
      </c>
    </row>
    <row r="859" spans="1:2" x14ac:dyDescent="0.35">
      <c r="A859" s="25">
        <v>-2.5118100686508885E-3</v>
      </c>
      <c r="B859" s="25">
        <v>-1.1377304707945752E-2</v>
      </c>
    </row>
    <row r="860" spans="1:2" x14ac:dyDescent="0.35">
      <c r="A860" s="25">
        <v>-3.2667983520546012E-3</v>
      </c>
      <c r="B860" s="25">
        <v>-1.9987886129618524E-2</v>
      </c>
    </row>
    <row r="861" spans="1:2" x14ac:dyDescent="0.35">
      <c r="A861" s="25">
        <v>-2.104829487543038E-2</v>
      </c>
      <c r="B861" s="25">
        <v>-1.8541409147095882E-3</v>
      </c>
    </row>
    <row r="862" spans="1:2" x14ac:dyDescent="0.35">
      <c r="A862" s="25">
        <v>-1.3586291129131147E-2</v>
      </c>
      <c r="B862" s="25">
        <v>7.4303405572756038E-3</v>
      </c>
    </row>
    <row r="863" spans="1:2" x14ac:dyDescent="0.35">
      <c r="A863" s="25">
        <v>-1.7781526631668005E-2</v>
      </c>
      <c r="B863" s="25">
        <v>-1.7824216349108739E-2</v>
      </c>
    </row>
    <row r="864" spans="1:2" x14ac:dyDescent="0.35">
      <c r="A864" s="25">
        <v>-1.6970552009583664E-2</v>
      </c>
      <c r="B864" s="25">
        <v>6.8836045056320039E-3</v>
      </c>
    </row>
    <row r="865" spans="1:2" x14ac:dyDescent="0.35">
      <c r="A865" s="25">
        <v>1.8115313676735363E-2</v>
      </c>
      <c r="B865" s="25">
        <v>2.548166563082661E-2</v>
      </c>
    </row>
    <row r="866" spans="1:2" x14ac:dyDescent="0.35">
      <c r="A866" s="25">
        <v>-1.7543162448251385E-2</v>
      </c>
      <c r="B866" s="25">
        <v>-3.5151515151515156E-2</v>
      </c>
    </row>
    <row r="867" spans="1:2" x14ac:dyDescent="0.35">
      <c r="A867" s="25">
        <v>-9.8722131543367373E-3</v>
      </c>
      <c r="B867" s="25">
        <v>-2.638190954773869E-2</v>
      </c>
    </row>
    <row r="868" spans="1:2" x14ac:dyDescent="0.35">
      <c r="A868" s="25">
        <v>-1.545417276771589E-2</v>
      </c>
      <c r="B868" s="25">
        <v>-6.4516129032256688E-4</v>
      </c>
    </row>
    <row r="869" spans="1:2" x14ac:dyDescent="0.35">
      <c r="A869" s="25">
        <v>1.9167367518882341E-2</v>
      </c>
      <c r="B869" s="25">
        <v>5.1646223369916124E-3</v>
      </c>
    </row>
    <row r="870" spans="1:2" x14ac:dyDescent="0.35">
      <c r="A870" s="25">
        <v>2.2134585326845733E-2</v>
      </c>
      <c r="B870" s="25">
        <v>2.6974951830443156E-2</v>
      </c>
    </row>
    <row r="871" spans="1:2" x14ac:dyDescent="0.35">
      <c r="A871" s="25">
        <v>1.028698259969224E-2</v>
      </c>
      <c r="B871" s="25">
        <v>1.2507879924953004E-2</v>
      </c>
    </row>
    <row r="872" spans="1:2" x14ac:dyDescent="0.35">
      <c r="A872" s="25">
        <v>-4.1354897262907966E-5</v>
      </c>
      <c r="B872" s="25">
        <v>2.2853488396943431E-2</v>
      </c>
    </row>
    <row r="873" spans="1:2" x14ac:dyDescent="0.35">
      <c r="A873" s="25">
        <v>-1.6346193222794906E-2</v>
      </c>
      <c r="B873" s="25">
        <v>-2.4154530444114222E-2</v>
      </c>
    </row>
    <row r="874" spans="1:2" x14ac:dyDescent="0.35">
      <c r="A874" s="25">
        <v>1.6495058244819936E-3</v>
      </c>
      <c r="B874" s="25">
        <v>1.6707920792079181E-2</v>
      </c>
    </row>
    <row r="875" spans="1:2" x14ac:dyDescent="0.35">
      <c r="A875" s="25">
        <v>-1.4100176487630197E-4</v>
      </c>
      <c r="B875" s="25">
        <v>9.1296409007911496E-3</v>
      </c>
    </row>
    <row r="876" spans="1:2" x14ac:dyDescent="0.35">
      <c r="A876" s="25">
        <v>1.8910958812972955E-2</v>
      </c>
      <c r="B876" s="25">
        <v>2.1712967430639354E-2</v>
      </c>
    </row>
    <row r="877" spans="1:2" x14ac:dyDescent="0.35">
      <c r="A877" s="25">
        <v>1.8384203253920539E-2</v>
      </c>
      <c r="B877" s="25">
        <v>3.0696456275297806E-2</v>
      </c>
    </row>
    <row r="878" spans="1:2" x14ac:dyDescent="0.35">
      <c r="A878" s="25">
        <v>-1.4609379039159515E-2</v>
      </c>
      <c r="B878" s="25">
        <v>-7.4455330724819361E-3</v>
      </c>
    </row>
    <row r="879" spans="1:2" x14ac:dyDescent="0.35">
      <c r="A879" s="25">
        <v>-1.2797495554770571E-2</v>
      </c>
      <c r="B879" s="25">
        <v>-0.11367570686670508</v>
      </c>
    </row>
    <row r="880" spans="1:2" x14ac:dyDescent="0.35">
      <c r="A880" s="25">
        <v>-4.1435833446396685E-3</v>
      </c>
      <c r="B880" s="25">
        <v>-1.6276041666666668E-2</v>
      </c>
    </row>
    <row r="881" spans="1:2" x14ac:dyDescent="0.35">
      <c r="A881" s="25">
        <v>2.2222761407108518E-2</v>
      </c>
      <c r="B881" s="25">
        <v>2.8457974851091975E-2</v>
      </c>
    </row>
    <row r="882" spans="1:2" x14ac:dyDescent="0.35">
      <c r="A882" s="25">
        <v>2.7049433742279989E-3</v>
      </c>
      <c r="B882" s="25">
        <v>-2.6383526383526281E-2</v>
      </c>
    </row>
    <row r="883" spans="1:2" x14ac:dyDescent="0.35">
      <c r="A883" s="25">
        <v>-2.1255484079940309E-2</v>
      </c>
      <c r="B883" s="25">
        <v>-4.3621943159286192E-2</v>
      </c>
    </row>
    <row r="884" spans="1:2" x14ac:dyDescent="0.35">
      <c r="A884" s="25">
        <v>-4.7033162767352935E-3</v>
      </c>
      <c r="B884" s="25">
        <v>-6.9108500345541025E-4</v>
      </c>
    </row>
    <row r="885" spans="1:2" x14ac:dyDescent="0.35">
      <c r="A885" s="25">
        <v>-1.3766430314137693E-2</v>
      </c>
      <c r="B885" s="25">
        <v>-1.5214384508990361E-2</v>
      </c>
    </row>
    <row r="886" spans="1:2" x14ac:dyDescent="0.35">
      <c r="A886" s="25">
        <v>-1.6539216562349576E-2</v>
      </c>
      <c r="B886" s="25">
        <v>-2.7387640449438241E-2</v>
      </c>
    </row>
    <row r="887" spans="1:2" x14ac:dyDescent="0.35">
      <c r="A887" s="25">
        <v>1.3927042614607907E-2</v>
      </c>
      <c r="B887" s="25">
        <v>7.2924187725631751E-2</v>
      </c>
    </row>
    <row r="888" spans="1:2" x14ac:dyDescent="0.35">
      <c r="A888" s="25">
        <v>2.8093329411318611E-2</v>
      </c>
      <c r="B888" s="25">
        <v>4.7779273216689157E-2</v>
      </c>
    </row>
    <row r="889" spans="1:2" x14ac:dyDescent="0.35">
      <c r="A889" s="25">
        <v>-4.5129995332537108E-5</v>
      </c>
      <c r="B889" s="25">
        <v>3.8535645472061977E-3</v>
      </c>
    </row>
    <row r="890" spans="1:2" x14ac:dyDescent="0.35">
      <c r="A890" s="25">
        <v>-1.9601846112703113E-2</v>
      </c>
      <c r="B890" s="25">
        <v>-2.2392834293026322E-2</v>
      </c>
    </row>
    <row r="891" spans="1:2" x14ac:dyDescent="0.35">
      <c r="A891" s="25">
        <v>2.6938170401618791E-2</v>
      </c>
      <c r="B891" s="25">
        <v>5.2356020942408424E-3</v>
      </c>
    </row>
    <row r="892" spans="1:2" x14ac:dyDescent="0.35">
      <c r="A892" s="25">
        <v>-8.26994931689236E-3</v>
      </c>
      <c r="B892" s="25">
        <v>-3.6458333333333252E-2</v>
      </c>
    </row>
    <row r="893" spans="1:2" x14ac:dyDescent="0.35">
      <c r="A893" s="25">
        <v>-1.5793384208791082E-2</v>
      </c>
      <c r="B893" s="25">
        <v>-4.7972972972973031E-2</v>
      </c>
    </row>
    <row r="894" spans="1:2" x14ac:dyDescent="0.35">
      <c r="A894" s="25">
        <v>-3.7580259031771535E-2</v>
      </c>
      <c r="B894" s="25">
        <v>-9.5102909865152588E-2</v>
      </c>
    </row>
    <row r="895" spans="1:2" x14ac:dyDescent="0.35">
      <c r="A895" s="25">
        <v>3.591336036441903E-3</v>
      </c>
      <c r="B895" s="25">
        <v>2.3529411764705938E-2</v>
      </c>
    </row>
    <row r="896" spans="1:2" x14ac:dyDescent="0.35">
      <c r="A896" s="25">
        <v>2.8061743163220361E-2</v>
      </c>
      <c r="B896" s="25">
        <v>5.4406130268199161E-2</v>
      </c>
    </row>
    <row r="897" spans="1:2" x14ac:dyDescent="0.35">
      <c r="A897" s="25">
        <v>-2.8492823542811553E-4</v>
      </c>
      <c r="B897" s="25">
        <v>5.0872093023256017E-3</v>
      </c>
    </row>
    <row r="898" spans="1:2" x14ac:dyDescent="0.35">
      <c r="A898" s="25">
        <v>-9.8638121091885796E-3</v>
      </c>
      <c r="B898" s="25">
        <v>1.2292118582791028E-2</v>
      </c>
    </row>
    <row r="899" spans="1:2" x14ac:dyDescent="0.35">
      <c r="A899" s="25">
        <v>-9.1840964960396496E-3</v>
      </c>
      <c r="B899" s="25">
        <v>8.5714285714285163E-3</v>
      </c>
    </row>
    <row r="900" spans="1:2" x14ac:dyDescent="0.35">
      <c r="A900" s="25">
        <v>1.4989371442183713E-2</v>
      </c>
      <c r="B900" s="25">
        <v>2.266288951841362E-2</v>
      </c>
    </row>
    <row r="901" spans="1:2" x14ac:dyDescent="0.35">
      <c r="A901" s="25">
        <v>2.8104694490774448E-2</v>
      </c>
      <c r="B901" s="25">
        <v>5.1939058171745156E-2</v>
      </c>
    </row>
    <row r="902" spans="1:2" x14ac:dyDescent="0.35">
      <c r="A902" s="25">
        <v>9.8984793392694111E-3</v>
      </c>
      <c r="B902" s="25">
        <v>1.5141540487162635E-2</v>
      </c>
    </row>
    <row r="903" spans="1:2" x14ac:dyDescent="0.35">
      <c r="A903" s="25">
        <v>8.0132658821107684E-3</v>
      </c>
      <c r="B903" s="25">
        <v>1.2321660181582329E-2</v>
      </c>
    </row>
    <row r="904" spans="1:2" x14ac:dyDescent="0.35">
      <c r="A904" s="25">
        <v>-3.4592627700774821E-3</v>
      </c>
      <c r="B904" s="25">
        <v>-1.9218449711723186E-2</v>
      </c>
    </row>
    <row r="905" spans="1:2" x14ac:dyDescent="0.35">
      <c r="A905" s="25">
        <v>6.4084367646399581E-3</v>
      </c>
      <c r="B905" s="25">
        <v>5.2253429131286786E-3</v>
      </c>
    </row>
    <row r="906" spans="1:2" x14ac:dyDescent="0.35">
      <c r="A906" s="25">
        <v>-1.8188936763708575E-2</v>
      </c>
      <c r="B906" s="25">
        <v>-7.1474983755686295E-3</v>
      </c>
    </row>
    <row r="907" spans="1:2" x14ac:dyDescent="0.35">
      <c r="A907" s="25">
        <v>1.0993140484918651E-2</v>
      </c>
      <c r="B907" s="25">
        <v>1.6361256544502618E-2</v>
      </c>
    </row>
    <row r="908" spans="1:2" x14ac:dyDescent="0.35">
      <c r="A908" s="25">
        <v>6.9682219037307822E-3</v>
      </c>
      <c r="B908" s="25">
        <v>1.2878300064391569E-2</v>
      </c>
    </row>
    <row r="909" spans="1:2" x14ac:dyDescent="0.35">
      <c r="A909" s="25">
        <v>1.6996225213459157E-3</v>
      </c>
      <c r="B909" s="25">
        <v>7.6287349014621244E-3</v>
      </c>
    </row>
    <row r="910" spans="1:2" x14ac:dyDescent="0.35">
      <c r="A910" s="25">
        <v>2.086091157525265E-2</v>
      </c>
      <c r="B910" s="25">
        <v>2.5236593059936932E-2</v>
      </c>
    </row>
    <row r="911" spans="1:2" x14ac:dyDescent="0.35">
      <c r="A911" s="25">
        <v>-1.4824810517975715E-2</v>
      </c>
      <c r="B911" s="25">
        <v>-1.0461538461538567E-2</v>
      </c>
    </row>
    <row r="912" spans="1:2" x14ac:dyDescent="0.35">
      <c r="A912" s="25">
        <v>-1.4250232234310567E-2</v>
      </c>
      <c r="B912" s="25">
        <v>-3.2338308457711309E-2</v>
      </c>
    </row>
    <row r="913" spans="1:2" x14ac:dyDescent="0.35">
      <c r="A913" s="25">
        <v>6.1217787466556891E-3</v>
      </c>
      <c r="B913" s="25">
        <v>-1.0925449871465291E-2</v>
      </c>
    </row>
    <row r="914" spans="1:2" x14ac:dyDescent="0.35">
      <c r="A914" s="25">
        <v>-2.387310751787376E-3</v>
      </c>
      <c r="B914" s="25">
        <v>9.0968161143598954E-3</v>
      </c>
    </row>
    <row r="915" spans="1:2" x14ac:dyDescent="0.35">
      <c r="A915" s="25">
        <v>-1.8204806869868792E-2</v>
      </c>
      <c r="B915" s="25">
        <v>-2.2537025112685103E-2</v>
      </c>
    </row>
    <row r="916" spans="1:2" x14ac:dyDescent="0.35">
      <c r="A916" s="25">
        <v>-1.124139916910206E-2</v>
      </c>
      <c r="B916" s="25">
        <v>-1.9762845849802303E-2</v>
      </c>
    </row>
    <row r="917" spans="1:2" x14ac:dyDescent="0.35">
      <c r="A917" s="25">
        <v>-2.0765652768940865E-3</v>
      </c>
      <c r="B917" s="25">
        <v>-2.6881720430108145E-3</v>
      </c>
    </row>
    <row r="918" spans="1:2" x14ac:dyDescent="0.35">
      <c r="A918" s="25">
        <v>-7.9408135475683695E-4</v>
      </c>
      <c r="B918" s="25">
        <v>-6.7385444743935071E-3</v>
      </c>
    </row>
    <row r="919" spans="1:2" x14ac:dyDescent="0.35">
      <c r="A919" s="25">
        <v>-4.3369152831394201E-3</v>
      </c>
      <c r="B919" s="25">
        <v>-4.070556309362313E-3</v>
      </c>
    </row>
    <row r="920" spans="1:2" x14ac:dyDescent="0.35">
      <c r="A920" s="25">
        <v>-1.3393469852684859E-3</v>
      </c>
      <c r="B920" s="25">
        <v>-6.8119891008172932E-4</v>
      </c>
    </row>
    <row r="921" spans="1:2" x14ac:dyDescent="0.35">
      <c r="A921" s="25">
        <v>1.598620347775959E-2</v>
      </c>
      <c r="B921" s="25">
        <v>2.2494887525562376E-2</v>
      </c>
    </row>
    <row r="922" spans="1:2" x14ac:dyDescent="0.35">
      <c r="A922" s="25">
        <v>-5.7643173535173392E-3</v>
      </c>
      <c r="B922" s="25">
        <v>-7.9999999999999481E-3</v>
      </c>
    </row>
    <row r="923" spans="1:2" x14ac:dyDescent="0.35">
      <c r="A923" s="25">
        <v>-1.9821140404676454E-3</v>
      </c>
      <c r="B923" s="25">
        <v>-2.6881720430108145E-3</v>
      </c>
    </row>
    <row r="924" spans="1:2" x14ac:dyDescent="0.35">
      <c r="A924" s="25">
        <v>2.2508977359868766E-2</v>
      </c>
      <c r="B924" s="25">
        <v>4.0431266846361162E-2</v>
      </c>
    </row>
    <row r="925" spans="1:2" x14ac:dyDescent="0.35">
      <c r="A925" s="25">
        <v>7.5602637031269675E-3</v>
      </c>
      <c r="B925" s="25">
        <v>-7.1243523316061813E-3</v>
      </c>
    </row>
    <row r="926" spans="1:2" x14ac:dyDescent="0.35">
      <c r="A926" s="25">
        <v>-1.8081670518932155E-2</v>
      </c>
      <c r="B926" s="25">
        <v>-1.4350945857795214E-2</v>
      </c>
    </row>
    <row r="927" spans="1:2" x14ac:dyDescent="0.35">
      <c r="A927" s="25">
        <v>-2.6621654175986283E-2</v>
      </c>
      <c r="B927" s="25">
        <v>-5.0959629384513538E-2</v>
      </c>
    </row>
    <row r="928" spans="1:2" x14ac:dyDescent="0.35">
      <c r="A928" s="25">
        <v>5.516392478791622E-3</v>
      </c>
      <c r="B928" s="25">
        <v>1.7433751743375175E-2</v>
      </c>
    </row>
    <row r="929" spans="1:2" x14ac:dyDescent="0.35">
      <c r="A929" s="25">
        <v>-2.8928219925696875E-2</v>
      </c>
      <c r="B929" s="25">
        <v>-5.8259081562714164E-2</v>
      </c>
    </row>
    <row r="930" spans="1:2" x14ac:dyDescent="0.35">
      <c r="A930" s="25">
        <v>2.4178691980339742E-4</v>
      </c>
      <c r="B930" s="25">
        <v>1.6011644832605577E-2</v>
      </c>
    </row>
    <row r="931" spans="1:2" x14ac:dyDescent="0.35">
      <c r="A931" s="25">
        <v>1.8700549072561388E-2</v>
      </c>
      <c r="B931" s="25">
        <v>3.3667621776504217E-2</v>
      </c>
    </row>
    <row r="932" spans="1:2" x14ac:dyDescent="0.35">
      <c r="A932" s="25">
        <v>-2.7177861683729026E-2</v>
      </c>
      <c r="B932" s="25">
        <v>-1.6632016632016647E-2</v>
      </c>
    </row>
    <row r="933" spans="1:2" x14ac:dyDescent="0.35">
      <c r="A933" s="25">
        <v>5.9513342374339952E-3</v>
      </c>
      <c r="B933" s="25">
        <v>1.6208597603946471E-2</v>
      </c>
    </row>
    <row r="934" spans="1:2" x14ac:dyDescent="0.35">
      <c r="A934" s="25">
        <v>9.5700712580602341E-3</v>
      </c>
      <c r="B934" s="25">
        <v>-1.2482662968099842E-2</v>
      </c>
    </row>
    <row r="935" spans="1:2" x14ac:dyDescent="0.35">
      <c r="A935" s="25">
        <v>2.7902418109645988E-2</v>
      </c>
      <c r="B935" s="25">
        <v>1.2640449438202228E-2</v>
      </c>
    </row>
    <row r="936" spans="1:2" x14ac:dyDescent="0.35">
      <c r="A936" s="25">
        <v>-3.6516423701191125E-2</v>
      </c>
      <c r="B936" s="25">
        <v>-7.8363384188626956E-2</v>
      </c>
    </row>
    <row r="937" spans="1:2" x14ac:dyDescent="0.35">
      <c r="A937" s="25">
        <v>-1.3440719355800754E-2</v>
      </c>
      <c r="B937" s="25">
        <v>-0.25884123401053422</v>
      </c>
    </row>
    <row r="938" spans="1:2" x14ac:dyDescent="0.35">
      <c r="A938" s="25">
        <v>-3.3862033357882911E-2</v>
      </c>
      <c r="B938" s="25">
        <v>-2.6395939086294395E-2</v>
      </c>
    </row>
    <row r="939" spans="1:2" x14ac:dyDescent="0.35">
      <c r="A939" s="25">
        <v>-3.0705245776536257E-3</v>
      </c>
      <c r="B939" s="25">
        <v>0</v>
      </c>
    </row>
    <row r="940" spans="1:2" x14ac:dyDescent="0.35">
      <c r="A940" s="25">
        <v>-1.7396390429733066E-2</v>
      </c>
      <c r="B940" s="25">
        <v>-4.1710114702815472E-2</v>
      </c>
    </row>
    <row r="941" spans="1:2" x14ac:dyDescent="0.35">
      <c r="A941" s="25">
        <v>9.2844787318432029E-3</v>
      </c>
      <c r="B941" s="25">
        <v>5.4406964091403699E-2</v>
      </c>
    </row>
    <row r="942" spans="1:2" x14ac:dyDescent="0.35">
      <c r="A942" s="25">
        <v>2.5748907077282369E-2</v>
      </c>
      <c r="B942" s="25">
        <v>4.6439628482972249E-2</v>
      </c>
    </row>
    <row r="943" spans="1:2" x14ac:dyDescent="0.35">
      <c r="A943" s="25">
        <v>-5.3767921165240708E-3</v>
      </c>
      <c r="B943" s="25">
        <v>-1.4792899408284058E-2</v>
      </c>
    </row>
    <row r="944" spans="1:2" x14ac:dyDescent="0.35">
      <c r="A944" s="25">
        <v>2.9647248156776374E-2</v>
      </c>
      <c r="B944" s="25">
        <v>4.4044044044043995E-2</v>
      </c>
    </row>
    <row r="945" spans="1:2" x14ac:dyDescent="0.35">
      <c r="A945" s="25">
        <v>-3.7663093395350997E-2</v>
      </c>
      <c r="B945" s="25">
        <v>-6.903163950143805E-2</v>
      </c>
    </row>
    <row r="946" spans="1:2" x14ac:dyDescent="0.35">
      <c r="A946" s="25">
        <v>-1.8115291371068197E-3</v>
      </c>
      <c r="B946" s="25">
        <v>-0.15756951596292493</v>
      </c>
    </row>
    <row r="947" spans="1:2" x14ac:dyDescent="0.35">
      <c r="A947" s="25">
        <v>-2.7306985872768146E-3</v>
      </c>
      <c r="B947" s="25">
        <v>3.6674816625916956E-2</v>
      </c>
    </row>
    <row r="948" spans="1:2" x14ac:dyDescent="0.35">
      <c r="A948" s="25">
        <v>1.048721213901928E-2</v>
      </c>
      <c r="B948" s="25">
        <v>2.3584905660377273E-2</v>
      </c>
    </row>
    <row r="949" spans="1:2" x14ac:dyDescent="0.35">
      <c r="A949" s="25">
        <v>-1.2208449249249045E-2</v>
      </c>
      <c r="B949" s="25">
        <v>-5.4147465437787888E-2</v>
      </c>
    </row>
    <row r="950" spans="1:2" x14ac:dyDescent="0.35">
      <c r="A950" s="25">
        <v>1.9391765627790634E-2</v>
      </c>
      <c r="B950" s="25">
        <v>7.1863580998781942E-2</v>
      </c>
    </row>
    <row r="951" spans="1:2" x14ac:dyDescent="0.35">
      <c r="A951" s="25">
        <v>2.3267489626144885E-2</v>
      </c>
      <c r="B951" s="25">
        <v>3.7500000000000006E-2</v>
      </c>
    </row>
    <row r="952" spans="1:2" x14ac:dyDescent="0.35">
      <c r="A952" s="25">
        <v>2.2883451418970031E-2</v>
      </c>
      <c r="B952" s="25">
        <v>2.7382256297918947E-2</v>
      </c>
    </row>
    <row r="953" spans="1:2" x14ac:dyDescent="0.35">
      <c r="A953" s="25">
        <v>-9.8589037626056943E-3</v>
      </c>
      <c r="B953" s="25">
        <v>3.4115138592750373E-2</v>
      </c>
    </row>
    <row r="954" spans="1:2" x14ac:dyDescent="0.35">
      <c r="A954" s="25">
        <v>-8.0046630379240549E-3</v>
      </c>
      <c r="B954" s="25">
        <v>-2.989690721649476E-2</v>
      </c>
    </row>
    <row r="955" spans="1:2" x14ac:dyDescent="0.35">
      <c r="A955" s="25">
        <v>2.2115216732067483E-2</v>
      </c>
      <c r="B955" s="25">
        <v>6.9075451647183886E-2</v>
      </c>
    </row>
    <row r="956" spans="1:2" x14ac:dyDescent="0.35">
      <c r="A956" s="25">
        <v>-1.1259610018336122E-2</v>
      </c>
      <c r="B956" s="25">
        <v>1.9880715705764985E-3</v>
      </c>
    </row>
    <row r="957" spans="1:2" x14ac:dyDescent="0.35">
      <c r="A957" s="25">
        <v>5.806974523097138E-3</v>
      </c>
      <c r="B957" s="25">
        <v>1.9841269841269419E-3</v>
      </c>
    </row>
    <row r="958" spans="1:2" x14ac:dyDescent="0.35">
      <c r="A958" s="25">
        <v>1.2599703738117409E-2</v>
      </c>
      <c r="B958" s="25">
        <v>9.9009900990096908E-4</v>
      </c>
    </row>
    <row r="959" spans="1:2" x14ac:dyDescent="0.35">
      <c r="A959" s="25">
        <v>-1.8346963271720418E-2</v>
      </c>
      <c r="B959" s="25">
        <v>-6.9238377843719376E-3</v>
      </c>
    </row>
    <row r="960" spans="1:2" x14ac:dyDescent="0.35">
      <c r="A960" s="25">
        <v>-2.0645810653333218E-2</v>
      </c>
      <c r="B960" s="25">
        <v>-3.0876494023904258E-2</v>
      </c>
    </row>
    <row r="961" spans="1:2" x14ac:dyDescent="0.35">
      <c r="A961" s="25">
        <v>-2.6533579438993669E-2</v>
      </c>
      <c r="B961" s="25">
        <v>-4.0082219938335106E-2</v>
      </c>
    </row>
    <row r="962" spans="1:2" x14ac:dyDescent="0.35">
      <c r="A962" s="25">
        <v>-4.5354478611066465E-2</v>
      </c>
      <c r="B962" s="25">
        <v>-5.0321199143469018E-2</v>
      </c>
    </row>
    <row r="963" spans="1:2" x14ac:dyDescent="0.35">
      <c r="A963" s="25">
        <v>-4.3939521103325491E-3</v>
      </c>
      <c r="B963" s="25">
        <v>-2.367531003382177E-2</v>
      </c>
    </row>
    <row r="964" spans="1:2" x14ac:dyDescent="0.35">
      <c r="A964" s="25">
        <v>1.1401067863397538E-2</v>
      </c>
      <c r="B964" s="25">
        <v>1.501154734411074E-2</v>
      </c>
    </row>
    <row r="965" spans="1:2" x14ac:dyDescent="0.35">
      <c r="A965" s="25">
        <v>-4.7310885159943319E-2</v>
      </c>
      <c r="B965" s="25">
        <v>-7.1672354948805361E-2</v>
      </c>
    </row>
    <row r="966" spans="1:2" x14ac:dyDescent="0.35">
      <c r="A966" s="25">
        <v>8.9696648869703674E-3</v>
      </c>
      <c r="B966" s="25">
        <v>2.6960784313725568E-2</v>
      </c>
    </row>
    <row r="967" spans="1:2" x14ac:dyDescent="0.35">
      <c r="A967" s="25">
        <v>1.2524289289860708E-2</v>
      </c>
      <c r="B967" s="25">
        <v>-3.579952267303111E-2</v>
      </c>
    </row>
    <row r="968" spans="1:2" x14ac:dyDescent="0.35">
      <c r="A968" s="25">
        <v>-3.2780842589395578E-3</v>
      </c>
      <c r="B968" s="25">
        <v>4.9504950495048447E-3</v>
      </c>
    </row>
    <row r="969" spans="1:2" x14ac:dyDescent="0.35">
      <c r="A969" s="25">
        <v>5.9931258038102564E-3</v>
      </c>
      <c r="B969" s="25">
        <v>1.1083743842364734E-2</v>
      </c>
    </row>
    <row r="970" spans="1:2" x14ac:dyDescent="0.35">
      <c r="A970" s="25">
        <v>3.5504440817360566E-2</v>
      </c>
      <c r="B970" s="25">
        <v>2.1924482338611412E-2</v>
      </c>
    </row>
    <row r="971" spans="1:2" x14ac:dyDescent="0.35">
      <c r="A971" s="25">
        <v>3.2556966754018861E-3</v>
      </c>
      <c r="B971" s="25">
        <v>-3.5756853396902424E-3</v>
      </c>
    </row>
    <row r="972" spans="1:2" x14ac:dyDescent="0.35">
      <c r="A972" s="25">
        <v>-1.3996596498719049E-2</v>
      </c>
      <c r="B972" s="25">
        <v>-2.9904306220095697E-2</v>
      </c>
    </row>
    <row r="973" spans="1:2" x14ac:dyDescent="0.35">
      <c r="A973" s="25">
        <v>-8.0330367972553558E-3</v>
      </c>
      <c r="B973" s="25">
        <v>-3.6991368680641165E-2</v>
      </c>
    </row>
    <row r="974" spans="1:2" x14ac:dyDescent="0.35">
      <c r="A974" s="25">
        <v>-9.4950388928187086E-3</v>
      </c>
      <c r="B974" s="25">
        <v>-2.9449423815620941E-2</v>
      </c>
    </row>
    <row r="975" spans="1:2" x14ac:dyDescent="0.35">
      <c r="A975" s="25">
        <v>1.1886700248207344E-2</v>
      </c>
      <c r="B975" s="25">
        <v>1.1873350923482831E-2</v>
      </c>
    </row>
    <row r="976" spans="1:2" x14ac:dyDescent="0.35">
      <c r="A976" s="25">
        <v>-1.2718040220058768E-3</v>
      </c>
      <c r="B976" s="25">
        <v>3.259452411994785E-2</v>
      </c>
    </row>
    <row r="977" spans="1:2" x14ac:dyDescent="0.35">
      <c r="A977" s="25">
        <v>-6.0401375400306323E-3</v>
      </c>
      <c r="B977" s="25">
        <v>-3.2828282828282804E-2</v>
      </c>
    </row>
    <row r="978" spans="1:2" x14ac:dyDescent="0.35">
      <c r="A978" s="25">
        <v>2.1446821795571062E-2</v>
      </c>
      <c r="B978" s="25">
        <v>2.7415143603133154E-2</v>
      </c>
    </row>
    <row r="979" spans="1:2" x14ac:dyDescent="0.35">
      <c r="A979" s="25">
        <v>-3.2689463058419117E-3</v>
      </c>
      <c r="B979" s="25">
        <v>1.1435832274459956E-2</v>
      </c>
    </row>
    <row r="980" spans="1:2" x14ac:dyDescent="0.35">
      <c r="A980" s="25">
        <v>-1.14980383600559E-2</v>
      </c>
      <c r="B980" s="25">
        <v>-4.396984924623111E-2</v>
      </c>
    </row>
    <row r="981" spans="1:2" x14ac:dyDescent="0.35">
      <c r="A981" s="25">
        <v>-1.822345488780832E-3</v>
      </c>
      <c r="B981" s="25">
        <v>6.5703022339027358E-3</v>
      </c>
    </row>
    <row r="982" spans="1:2" x14ac:dyDescent="0.35">
      <c r="A982" s="25">
        <v>-2.4503312596648066E-3</v>
      </c>
      <c r="B982" s="25">
        <v>-1.0443864229765022E-2</v>
      </c>
    </row>
    <row r="983" spans="1:2" x14ac:dyDescent="0.35">
      <c r="A983" s="25">
        <v>-1.0460039675594208E-2</v>
      </c>
      <c r="B983" s="25">
        <v>-4.2216358839050172E-2</v>
      </c>
    </row>
    <row r="984" spans="1:2" x14ac:dyDescent="0.35">
      <c r="A984" s="25">
        <v>1.9313859745179515E-2</v>
      </c>
      <c r="B984" s="25">
        <v>2.754820936639121E-2</v>
      </c>
    </row>
    <row r="985" spans="1:2" x14ac:dyDescent="0.35">
      <c r="A985" s="25">
        <v>-2.0575735952540817E-3</v>
      </c>
      <c r="B985" s="25">
        <v>-2.6809651474530259E-3</v>
      </c>
    </row>
    <row r="986" spans="1:2" x14ac:dyDescent="0.35">
      <c r="A986" s="25">
        <v>3.3067423225911899E-2</v>
      </c>
      <c r="B986" s="25">
        <v>5.6451612903225791E-2</v>
      </c>
    </row>
    <row r="987" spans="1:2" x14ac:dyDescent="0.35">
      <c r="A987" s="25">
        <v>1.032860738825736E-2</v>
      </c>
      <c r="B987" s="25">
        <v>2.6717557251908393E-2</v>
      </c>
    </row>
    <row r="988" spans="1:2" x14ac:dyDescent="0.35">
      <c r="A988" s="25">
        <v>7.6433275722896108E-3</v>
      </c>
      <c r="B988" s="25">
        <v>3.7174721189590283E-3</v>
      </c>
    </row>
    <row r="989" spans="1:2" x14ac:dyDescent="0.35">
      <c r="A989" s="25">
        <v>-8.7268738163161722E-3</v>
      </c>
      <c r="B989" s="25">
        <v>-2.3456790123456729E-2</v>
      </c>
    </row>
    <row r="990" spans="1:2" x14ac:dyDescent="0.35">
      <c r="A990" s="25">
        <v>6.5463953515531078E-3</v>
      </c>
      <c r="B990" s="25">
        <v>-5.0568900126422298E-3</v>
      </c>
    </row>
    <row r="991" spans="1:2" x14ac:dyDescent="0.35">
      <c r="A991" s="25">
        <v>-6.3586956234728377E-3</v>
      </c>
      <c r="B991" s="25">
        <v>-5.844980940279542E-2</v>
      </c>
    </row>
    <row r="992" spans="1:2" x14ac:dyDescent="0.35">
      <c r="A992" s="25">
        <v>1.9119025025746396E-2</v>
      </c>
      <c r="B992" s="25">
        <v>5.3981106612685487E-2</v>
      </c>
    </row>
    <row r="993" spans="1:2" x14ac:dyDescent="0.35">
      <c r="A993" s="25">
        <v>1.5534831969685787E-2</v>
      </c>
      <c r="B993" s="25">
        <v>3.4571062740076888E-2</v>
      </c>
    </row>
    <row r="994" spans="1:2" x14ac:dyDescent="0.35">
      <c r="A994" s="25">
        <v>1.2846299922384176E-2</v>
      </c>
      <c r="B994" s="25">
        <v>2.2277227722772242E-2</v>
      </c>
    </row>
    <row r="995" spans="1:2" x14ac:dyDescent="0.35">
      <c r="A995" s="25">
        <v>-3.9398980705441112E-4</v>
      </c>
      <c r="B995" s="25">
        <v>1.3317191283292909E-2</v>
      </c>
    </row>
    <row r="996" spans="1:2" x14ac:dyDescent="0.35">
      <c r="A996" s="25">
        <v>-9.6108244070279517E-3</v>
      </c>
      <c r="B996" s="25">
        <v>-1.4336917562723922E-2</v>
      </c>
    </row>
    <row r="997" spans="1:2" x14ac:dyDescent="0.35">
      <c r="A997" s="25">
        <v>8.5423698194435436E-3</v>
      </c>
      <c r="B997" s="25">
        <v>2.5454545454545559E-2</v>
      </c>
    </row>
    <row r="998" spans="1:2" x14ac:dyDescent="0.35">
      <c r="A998" s="25">
        <v>-7.3101569578111654E-3</v>
      </c>
      <c r="B998" s="25">
        <v>-1.3002364066193995E-2</v>
      </c>
    </row>
    <row r="999" spans="1:2" x14ac:dyDescent="0.35">
      <c r="A999" s="25">
        <v>5.5289956453537991E-3</v>
      </c>
      <c r="B999" s="25">
        <v>1.1976047904191574E-2</v>
      </c>
    </row>
    <row r="1000" spans="1:2" x14ac:dyDescent="0.35">
      <c r="A1000" s="25">
        <v>6.321209216495316E-3</v>
      </c>
      <c r="B1000" s="25">
        <v>3.0769230769230958E-2</v>
      </c>
    </row>
    <row r="1001" spans="1:2" x14ac:dyDescent="0.35">
      <c r="A1001" s="25">
        <v>-8.7258052491116945E-3</v>
      </c>
      <c r="B1001" s="25">
        <v>-4.0183696900114967E-2</v>
      </c>
    </row>
    <row r="1002" spans="1:2" x14ac:dyDescent="0.35">
      <c r="A1002" s="25">
        <v>2.4958709381387226E-2</v>
      </c>
      <c r="B1002" s="25">
        <v>4.6650717703349352E-2</v>
      </c>
    </row>
    <row r="1003" spans="1:2" x14ac:dyDescent="0.35">
      <c r="A1003" s="25">
        <v>5.9403004808760637E-3</v>
      </c>
      <c r="B1003" s="25">
        <v>1.6000000000000066E-2</v>
      </c>
    </row>
    <row r="1004" spans="1:2" x14ac:dyDescent="0.35">
      <c r="A1004" s="25">
        <v>1.526978469310835E-2</v>
      </c>
      <c r="B1004" s="25">
        <v>1.7997750281214864E-2</v>
      </c>
    </row>
    <row r="1005" spans="1:2" x14ac:dyDescent="0.35">
      <c r="A1005" s="25">
        <v>1.4836971886008435E-3</v>
      </c>
      <c r="B1005" s="25">
        <v>3.3149171270717521E-3</v>
      </c>
    </row>
    <row r="1006" spans="1:2" x14ac:dyDescent="0.35">
      <c r="A1006" s="25">
        <v>6.2202076702580862E-3</v>
      </c>
      <c r="B1006" s="25">
        <v>1.7621145374449355E-2</v>
      </c>
    </row>
    <row r="1007" spans="1:2" x14ac:dyDescent="0.35">
      <c r="A1007" s="25">
        <v>-1.3444976401710093E-2</v>
      </c>
      <c r="B1007" s="25">
        <v>-2.4891774891774937E-2</v>
      </c>
    </row>
    <row r="1008" spans="1:2" x14ac:dyDescent="0.35">
      <c r="A1008" s="25">
        <v>7.7622586787191106E-3</v>
      </c>
      <c r="B1008" s="25">
        <v>-2.3307436182019876E-2</v>
      </c>
    </row>
    <row r="1009" spans="1:2" x14ac:dyDescent="0.35">
      <c r="A1009" s="25">
        <v>-1.5981294953196518E-2</v>
      </c>
      <c r="B1009" s="25">
        <v>-5.56818181818182E-2</v>
      </c>
    </row>
    <row r="1010" spans="1:2" x14ac:dyDescent="0.35">
      <c r="A1010" s="25">
        <v>-2.1694675345032312E-2</v>
      </c>
      <c r="B1010" s="25">
        <v>-3.6101083032491058E-2</v>
      </c>
    </row>
    <row r="1011" spans="1:2" x14ac:dyDescent="0.35">
      <c r="A1011" s="25">
        <v>-1.4268218398494435E-4</v>
      </c>
      <c r="B1011" s="25">
        <v>-1.248439450686615E-3</v>
      </c>
    </row>
    <row r="1012" spans="1:2" x14ac:dyDescent="0.35">
      <c r="A1012" s="25">
        <v>5.0361257764496925E-3</v>
      </c>
      <c r="B1012" s="25">
        <v>2.4999999999999467E-3</v>
      </c>
    </row>
    <row r="1013" spans="1:2" x14ac:dyDescent="0.35">
      <c r="A1013" s="25">
        <v>1.6567562638523773E-2</v>
      </c>
      <c r="B1013" s="25">
        <v>8.7281795511222303E-3</v>
      </c>
    </row>
    <row r="1014" spans="1:2" x14ac:dyDescent="0.35">
      <c r="A1014" s="25">
        <v>-2.9579330613940802E-2</v>
      </c>
      <c r="B1014" s="25">
        <v>-3.5846724351050685E-2</v>
      </c>
    </row>
    <row r="1015" spans="1:2" x14ac:dyDescent="0.35">
      <c r="A1015" s="25">
        <v>-6.9153240675932318E-3</v>
      </c>
      <c r="B1015" s="25">
        <v>-1.5384615384615399E-2</v>
      </c>
    </row>
    <row r="1016" spans="1:2" x14ac:dyDescent="0.35">
      <c r="A1016" s="25">
        <v>-1.3934922247423244E-2</v>
      </c>
      <c r="B1016" s="25">
        <v>7.8125000000000659E-3</v>
      </c>
    </row>
    <row r="1017" spans="1:2" x14ac:dyDescent="0.35">
      <c r="A1017" s="25">
        <v>-7.0700621001418837E-3</v>
      </c>
      <c r="B1017" s="25">
        <v>-1.9379844961240355E-2</v>
      </c>
    </row>
    <row r="1018" spans="1:2" x14ac:dyDescent="0.35">
      <c r="A1018" s="25">
        <v>-8.1652362558990201E-3</v>
      </c>
      <c r="B1018" s="25">
        <v>-1.1857707509881405E-2</v>
      </c>
    </row>
    <row r="1019" spans="1:2" x14ac:dyDescent="0.35">
      <c r="A1019" s="25">
        <v>-7.5065748871194155E-3</v>
      </c>
      <c r="B1019" s="25">
        <v>-1.1999999999999981E-2</v>
      </c>
    </row>
    <row r="1020" spans="1:2" x14ac:dyDescent="0.35">
      <c r="A1020" s="25">
        <v>-6.2763860201889192E-3</v>
      </c>
      <c r="B1020" s="25">
        <v>0</v>
      </c>
    </row>
    <row r="1021" spans="1:2" x14ac:dyDescent="0.35">
      <c r="A1021" s="25">
        <v>2.2682138628975123E-2</v>
      </c>
      <c r="B1021" s="25">
        <v>4.7233468286099818E-2</v>
      </c>
    </row>
    <row r="1022" spans="1:2" x14ac:dyDescent="0.35">
      <c r="A1022" s="25">
        <v>9.2145261205539234E-3</v>
      </c>
      <c r="B1022" s="25">
        <v>7.7319587628866624E-3</v>
      </c>
    </row>
    <row r="1023" spans="1:2" x14ac:dyDescent="0.35">
      <c r="A1023" s="25">
        <v>1.7771995212124855E-2</v>
      </c>
      <c r="B1023" s="25">
        <v>1.9181585677749292E-2</v>
      </c>
    </row>
    <row r="1024" spans="1:2" x14ac:dyDescent="0.35">
      <c r="A1024" s="25">
        <v>9.8516292777447601E-3</v>
      </c>
      <c r="B1024" s="25">
        <v>2.5094102885821853E-2</v>
      </c>
    </row>
    <row r="1025" spans="1:2" x14ac:dyDescent="0.35">
      <c r="A1025" s="25">
        <v>-3.7024373184711752E-2</v>
      </c>
      <c r="B1025" s="25">
        <v>-6.9767441860465157E-2</v>
      </c>
    </row>
    <row r="1026" spans="1:2" x14ac:dyDescent="0.35">
      <c r="A1026" s="25">
        <v>-7.0802260479313072E-4</v>
      </c>
      <c r="B1026" s="25">
        <v>1.3157894736842176E-2</v>
      </c>
    </row>
    <row r="1027" spans="1:2" x14ac:dyDescent="0.35">
      <c r="A1027" s="25">
        <v>-6.0596162220498892E-3</v>
      </c>
      <c r="B1027" s="25">
        <v>-3.6363636363636397E-2</v>
      </c>
    </row>
    <row r="1028" spans="1:2" x14ac:dyDescent="0.35">
      <c r="A1028" s="25">
        <v>-1.3490402534678592E-2</v>
      </c>
      <c r="B1028" s="25">
        <v>-1.4824797843665811E-2</v>
      </c>
    </row>
    <row r="1029" spans="1:2" x14ac:dyDescent="0.35">
      <c r="A1029" s="25">
        <v>1.2280059759304881E-2</v>
      </c>
      <c r="B1029" s="25">
        <v>3.0095759233926218E-2</v>
      </c>
    </row>
    <row r="1030" spans="1:2" x14ac:dyDescent="0.35">
      <c r="A1030" s="25">
        <v>-1.6542827311184258E-2</v>
      </c>
      <c r="B1030" s="25">
        <v>-3.851261620185923E-2</v>
      </c>
    </row>
    <row r="1031" spans="1:2" x14ac:dyDescent="0.35">
      <c r="A1031" s="25">
        <v>-1.3419621174064986E-2</v>
      </c>
      <c r="B1031" s="25">
        <v>-2.3480662983425403E-2</v>
      </c>
    </row>
    <row r="1032" spans="1:2" x14ac:dyDescent="0.35">
      <c r="A1032" s="25">
        <v>-2.1314488060046679E-2</v>
      </c>
      <c r="B1032" s="25">
        <v>-3.9603960396039639E-2</v>
      </c>
    </row>
    <row r="1033" spans="1:2" x14ac:dyDescent="0.35">
      <c r="A1033" s="25">
        <v>-2.1297882262411302E-2</v>
      </c>
      <c r="B1033" s="25">
        <v>-2.0618556701030882E-2</v>
      </c>
    </row>
    <row r="1034" spans="1:2" x14ac:dyDescent="0.35">
      <c r="A1034" s="25">
        <v>-1.5616543811187822E-2</v>
      </c>
      <c r="B1034" s="25">
        <v>1.9548872180451111E-2</v>
      </c>
    </row>
    <row r="1035" spans="1:2" x14ac:dyDescent="0.35">
      <c r="A1035" s="25">
        <v>8.2557203303564768E-4</v>
      </c>
      <c r="B1035" s="25">
        <v>1.0324483775811121E-2</v>
      </c>
    </row>
    <row r="1036" spans="1:2" x14ac:dyDescent="0.35">
      <c r="A1036" s="25">
        <v>2.7115265078976564E-2</v>
      </c>
      <c r="B1036" s="25">
        <v>2.1897810218978155E-2</v>
      </c>
    </row>
    <row r="1037" spans="1:2" x14ac:dyDescent="0.35">
      <c r="A1037" s="25">
        <v>-2.0869759313456811E-2</v>
      </c>
      <c r="B1037" s="25">
        <v>-7.1428571428571425E-2</v>
      </c>
    </row>
    <row r="1038" spans="1:2" x14ac:dyDescent="0.35">
      <c r="A1038" s="25">
        <v>-6.8238600297750958E-3</v>
      </c>
      <c r="B1038" s="25">
        <v>-8.3076923076923076E-2</v>
      </c>
    </row>
    <row r="1039" spans="1:2" x14ac:dyDescent="0.35">
      <c r="A1039" s="25">
        <v>2.9189558641589938E-2</v>
      </c>
      <c r="B1039" s="25">
        <v>6.3758389261744944E-2</v>
      </c>
    </row>
    <row r="1040" spans="1:2" x14ac:dyDescent="0.35">
      <c r="A1040" s="25">
        <v>3.8851713822577412E-2</v>
      </c>
      <c r="B1040" s="25">
        <v>3.9432176656151417E-2</v>
      </c>
    </row>
    <row r="1041" spans="1:2" x14ac:dyDescent="0.35">
      <c r="A1041" s="25">
        <v>-5.0807191964838266E-3</v>
      </c>
      <c r="B1041" s="25">
        <v>1.5174506828528155E-2</v>
      </c>
    </row>
    <row r="1042" spans="1:2" x14ac:dyDescent="0.35">
      <c r="A1042" s="25">
        <v>-7.9096067300184932E-3</v>
      </c>
      <c r="B1042" s="25">
        <v>-2.5411061285500868E-2</v>
      </c>
    </row>
    <row r="1043" spans="1:2" x14ac:dyDescent="0.35">
      <c r="A1043" s="25">
        <v>-2.5182248267617103E-2</v>
      </c>
      <c r="B1043" s="25">
        <v>-3.834355828220859E-2</v>
      </c>
    </row>
    <row r="1044" spans="1:2" x14ac:dyDescent="0.35">
      <c r="A1044" s="25">
        <v>-2.3115330904163673E-3</v>
      </c>
      <c r="B1044" s="25">
        <v>-7.9744816586921567E-3</v>
      </c>
    </row>
    <row r="1045" spans="1:2" x14ac:dyDescent="0.35">
      <c r="A1045" s="25">
        <v>1.751024770234248E-3</v>
      </c>
      <c r="B1045" s="25">
        <v>1.7684887459807126E-2</v>
      </c>
    </row>
    <row r="1046" spans="1:2" x14ac:dyDescent="0.35">
      <c r="A1046" s="25">
        <v>-5.6320409944216774E-3</v>
      </c>
      <c r="B1046" s="25">
        <v>-1.1058451816745701E-2</v>
      </c>
    </row>
    <row r="1047" spans="1:2" x14ac:dyDescent="0.35">
      <c r="A1047" s="25">
        <v>2.1745783282914207E-2</v>
      </c>
      <c r="B1047" s="25">
        <v>2.2364217252396259E-2</v>
      </c>
    </row>
    <row r="1048" spans="1:2" x14ac:dyDescent="0.35">
      <c r="A1048" s="25">
        <v>-2.4602111717154134E-2</v>
      </c>
      <c r="B1048" s="25">
        <v>-3.43750000000001E-2</v>
      </c>
    </row>
    <row r="1049" spans="1:2" x14ac:dyDescent="0.35">
      <c r="A1049" s="25">
        <v>2.7747983521439555E-2</v>
      </c>
      <c r="B1049" s="25">
        <v>3.5598705501618227E-2</v>
      </c>
    </row>
    <row r="1050" spans="1:2" x14ac:dyDescent="0.35">
      <c r="A1050" s="25">
        <v>1.4543840700392033E-2</v>
      </c>
      <c r="B1050" s="25">
        <v>6.2500000000000056E-3</v>
      </c>
    </row>
    <row r="1051" spans="1:2" x14ac:dyDescent="0.35">
      <c r="A1051" s="25">
        <v>-1.7855103344134534E-2</v>
      </c>
      <c r="B1051" s="25">
        <v>-3.7267080745341644E-2</v>
      </c>
    </row>
    <row r="1052" spans="1:2" x14ac:dyDescent="0.35">
      <c r="A1052" s="25">
        <v>-1.4739520241298092E-2</v>
      </c>
      <c r="B1052" s="25">
        <v>-4.5161290322580684E-2</v>
      </c>
    </row>
    <row r="1053" spans="1:2" x14ac:dyDescent="0.35">
      <c r="A1053" s="25">
        <v>2.0672064032803084E-2</v>
      </c>
      <c r="B1053" s="25">
        <v>2.8716216216216204E-2</v>
      </c>
    </row>
    <row r="1054" spans="1:2" x14ac:dyDescent="0.35">
      <c r="A1054" s="25">
        <v>6.4484438054887849E-3</v>
      </c>
      <c r="B1054" s="25">
        <v>3.6124794745484363E-2</v>
      </c>
    </row>
    <row r="1055" spans="1:2" x14ac:dyDescent="0.35">
      <c r="A1055" s="25">
        <v>2.5176974566972939E-2</v>
      </c>
      <c r="B1055" s="25">
        <v>3.4865293185420074E-2</v>
      </c>
    </row>
    <row r="1056" spans="1:2" x14ac:dyDescent="0.35">
      <c r="A1056" s="25">
        <v>2.0371742916992291E-3</v>
      </c>
      <c r="B1056" s="25">
        <v>-2.2970903522205259E-2</v>
      </c>
    </row>
    <row r="1057" spans="1:2" x14ac:dyDescent="0.35">
      <c r="A1057" s="25">
        <v>3.0117126021005081E-4</v>
      </c>
      <c r="B1057" s="25">
        <v>-9.4043887147334804E-3</v>
      </c>
    </row>
    <row r="1058" spans="1:2" x14ac:dyDescent="0.35">
      <c r="A1058" s="25">
        <v>1.8249518999480945E-2</v>
      </c>
      <c r="B1058" s="25">
        <v>2.5316455696202552E-2</v>
      </c>
    </row>
    <row r="1059" spans="1:2" x14ac:dyDescent="0.35">
      <c r="A1059" s="25">
        <v>-7.7204808865114546E-4</v>
      </c>
      <c r="B1059" s="25">
        <v>1.2345679012345552E-2</v>
      </c>
    </row>
    <row r="1060" spans="1:2" x14ac:dyDescent="0.35">
      <c r="A1060" s="25">
        <v>3.8963357962555701E-3</v>
      </c>
      <c r="B1060" s="25">
        <v>1.5243902439024473E-2</v>
      </c>
    </row>
    <row r="1061" spans="1:2" x14ac:dyDescent="0.35">
      <c r="A1061" s="25">
        <v>-2.8695691421528034E-2</v>
      </c>
      <c r="B1061" s="25">
        <v>-6.1561561561561583E-2</v>
      </c>
    </row>
    <row r="1062" spans="1:2" x14ac:dyDescent="0.35">
      <c r="A1062" s="25">
        <v>-2.3140691172506417E-3</v>
      </c>
      <c r="B1062" s="25">
        <v>0.10560000000000003</v>
      </c>
    </row>
    <row r="1063" spans="1:2" x14ac:dyDescent="0.35">
      <c r="A1063" s="25">
        <v>1.6388195696158164E-2</v>
      </c>
      <c r="B1063" s="25">
        <v>4.9204052098408085E-2</v>
      </c>
    </row>
    <row r="1064" spans="1:2" x14ac:dyDescent="0.35">
      <c r="A1064" s="25">
        <v>8.6168834064232983E-3</v>
      </c>
      <c r="B1064" s="25">
        <v>-2.7586206896551137E-3</v>
      </c>
    </row>
    <row r="1065" spans="1:2" x14ac:dyDescent="0.35">
      <c r="A1065" s="25">
        <v>1.9328246613607443E-3</v>
      </c>
      <c r="B1065" s="25">
        <v>-2.7662517289073329E-2</v>
      </c>
    </row>
    <row r="1066" spans="1:2" x14ac:dyDescent="0.35">
      <c r="A1066" s="25">
        <v>-2.1059886166796934E-2</v>
      </c>
      <c r="B1066" s="25">
        <v>-2.9871977240398286E-2</v>
      </c>
    </row>
    <row r="1067" spans="1:2" x14ac:dyDescent="0.35">
      <c r="A1067" s="25">
        <v>5.8017815535847138E-2</v>
      </c>
      <c r="B1067" s="25">
        <v>0.10703812316715536</v>
      </c>
    </row>
    <row r="1068" spans="1:2" x14ac:dyDescent="0.35">
      <c r="A1068" s="25">
        <v>5.5916815387858721E-3</v>
      </c>
      <c r="B1068" s="25">
        <v>7.8145695364238515E-2</v>
      </c>
    </row>
    <row r="1069" spans="1:2" x14ac:dyDescent="0.35">
      <c r="A1069" s="25">
        <v>-1.0256312418057309E-2</v>
      </c>
      <c r="B1069" s="25">
        <v>-2.2113022113022185E-2</v>
      </c>
    </row>
    <row r="1070" spans="1:2" x14ac:dyDescent="0.35">
      <c r="A1070" s="25">
        <v>1.5733366934090061E-2</v>
      </c>
      <c r="B1070" s="25">
        <v>4.6482412060301521E-2</v>
      </c>
    </row>
    <row r="1071" spans="1:2" x14ac:dyDescent="0.35">
      <c r="A1071" s="25">
        <v>-1.4652868052497364E-2</v>
      </c>
      <c r="B1071" s="25">
        <v>-9.6038415366146539E-3</v>
      </c>
    </row>
    <row r="1072" spans="1:2" x14ac:dyDescent="0.35">
      <c r="A1072" s="25">
        <v>-5.4499186063567077E-3</v>
      </c>
      <c r="B1072" s="25">
        <v>-7.2727272727273334E-3</v>
      </c>
    </row>
    <row r="1073" spans="1:2" x14ac:dyDescent="0.35">
      <c r="A1073" s="25">
        <v>6.421755429855674E-3</v>
      </c>
      <c r="B1073" s="25">
        <v>1.2210012210012167E-2</v>
      </c>
    </row>
    <row r="1074" spans="1:2" x14ac:dyDescent="0.35">
      <c r="A1074" s="25">
        <v>-2.4495458457028151E-3</v>
      </c>
      <c r="B1074" s="25">
        <v>-3.6188178528347284E-2</v>
      </c>
    </row>
    <row r="1075" spans="1:2" x14ac:dyDescent="0.35">
      <c r="A1075" s="25">
        <v>1.6546325916328534E-2</v>
      </c>
      <c r="B1075" s="25">
        <v>4.255319148936168E-2</v>
      </c>
    </row>
    <row r="1076" spans="1:2" x14ac:dyDescent="0.35">
      <c r="A1076" s="25">
        <v>8.7983521423578941E-4</v>
      </c>
      <c r="B1076" s="25">
        <v>1.2004801920768264E-2</v>
      </c>
    </row>
    <row r="1077" spans="1:2" x14ac:dyDescent="0.35">
      <c r="A1077" s="25">
        <v>4.473874244043061E-3</v>
      </c>
      <c r="B1077" s="25">
        <v>5.9311981020166915E-3</v>
      </c>
    </row>
    <row r="1078" spans="1:2" x14ac:dyDescent="0.35">
      <c r="A1078" s="25">
        <v>-1.8784509013937477E-2</v>
      </c>
      <c r="B1078" s="25">
        <v>-2.8301886792452855E-2</v>
      </c>
    </row>
    <row r="1079" spans="1:2" x14ac:dyDescent="0.35">
      <c r="A1079" s="25">
        <v>2.7752444994604284E-3</v>
      </c>
      <c r="B1079" s="25">
        <v>3.762135922330103E-2</v>
      </c>
    </row>
    <row r="1080" spans="1:2" x14ac:dyDescent="0.35">
      <c r="A1080" s="25">
        <v>2.3558172349798647E-2</v>
      </c>
      <c r="B1080" s="25">
        <v>1.9883040935672506E-2</v>
      </c>
    </row>
    <row r="1081" spans="1:2" x14ac:dyDescent="0.35">
      <c r="A1081" s="25">
        <v>-2.4245668480970296E-3</v>
      </c>
      <c r="B1081" s="25">
        <v>4.5871559633026545E-3</v>
      </c>
    </row>
    <row r="1082" spans="1:2" x14ac:dyDescent="0.35">
      <c r="A1082" s="25">
        <v>9.605063803048387E-4</v>
      </c>
      <c r="B1082" s="25">
        <v>1.3698630136986415E-2</v>
      </c>
    </row>
    <row r="1083" spans="1:2" x14ac:dyDescent="0.35">
      <c r="A1083" s="25">
        <v>-2.5202065656565631E-2</v>
      </c>
      <c r="B1083" s="25">
        <v>-3.9414414414414574E-2</v>
      </c>
    </row>
    <row r="1084" spans="1:2" x14ac:dyDescent="0.35">
      <c r="A1084" s="25">
        <v>-1.0999770951275243E-2</v>
      </c>
      <c r="B1084" s="25">
        <v>-1.52403282532238E-2</v>
      </c>
    </row>
    <row r="1085" spans="1:2" x14ac:dyDescent="0.35">
      <c r="A1085" s="25">
        <v>-1.7045854575874926E-3</v>
      </c>
      <c r="B1085" s="25">
        <v>-1.5476190476190569E-2</v>
      </c>
    </row>
    <row r="1086" spans="1:2" x14ac:dyDescent="0.35">
      <c r="A1086" s="25">
        <v>7.5283177778680578E-3</v>
      </c>
      <c r="B1086" s="25">
        <v>1.813784764207985E-2</v>
      </c>
    </row>
    <row r="1087" spans="1:2" x14ac:dyDescent="0.35">
      <c r="A1087" s="25">
        <v>-1.0565064812070864E-2</v>
      </c>
      <c r="B1087" s="25">
        <v>-7.1258907363421021E-3</v>
      </c>
    </row>
    <row r="1088" spans="1:2" x14ac:dyDescent="0.35">
      <c r="A1088" s="25">
        <v>1.0418767639572751E-2</v>
      </c>
      <c r="B1088" s="25">
        <v>9.0909090909090884E-2</v>
      </c>
    </row>
    <row r="1089" spans="1:2" x14ac:dyDescent="0.35">
      <c r="A1089" s="25">
        <v>5.7988665367697716E-3</v>
      </c>
      <c r="B1089" s="25">
        <v>1.3157894736842216E-2</v>
      </c>
    </row>
    <row r="1090" spans="1:2" x14ac:dyDescent="0.35">
      <c r="A1090" s="25">
        <v>-4.7335331633559276E-3</v>
      </c>
      <c r="B1090" s="25">
        <v>-9.7402597402597244E-3</v>
      </c>
    </row>
    <row r="1091" spans="1:2" x14ac:dyDescent="0.35">
      <c r="A1091" s="25">
        <v>-2.2670997326457391E-2</v>
      </c>
      <c r="B1091" s="25">
        <v>-4.1530054644808828E-2</v>
      </c>
    </row>
    <row r="1092" spans="1:2" x14ac:dyDescent="0.35">
      <c r="A1092" s="25">
        <v>-1.0142266032497285E-2</v>
      </c>
      <c r="B1092" s="25">
        <v>2.2805017103762343E-3</v>
      </c>
    </row>
    <row r="1093" spans="1:2" x14ac:dyDescent="0.35">
      <c r="A1093" s="25">
        <v>-1.1599385015582823E-2</v>
      </c>
      <c r="B1093" s="25">
        <v>-4.7781569965870303E-2</v>
      </c>
    </row>
    <row r="1094" spans="1:2" x14ac:dyDescent="0.35">
      <c r="A1094" s="25">
        <v>5.1539301577063707E-3</v>
      </c>
      <c r="B1094" s="25">
        <v>-1.3142174432496946E-2</v>
      </c>
    </row>
    <row r="1095" spans="1:2" x14ac:dyDescent="0.35">
      <c r="A1095" s="25">
        <v>1.8356485691833544E-2</v>
      </c>
      <c r="B1095" s="25">
        <v>4.4794188861985593E-2</v>
      </c>
    </row>
    <row r="1096" spans="1:2" x14ac:dyDescent="0.35">
      <c r="A1096" s="25">
        <v>-1.1215433521734781E-2</v>
      </c>
      <c r="B1096" s="25">
        <v>-1.7381228273464697E-2</v>
      </c>
    </row>
    <row r="1097" spans="1:2" x14ac:dyDescent="0.35">
      <c r="A1097" s="25">
        <v>7.3259156099961288E-3</v>
      </c>
      <c r="B1097" s="25">
        <v>1.4150943396226322E-2</v>
      </c>
    </row>
    <row r="1098" spans="1:2" x14ac:dyDescent="0.35">
      <c r="A1098" s="25">
        <v>2.5876312562211299E-4</v>
      </c>
      <c r="B1098" s="25">
        <v>1.8604651162790715E-2</v>
      </c>
    </row>
    <row r="1099" spans="1:2" x14ac:dyDescent="0.35">
      <c r="A1099" s="25">
        <v>-1.6861156389750494E-2</v>
      </c>
      <c r="B1099" s="25">
        <v>-3.3105022831050129E-2</v>
      </c>
    </row>
    <row r="1100" spans="1:2" x14ac:dyDescent="0.35">
      <c r="A1100" s="25">
        <v>1.9401080613787123E-2</v>
      </c>
      <c r="B1100" s="25">
        <v>4.0141676505312848E-2</v>
      </c>
    </row>
    <row r="1101" spans="1:2" x14ac:dyDescent="0.35">
      <c r="A1101" s="25">
        <v>-4.4200278328679074E-3</v>
      </c>
      <c r="B1101" s="25">
        <v>1.2485811577752489E-2</v>
      </c>
    </row>
    <row r="1102" spans="1:2" x14ac:dyDescent="0.35">
      <c r="A1102" s="25">
        <v>-4.7769746125734093E-3</v>
      </c>
      <c r="B1102" s="25">
        <v>-3.3632286995514977E-3</v>
      </c>
    </row>
    <row r="1103" spans="1:2" x14ac:dyDescent="0.35">
      <c r="A1103" s="25">
        <v>1.5276339087417686E-2</v>
      </c>
      <c r="B1103" s="25">
        <v>5.7367829021372302E-2</v>
      </c>
    </row>
    <row r="1104" spans="1:2" x14ac:dyDescent="0.35">
      <c r="A1104" s="25">
        <v>-1.0375768125395904E-2</v>
      </c>
      <c r="B1104" s="25">
        <v>-2.2340425531914985E-2</v>
      </c>
    </row>
    <row r="1105" spans="1:2" x14ac:dyDescent="0.35">
      <c r="A1105" s="25">
        <v>2.4569573888050464E-2</v>
      </c>
      <c r="B1105" s="25">
        <v>3.6996735582154501E-2</v>
      </c>
    </row>
    <row r="1106" spans="1:2" x14ac:dyDescent="0.35">
      <c r="A1106" s="25">
        <v>2.2090765309521054E-4</v>
      </c>
      <c r="B1106" s="25">
        <v>-6.295907660020853E-3</v>
      </c>
    </row>
    <row r="1107" spans="1:2" x14ac:dyDescent="0.35">
      <c r="A1107" s="25">
        <v>9.6446576992571496E-3</v>
      </c>
      <c r="B1107" s="25">
        <v>2.0063357972544826E-2</v>
      </c>
    </row>
    <row r="1108" spans="1:2" x14ac:dyDescent="0.35">
      <c r="A1108" s="25">
        <v>1.2264800739188404E-2</v>
      </c>
      <c r="B1108" s="25">
        <v>6.2111801242236541E-3</v>
      </c>
    </row>
    <row r="1109" spans="1:2" x14ac:dyDescent="0.35">
      <c r="A1109" s="25">
        <v>9.039982176478719E-3</v>
      </c>
      <c r="B1109" s="25">
        <v>2.3662551440329079E-2</v>
      </c>
    </row>
    <row r="1110" spans="1:2" x14ac:dyDescent="0.35">
      <c r="A1110" s="25">
        <v>4.8823940587843792E-3</v>
      </c>
      <c r="B1110" s="25">
        <v>2.1105527638191041E-2</v>
      </c>
    </row>
    <row r="1111" spans="1:2" x14ac:dyDescent="0.35">
      <c r="A1111" s="25">
        <v>-2.0534637708036767E-3</v>
      </c>
      <c r="B1111" s="25">
        <v>3.346456692913384E-2</v>
      </c>
    </row>
    <row r="1112" spans="1:2" x14ac:dyDescent="0.35">
      <c r="A1112" s="25">
        <v>-1.252130511227257E-2</v>
      </c>
      <c r="B1112" s="25">
        <v>-3.8095238095237284E-3</v>
      </c>
    </row>
    <row r="1113" spans="1:2" x14ac:dyDescent="0.35">
      <c r="A1113" s="25">
        <v>-1.0407576153745161E-2</v>
      </c>
      <c r="B1113" s="25">
        <v>-3.9196940726577451E-2</v>
      </c>
    </row>
    <row r="1114" spans="1:2" x14ac:dyDescent="0.35">
      <c r="A1114" s="25">
        <v>1.6516442819217117E-2</v>
      </c>
      <c r="B1114" s="25">
        <v>2.786069651741287E-2</v>
      </c>
    </row>
    <row r="1115" spans="1:2" x14ac:dyDescent="0.35">
      <c r="A1115" s="25">
        <v>1.2534911035881554E-2</v>
      </c>
      <c r="B1115" s="25">
        <v>2.420135527589545E-2</v>
      </c>
    </row>
    <row r="1116" spans="1:2" x14ac:dyDescent="0.35">
      <c r="A1116" s="25">
        <v>-3.6286574155747608E-3</v>
      </c>
      <c r="B1116" s="25">
        <v>-2.2684310018903611E-2</v>
      </c>
    </row>
    <row r="1117" spans="1:2" x14ac:dyDescent="0.35">
      <c r="A1117" s="25">
        <v>2.5067374728464315E-3</v>
      </c>
      <c r="B1117" s="25">
        <v>6.7698259187621169E-3</v>
      </c>
    </row>
    <row r="1118" spans="1:2" x14ac:dyDescent="0.35">
      <c r="A1118" s="25">
        <v>8.6334217629946159E-3</v>
      </c>
      <c r="B1118" s="25">
        <v>3.8424591738711955E-3</v>
      </c>
    </row>
    <row r="1119" spans="1:2" x14ac:dyDescent="0.35">
      <c r="A1119" s="25">
        <v>3.6514365140327561E-3</v>
      </c>
      <c r="B1119" s="25">
        <v>2.488038277511977E-2</v>
      </c>
    </row>
    <row r="1120" spans="1:2" x14ac:dyDescent="0.35">
      <c r="A1120" s="25">
        <v>-1.0994609336561829E-2</v>
      </c>
      <c r="B1120" s="25">
        <v>-5.6022408963585894E-3</v>
      </c>
    </row>
    <row r="1121" spans="1:2" x14ac:dyDescent="0.35">
      <c r="A1121" s="25">
        <v>2.3912808989643219E-2</v>
      </c>
      <c r="B1121" s="25">
        <v>2.3474178403755867E-2</v>
      </c>
    </row>
    <row r="1122" spans="1:2" x14ac:dyDescent="0.35">
      <c r="A1122" s="25">
        <v>1.6142463719391355E-2</v>
      </c>
      <c r="B1122" s="25">
        <v>2.4770642201834822E-2</v>
      </c>
    </row>
    <row r="1123" spans="1:2" x14ac:dyDescent="0.35">
      <c r="A1123" s="25">
        <v>1.1564036551463968E-2</v>
      </c>
      <c r="B1123" s="25">
        <v>8.9525514771708029E-4</v>
      </c>
    </row>
    <row r="1124" spans="1:2" x14ac:dyDescent="0.35">
      <c r="A1124" s="25">
        <v>-7.0197553918184699E-3</v>
      </c>
      <c r="B1124" s="25">
        <v>-5.3667262969588998E-3</v>
      </c>
    </row>
    <row r="1125" spans="1:2" x14ac:dyDescent="0.35">
      <c r="A1125" s="25">
        <v>-1.0729592317240124E-2</v>
      </c>
      <c r="B1125" s="25">
        <v>-3.0575539568345314E-2</v>
      </c>
    </row>
    <row r="1126" spans="1:2" x14ac:dyDescent="0.35">
      <c r="A1126" s="25">
        <v>7.2953605368232394E-3</v>
      </c>
      <c r="B1126" s="25">
        <v>9.2764378478662221E-4</v>
      </c>
    </row>
    <row r="1127" spans="1:2" x14ac:dyDescent="0.35">
      <c r="A1127" s="25">
        <v>-1.2060979210358258E-2</v>
      </c>
      <c r="B1127" s="25">
        <v>-8.4337349397590217E-2</v>
      </c>
    </row>
    <row r="1128" spans="1:2" x14ac:dyDescent="0.35">
      <c r="A1128" s="25">
        <v>-1.2298260671588096E-2</v>
      </c>
      <c r="B1128" s="25">
        <v>-2.7327935222672198E-2</v>
      </c>
    </row>
    <row r="1129" spans="1:2" x14ac:dyDescent="0.35">
      <c r="A1129" s="25">
        <v>2.5298393516366559E-3</v>
      </c>
      <c r="B1129" s="25">
        <v>-2.9136316337148738E-2</v>
      </c>
    </row>
    <row r="1130" spans="1:2" x14ac:dyDescent="0.35">
      <c r="A1130" s="25">
        <v>1.1586342375731954E-2</v>
      </c>
      <c r="B1130" s="25">
        <v>1.2861736334405061E-2</v>
      </c>
    </row>
    <row r="1131" spans="1:2" x14ac:dyDescent="0.35">
      <c r="A1131" s="25">
        <v>4.2703681437486897E-4</v>
      </c>
      <c r="B1131" s="25">
        <v>-7.4074074074072498E-3</v>
      </c>
    </row>
    <row r="1132" spans="1:2" x14ac:dyDescent="0.35">
      <c r="A1132" s="25">
        <v>6.5555513881921717E-3</v>
      </c>
      <c r="B1132" s="25">
        <v>2.1321961620469006E-2</v>
      </c>
    </row>
    <row r="1133" spans="1:2" x14ac:dyDescent="0.35">
      <c r="A1133" s="25">
        <v>-6.8141578492296583E-3</v>
      </c>
      <c r="B1133" s="25">
        <v>-3.8622129436325599E-2</v>
      </c>
    </row>
    <row r="1134" spans="1:2" x14ac:dyDescent="0.35">
      <c r="A1134" s="25">
        <v>-1.5316563340466412E-3</v>
      </c>
      <c r="B1134" s="25">
        <v>1.0857763300760003E-2</v>
      </c>
    </row>
    <row r="1135" spans="1:2" x14ac:dyDescent="0.35">
      <c r="A1135" s="25">
        <v>-2.4297490794560481E-2</v>
      </c>
      <c r="B1135" s="25">
        <v>-4.5112781954887209E-2</v>
      </c>
    </row>
    <row r="1136" spans="1:2" x14ac:dyDescent="0.35">
      <c r="A1136" s="25">
        <v>1.2570517077273625E-3</v>
      </c>
      <c r="B1136" s="25">
        <v>-3.3745781777279119E-3</v>
      </c>
    </row>
    <row r="1137" spans="1:2" x14ac:dyDescent="0.35">
      <c r="A1137" s="25">
        <v>4.5534124159797001E-3</v>
      </c>
      <c r="B1137" s="25">
        <v>-2.2573363431150763E-3</v>
      </c>
    </row>
    <row r="1138" spans="1:2" x14ac:dyDescent="0.35">
      <c r="A1138" s="25">
        <v>-6.0348634515247713E-3</v>
      </c>
      <c r="B1138" s="25">
        <v>-3.1674208144796309E-2</v>
      </c>
    </row>
    <row r="1139" spans="1:2" x14ac:dyDescent="0.35">
      <c r="A1139" s="25">
        <v>1.7264677382068691E-3</v>
      </c>
      <c r="B1139" s="25">
        <v>-2.3364485981309988E-3</v>
      </c>
    </row>
    <row r="1140" spans="1:2" x14ac:dyDescent="0.35">
      <c r="A1140" s="25">
        <v>-1.6620159642700338E-3</v>
      </c>
      <c r="B1140" s="25">
        <v>3.0444964871194566E-2</v>
      </c>
    </row>
    <row r="1141" spans="1:2" x14ac:dyDescent="0.35">
      <c r="A1141" s="25">
        <v>2.4684032015735535E-3</v>
      </c>
      <c r="B1141" s="25">
        <v>-1.2500000000000136E-2</v>
      </c>
    </row>
    <row r="1142" spans="1:2" x14ac:dyDescent="0.35">
      <c r="A1142" s="25">
        <v>4.7022582914543936E-3</v>
      </c>
      <c r="B1142" s="25">
        <v>1.6110471806674406E-2</v>
      </c>
    </row>
    <row r="1143" spans="1:2" x14ac:dyDescent="0.35">
      <c r="A1143" s="25">
        <v>1.0975293099687783E-2</v>
      </c>
      <c r="B1143" s="25">
        <v>1.0192525481313688E-2</v>
      </c>
    </row>
    <row r="1144" spans="1:2" x14ac:dyDescent="0.35">
      <c r="A1144" s="25">
        <v>-1.2317519646278297E-2</v>
      </c>
      <c r="B1144" s="25">
        <v>-4.7085201793721963E-2</v>
      </c>
    </row>
    <row r="1145" spans="1:2" x14ac:dyDescent="0.35">
      <c r="A1145" s="25">
        <v>-1.1794335693171893E-2</v>
      </c>
      <c r="B1145" s="25">
        <v>-1.2941176470588168E-2</v>
      </c>
    </row>
    <row r="1146" spans="1:2" x14ac:dyDescent="0.35">
      <c r="A1146" s="25">
        <v>6.3056444177592304E-4</v>
      </c>
      <c r="B1146" s="25">
        <v>-3.5756853396902424E-3</v>
      </c>
    </row>
    <row r="1147" spans="1:2" x14ac:dyDescent="0.35">
      <c r="A1147" s="25">
        <v>-2.4125881868274017E-2</v>
      </c>
      <c r="B1147" s="25">
        <v>-2.2727272727272669E-2</v>
      </c>
    </row>
    <row r="1148" spans="1:2" x14ac:dyDescent="0.35">
      <c r="A1148" s="25">
        <v>-2.8303918804129288E-2</v>
      </c>
      <c r="B1148" s="25">
        <v>-3.916768665850677E-2</v>
      </c>
    </row>
    <row r="1149" spans="1:2" x14ac:dyDescent="0.35">
      <c r="A1149" s="25">
        <v>-1.8751600695533773E-2</v>
      </c>
      <c r="B1149" s="25">
        <v>-7.5159235668789792E-2</v>
      </c>
    </row>
    <row r="1150" spans="1:2" x14ac:dyDescent="0.35">
      <c r="A1150" s="25">
        <v>1.8698578146571655E-2</v>
      </c>
      <c r="B1150" s="25">
        <v>1.5151515151515195E-2</v>
      </c>
    </row>
    <row r="1151" spans="1:2" x14ac:dyDescent="0.35">
      <c r="A1151" s="25">
        <v>-2.2185566497721632E-2</v>
      </c>
      <c r="B1151" s="25">
        <v>-2.7137042062415219E-2</v>
      </c>
    </row>
    <row r="1152" spans="1:2" x14ac:dyDescent="0.35">
      <c r="A1152" s="25">
        <v>1.3786881223459068E-2</v>
      </c>
      <c r="B1152" s="25">
        <v>6.4156206415620642E-2</v>
      </c>
    </row>
    <row r="1153" spans="1:2" x14ac:dyDescent="0.35">
      <c r="A1153" s="25">
        <v>-2.295640745041103E-2</v>
      </c>
      <c r="B1153" s="25">
        <v>1.0484927916120585E-2</v>
      </c>
    </row>
    <row r="1154" spans="1:2" x14ac:dyDescent="0.35">
      <c r="A1154" s="25">
        <v>1.6664800348405836E-2</v>
      </c>
      <c r="B1154" s="25">
        <v>0</v>
      </c>
    </row>
    <row r="1155" spans="1:2" x14ac:dyDescent="0.35">
      <c r="A1155" s="25">
        <v>1.8259878580249165E-2</v>
      </c>
      <c r="B1155" s="25">
        <v>1.8158236057068702E-2</v>
      </c>
    </row>
    <row r="1156" spans="1:2" x14ac:dyDescent="0.35">
      <c r="A1156" s="25">
        <v>-2.4783233975705622E-2</v>
      </c>
      <c r="B1156" s="25">
        <v>-5.0955414012738903E-3</v>
      </c>
    </row>
    <row r="1157" spans="1:2" x14ac:dyDescent="0.35">
      <c r="A1157" s="25">
        <v>-4.4718718584689249E-3</v>
      </c>
      <c r="B1157" s="25">
        <v>2.4327784891165223E-2</v>
      </c>
    </row>
    <row r="1158" spans="1:2" x14ac:dyDescent="0.35">
      <c r="A1158" s="25">
        <v>7.4083722252721376E-3</v>
      </c>
      <c r="B1158" s="25">
        <v>-1.2499999999999956E-2</v>
      </c>
    </row>
    <row r="1159" spans="1:2" x14ac:dyDescent="0.35">
      <c r="A1159" s="25">
        <v>9.4337218946190654E-3</v>
      </c>
      <c r="B1159" s="25">
        <v>1.2658227848101221E-2</v>
      </c>
    </row>
    <row r="1160" spans="1:2" x14ac:dyDescent="0.35">
      <c r="A1160" s="25">
        <v>2.8555371383003165E-3</v>
      </c>
      <c r="B1160" s="25">
        <v>4.9999999999998934E-3</v>
      </c>
    </row>
    <row r="1161" spans="1:2" x14ac:dyDescent="0.35">
      <c r="A1161" s="25">
        <v>1.1771819754768823E-2</v>
      </c>
      <c r="B1161" s="25">
        <v>3.9800995024875663E-2</v>
      </c>
    </row>
    <row r="1162" spans="1:2" x14ac:dyDescent="0.35">
      <c r="A1162" s="25">
        <v>2.590998774416146E-3</v>
      </c>
      <c r="B1162" s="25">
        <v>1.1961722488038023E-3</v>
      </c>
    </row>
    <row r="1163" spans="1:2" x14ac:dyDescent="0.35">
      <c r="A1163" s="25">
        <v>1.7563132752514025E-2</v>
      </c>
      <c r="B1163" s="25">
        <v>1.9115890083632039E-2</v>
      </c>
    </row>
    <row r="1164" spans="1:2" x14ac:dyDescent="0.35">
      <c r="A1164" s="25">
        <v>-3.7814113483077325E-4</v>
      </c>
      <c r="B1164" s="25">
        <v>-3.5169988276669826E-3</v>
      </c>
    </row>
    <row r="1165" spans="1:2" x14ac:dyDescent="0.35">
      <c r="A1165" s="25">
        <v>-1.7131192002308216E-2</v>
      </c>
      <c r="B1165" s="25">
        <v>-1.5294117647058916E-2</v>
      </c>
    </row>
    <row r="1166" spans="1:2" x14ac:dyDescent="0.35">
      <c r="A1166" s="25">
        <v>-6.7457944477540156E-3</v>
      </c>
      <c r="B1166" s="25">
        <v>-2.3894862604539942E-2</v>
      </c>
    </row>
    <row r="1167" spans="1:2" x14ac:dyDescent="0.35">
      <c r="A1167" s="25">
        <v>-1.8151655405208968E-3</v>
      </c>
      <c r="B1167" s="25">
        <v>-2.4479804161566185E-3</v>
      </c>
    </row>
    <row r="1168" spans="1:2" x14ac:dyDescent="0.35">
      <c r="A1168" s="25">
        <v>1.2300263544690623E-2</v>
      </c>
      <c r="B1168" s="25">
        <v>1.8404907975460166E-2</v>
      </c>
    </row>
    <row r="1169" spans="1:2" x14ac:dyDescent="0.35">
      <c r="A1169" s="25">
        <v>8.937601688735369E-3</v>
      </c>
      <c r="B1169" s="25">
        <v>1.204819277108408E-3</v>
      </c>
    </row>
    <row r="1170" spans="1:2" x14ac:dyDescent="0.35">
      <c r="A1170" s="25">
        <v>-5.5655537947716868E-3</v>
      </c>
      <c r="B1170" s="25">
        <v>-1.5643802647412847E-2</v>
      </c>
    </row>
    <row r="1171" spans="1:2" x14ac:dyDescent="0.35">
      <c r="A1171" s="25">
        <v>6.8962740856310994E-3</v>
      </c>
      <c r="B1171" s="25">
        <v>1.3447432762836116E-2</v>
      </c>
    </row>
    <row r="1172" spans="1:2" x14ac:dyDescent="0.35">
      <c r="A1172" s="25">
        <v>-5.2306788614018725E-3</v>
      </c>
      <c r="B1172" s="25">
        <v>3.6188178528348781E-3</v>
      </c>
    </row>
    <row r="1173" spans="1:2" x14ac:dyDescent="0.35">
      <c r="A1173" s="25">
        <v>7.6120424109345705E-3</v>
      </c>
      <c r="B1173" s="25">
        <v>-1.5625000000000094E-2</v>
      </c>
    </row>
    <row r="1174" spans="1:2" x14ac:dyDescent="0.35">
      <c r="A1174" s="25">
        <v>-1.3076076183387978E-3</v>
      </c>
      <c r="B1174" s="25">
        <v>1.0989010989010973E-2</v>
      </c>
    </row>
    <row r="1175" spans="1:2" x14ac:dyDescent="0.35">
      <c r="A1175" s="25">
        <v>1.8282723502978273E-3</v>
      </c>
      <c r="B1175" s="25">
        <v>-1.4492753623188312E-2</v>
      </c>
    </row>
    <row r="1176" spans="1:2" x14ac:dyDescent="0.35">
      <c r="A1176" s="25">
        <v>-3.7653407986528134E-3</v>
      </c>
      <c r="B1176" s="25">
        <v>-1.8382352941176513E-2</v>
      </c>
    </row>
    <row r="1177" spans="1:2" x14ac:dyDescent="0.35">
      <c r="A1177" s="25">
        <v>-5.7591459661623815E-4</v>
      </c>
      <c r="B1177" s="25">
        <v>1.248439450686615E-3</v>
      </c>
    </row>
    <row r="1178" spans="1:2" x14ac:dyDescent="0.35">
      <c r="A1178" s="25">
        <v>2.4806528681463146E-4</v>
      </c>
      <c r="B1178" s="25">
        <v>8.7281795511222303E-3</v>
      </c>
    </row>
    <row r="1179" spans="1:2" x14ac:dyDescent="0.35">
      <c r="A1179" s="25">
        <v>-1.9260194420272329E-2</v>
      </c>
      <c r="B1179" s="25">
        <v>-3.5846724351050685E-2</v>
      </c>
    </row>
    <row r="1180" spans="1:2" x14ac:dyDescent="0.35">
      <c r="A1180" s="25">
        <v>-8.6240159307402683E-3</v>
      </c>
      <c r="B1180" s="25">
        <v>8.9743589743590119E-3</v>
      </c>
    </row>
    <row r="1181" spans="1:2" x14ac:dyDescent="0.35">
      <c r="A1181" s="25">
        <v>1.5303532754365119E-2</v>
      </c>
      <c r="B1181" s="25">
        <v>1.0165184243964431E-2</v>
      </c>
    </row>
    <row r="1182" spans="1:2" x14ac:dyDescent="0.35">
      <c r="A1182" s="25">
        <v>9.3378323393635623E-3</v>
      </c>
      <c r="B1182" s="25">
        <v>1.1320754716981003E-2</v>
      </c>
    </row>
    <row r="1183" spans="1:2" x14ac:dyDescent="0.35">
      <c r="A1183" s="25">
        <v>-1.163648455685412E-4</v>
      </c>
      <c r="B1183" s="25">
        <v>-2.7363184079601852E-2</v>
      </c>
    </row>
    <row r="1184" spans="1:2" x14ac:dyDescent="0.35">
      <c r="A1184" s="25">
        <v>-1.427649640875903E-2</v>
      </c>
      <c r="B1184" s="25">
        <v>-2.5575447570332501E-2</v>
      </c>
    </row>
    <row r="1185" spans="1:2" x14ac:dyDescent="0.35">
      <c r="A1185" s="25">
        <v>-1.1570660043889859E-3</v>
      </c>
      <c r="B1185" s="25">
        <v>1.0498687664042003E-2</v>
      </c>
    </row>
    <row r="1186" spans="1:2" x14ac:dyDescent="0.35">
      <c r="A1186" s="25">
        <v>-1.6926892341246096E-2</v>
      </c>
      <c r="B1186" s="25">
        <v>-2.4675324675324725E-2</v>
      </c>
    </row>
    <row r="1187" spans="1:2" x14ac:dyDescent="0.35">
      <c r="A1187" s="25">
        <v>2.1110159077675279E-2</v>
      </c>
      <c r="B1187" s="25">
        <v>4.2609853528628533E-2</v>
      </c>
    </row>
    <row r="1188" spans="1:2" x14ac:dyDescent="0.35">
      <c r="A1188" s="25">
        <v>-2.9377029426293382E-3</v>
      </c>
      <c r="B1188" s="25">
        <v>-1.2771392081736637E-3</v>
      </c>
    </row>
    <row r="1189" spans="1:2" x14ac:dyDescent="0.35">
      <c r="A1189" s="25">
        <v>-3.6717550523885228E-3</v>
      </c>
      <c r="B1189" s="25">
        <v>-5.4987212276214906E-2</v>
      </c>
    </row>
    <row r="1190" spans="1:2" x14ac:dyDescent="0.35">
      <c r="A1190" s="25">
        <v>1.7014932625754363E-3</v>
      </c>
      <c r="B1190" s="25">
        <v>-4.8714479025710342E-2</v>
      </c>
    </row>
    <row r="1191" spans="1:2" x14ac:dyDescent="0.35">
      <c r="A1191" s="25">
        <v>-6.4638422188152802E-3</v>
      </c>
      <c r="B1191" s="25">
        <v>7.1123755334281391E-3</v>
      </c>
    </row>
    <row r="1192" spans="1:2" x14ac:dyDescent="0.35">
      <c r="A1192" s="25">
        <v>-1.8903620808615745E-4</v>
      </c>
      <c r="B1192" s="25">
        <v>-1.2711864406779641E-2</v>
      </c>
    </row>
    <row r="1193" spans="1:2" x14ac:dyDescent="0.35">
      <c r="A1193" s="25">
        <v>7.6950467803253639E-3</v>
      </c>
      <c r="B1193" s="25">
        <v>1.2875536480686674E-2</v>
      </c>
    </row>
    <row r="1194" spans="1:2" x14ac:dyDescent="0.35">
      <c r="A1194" s="25">
        <v>-1.4281348059224548E-2</v>
      </c>
      <c r="B1194" s="25">
        <v>-3.9548022598870095E-2</v>
      </c>
    </row>
    <row r="1195" spans="1:2" x14ac:dyDescent="0.35">
      <c r="A1195" s="25">
        <v>1.7294052416095194E-2</v>
      </c>
      <c r="B1195" s="25">
        <v>1.1764705882352951E-2</v>
      </c>
    </row>
    <row r="1196" spans="1:2" x14ac:dyDescent="0.35">
      <c r="A1196" s="25">
        <v>7.9895441678731246E-3</v>
      </c>
      <c r="B1196" s="25">
        <v>2.7616279069767498E-2</v>
      </c>
    </row>
    <row r="1197" spans="1:2" x14ac:dyDescent="0.35">
      <c r="A1197" s="25">
        <v>-8.8706118408707173E-3</v>
      </c>
      <c r="B1197" s="25">
        <v>-3.6775106082036872E-2</v>
      </c>
    </row>
    <row r="1198" spans="1:2" x14ac:dyDescent="0.35">
      <c r="A1198" s="25">
        <v>5.2079040825304531E-3</v>
      </c>
      <c r="B1198" s="25">
        <v>0</v>
      </c>
    </row>
    <row r="1199" spans="1:2" x14ac:dyDescent="0.35">
      <c r="A1199" s="25">
        <v>-9.8797307353815471E-3</v>
      </c>
      <c r="B1199" s="25">
        <v>0</v>
      </c>
    </row>
    <row r="1200" spans="1:2" x14ac:dyDescent="0.35">
      <c r="A1200" s="25">
        <v>-1.0006979781338471E-2</v>
      </c>
      <c r="B1200" s="25">
        <v>-3.8179148311306872E-2</v>
      </c>
    </row>
    <row r="1201" spans="1:2" x14ac:dyDescent="0.35">
      <c r="A1201" s="25">
        <v>-1.2409549031158537E-5</v>
      </c>
      <c r="B1201" s="25">
        <v>-1.2213740458015279E-2</v>
      </c>
    </row>
    <row r="1202" spans="1:2" x14ac:dyDescent="0.35">
      <c r="A1202" s="25">
        <v>9.5256006832157656E-3</v>
      </c>
      <c r="B1202" s="25">
        <v>6.1823802163833135E-3</v>
      </c>
    </row>
    <row r="1203" spans="1:2" x14ac:dyDescent="0.35">
      <c r="A1203" s="25">
        <v>-1.0151998282785966E-3</v>
      </c>
      <c r="B1203" s="25">
        <v>2.7649769585253552E-2</v>
      </c>
    </row>
    <row r="1204" spans="1:2" x14ac:dyDescent="0.35">
      <c r="A1204" s="25">
        <v>-1.3809460608142619E-2</v>
      </c>
      <c r="B1204" s="25">
        <v>-1.6442451420029942E-2</v>
      </c>
    </row>
    <row r="1205" spans="1:2" x14ac:dyDescent="0.35">
      <c r="A1205" s="25">
        <v>8.1357554773146649E-3</v>
      </c>
      <c r="B1205" s="25">
        <v>1.9756838905775058E-2</v>
      </c>
    </row>
    <row r="1206" spans="1:2" x14ac:dyDescent="0.35">
      <c r="A1206" s="25">
        <v>3.2684203606388434E-2</v>
      </c>
      <c r="B1206" s="25">
        <v>6.1102831594634893E-2</v>
      </c>
    </row>
    <row r="1207" spans="1:2" x14ac:dyDescent="0.35">
      <c r="A1207" s="25">
        <v>-1.047674142868419E-2</v>
      </c>
      <c r="B1207" s="25">
        <v>-3.3707865168539353E-2</v>
      </c>
    </row>
    <row r="1208" spans="1:2" x14ac:dyDescent="0.35">
      <c r="A1208" s="25">
        <v>2.0546097686137743E-2</v>
      </c>
      <c r="B1208" s="25">
        <v>3.1976744186046478E-2</v>
      </c>
    </row>
    <row r="1209" spans="1:2" x14ac:dyDescent="0.35">
      <c r="A1209" s="25">
        <v>1.5164615669519923E-2</v>
      </c>
      <c r="B1209" s="25">
        <v>0</v>
      </c>
    </row>
    <row r="1210" spans="1:2" x14ac:dyDescent="0.35">
      <c r="A1210" s="25">
        <v>-4.4109761809015408E-3</v>
      </c>
      <c r="B1210" s="25">
        <v>-2.676056338028162E-2</v>
      </c>
    </row>
    <row r="1211" spans="1:2" x14ac:dyDescent="0.35">
      <c r="A1211" s="25">
        <v>-5.83037908673242E-3</v>
      </c>
      <c r="B1211" s="25">
        <v>-8.6830680173662078E-3</v>
      </c>
    </row>
    <row r="1212" spans="1:2" x14ac:dyDescent="0.35">
      <c r="A1212" s="25">
        <v>5.026720898954058E-3</v>
      </c>
      <c r="B1212" s="25">
        <v>1.6058394160583991E-2</v>
      </c>
    </row>
    <row r="1213" spans="1:2" x14ac:dyDescent="0.35">
      <c r="A1213" s="25">
        <v>1.0801752953279328E-2</v>
      </c>
      <c r="B1213" s="25">
        <v>-5.7471264367816143E-3</v>
      </c>
    </row>
    <row r="1214" spans="1:2" x14ac:dyDescent="0.35">
      <c r="A1214" s="25">
        <v>-6.2723651147033417E-3</v>
      </c>
      <c r="B1214" s="25">
        <v>2.0231213872832325E-2</v>
      </c>
    </row>
    <row r="1215" spans="1:2" x14ac:dyDescent="0.35">
      <c r="A1215" s="25">
        <v>9.3393740789661835E-3</v>
      </c>
      <c r="B1215" s="25">
        <v>1.133144475920681E-2</v>
      </c>
    </row>
    <row r="1216" spans="1:2" x14ac:dyDescent="0.35">
      <c r="A1216" s="25">
        <v>-4.0339205716695987E-3</v>
      </c>
      <c r="B1216" s="25">
        <v>8.4033613445378859E-3</v>
      </c>
    </row>
    <row r="1217" spans="1:2" x14ac:dyDescent="0.35">
      <c r="A1217" s="25">
        <v>-7.2905221580207204E-3</v>
      </c>
      <c r="B1217" s="25">
        <v>-3.8888888888888924E-2</v>
      </c>
    </row>
    <row r="1218" spans="1:2" x14ac:dyDescent="0.35">
      <c r="A1218" s="25">
        <v>-1.1908392697701725E-3</v>
      </c>
      <c r="B1218" s="25">
        <v>-8.6705202312138165E-3</v>
      </c>
    </row>
    <row r="1219" spans="1:2" x14ac:dyDescent="0.35">
      <c r="A1219" s="25">
        <v>-5.5272605515431453E-3</v>
      </c>
      <c r="B1219" s="25">
        <v>-1.0204081632653102E-2</v>
      </c>
    </row>
    <row r="1220" spans="1:2" x14ac:dyDescent="0.35">
      <c r="A1220" s="25">
        <v>-1.1450206252731205E-2</v>
      </c>
      <c r="B1220" s="25">
        <v>-3.3873343151693727E-2</v>
      </c>
    </row>
    <row r="1221" spans="1:2" x14ac:dyDescent="0.35">
      <c r="A1221" s="25">
        <v>7.7815253879257055E-3</v>
      </c>
      <c r="B1221" s="25">
        <v>1.2195121951219523E-2</v>
      </c>
    </row>
    <row r="1222" spans="1:2" x14ac:dyDescent="0.35">
      <c r="A1222" s="25">
        <v>1.6105703997594388E-2</v>
      </c>
      <c r="B1222" s="25">
        <v>1.5060240963855503E-2</v>
      </c>
    </row>
    <row r="1223" spans="1:2" x14ac:dyDescent="0.35">
      <c r="A1223" s="25">
        <v>-1.2816920161795185E-4</v>
      </c>
      <c r="B1223" s="25">
        <v>-1.9287833827893158E-2</v>
      </c>
    </row>
    <row r="1224" spans="1:2" x14ac:dyDescent="0.35">
      <c r="A1224" s="25">
        <v>1.1790332815533969E-2</v>
      </c>
      <c r="B1224" s="25">
        <v>3.0257186081693757E-3</v>
      </c>
    </row>
    <row r="1225" spans="1:2" x14ac:dyDescent="0.35">
      <c r="A1225" s="25">
        <v>6.5173259367788238E-3</v>
      </c>
      <c r="B1225" s="25">
        <v>1.2066365007541489E-2</v>
      </c>
    </row>
    <row r="1226" spans="1:2" x14ac:dyDescent="0.35">
      <c r="A1226" s="25">
        <v>3.1040565780345673E-3</v>
      </c>
      <c r="B1226" s="25">
        <v>1.3412816691505194E-2</v>
      </c>
    </row>
    <row r="1227" spans="1:2" x14ac:dyDescent="0.35">
      <c r="A1227" s="25">
        <v>-8.8501068918988741E-3</v>
      </c>
      <c r="B1227" s="25">
        <v>-1.6176470588235212E-2</v>
      </c>
    </row>
    <row r="1228" spans="1:2" x14ac:dyDescent="0.35">
      <c r="A1228" s="25">
        <v>-1.0704937298458884E-2</v>
      </c>
      <c r="B1228" s="25">
        <v>-5.9790732436472392E-3</v>
      </c>
    </row>
    <row r="1229" spans="1:2" x14ac:dyDescent="0.35">
      <c r="A1229" s="25">
        <v>9.285481910861617E-3</v>
      </c>
      <c r="B1229" s="25">
        <v>2.2556390977443528E-2</v>
      </c>
    </row>
    <row r="1230" spans="1:2" x14ac:dyDescent="0.35">
      <c r="A1230" s="25">
        <v>1.2495978136844731E-2</v>
      </c>
      <c r="B1230" s="25">
        <v>1.6176470588235341E-2</v>
      </c>
    </row>
    <row r="1231" spans="1:2" x14ac:dyDescent="0.35">
      <c r="A1231" s="25">
        <v>1.117698424993852E-2</v>
      </c>
      <c r="B1231" s="25">
        <v>4.630969609261943E-2</v>
      </c>
    </row>
    <row r="1232" spans="1:2" x14ac:dyDescent="0.35">
      <c r="A1232" s="25">
        <v>7.0876198833692648E-3</v>
      </c>
      <c r="B1232" s="25">
        <v>1.3831258644536604E-2</v>
      </c>
    </row>
    <row r="1233" spans="1:2" x14ac:dyDescent="0.35">
      <c r="A1233" s="25">
        <v>5.7075776538357331E-3</v>
      </c>
      <c r="B1233" s="25">
        <v>-1.6371077762619386E-2</v>
      </c>
    </row>
    <row r="1234" spans="1:2" x14ac:dyDescent="0.35">
      <c r="A1234" s="25">
        <v>-9.446403905009124E-3</v>
      </c>
      <c r="B1234" s="25">
        <v>-2.6352288488210873E-2</v>
      </c>
    </row>
    <row r="1235" spans="1:2" x14ac:dyDescent="0.35">
      <c r="A1235" s="25">
        <v>6.3128295221496532E-3</v>
      </c>
      <c r="B1235" s="25">
        <v>1.1396011396011407E-2</v>
      </c>
    </row>
    <row r="1236" spans="1:2" x14ac:dyDescent="0.35">
      <c r="A1236" s="25">
        <v>9.4357453706934487E-3</v>
      </c>
      <c r="B1236" s="25">
        <v>4.3661971830985989E-2</v>
      </c>
    </row>
    <row r="1237" spans="1:2" x14ac:dyDescent="0.35">
      <c r="A1237" s="25">
        <v>3.5637642667491888E-3</v>
      </c>
      <c r="B1237" s="25">
        <v>4.3184885290148488E-2</v>
      </c>
    </row>
    <row r="1238" spans="1:2" x14ac:dyDescent="0.35">
      <c r="A1238" s="25">
        <v>-5.1982737954265716E-3</v>
      </c>
      <c r="B1238" s="25">
        <v>-3.1047865459249702E-2</v>
      </c>
    </row>
    <row r="1239" spans="1:2" x14ac:dyDescent="0.35">
      <c r="A1239" s="25">
        <v>-2.1757051108135953E-3</v>
      </c>
      <c r="B1239" s="25">
        <v>-1.3351134846462021E-2</v>
      </c>
    </row>
    <row r="1240" spans="1:2" x14ac:dyDescent="0.35">
      <c r="A1240" s="25">
        <v>1.1235185354534739E-3</v>
      </c>
      <c r="B1240" s="25">
        <v>5.4127198917456069E-3</v>
      </c>
    </row>
    <row r="1241" spans="1:2" x14ac:dyDescent="0.35">
      <c r="A1241" s="25">
        <v>1.9453850667232307E-3</v>
      </c>
      <c r="B1241" s="25">
        <v>-2.5572005383580013E-2</v>
      </c>
    </row>
    <row r="1242" spans="1:2" x14ac:dyDescent="0.35">
      <c r="A1242" s="25">
        <v>4.9997857821751091E-3</v>
      </c>
      <c r="B1242" s="25">
        <v>2.0718232044198821E-2</v>
      </c>
    </row>
    <row r="1243" spans="1:2" x14ac:dyDescent="0.35">
      <c r="A1243" s="25">
        <v>-1.2127372729494219E-2</v>
      </c>
      <c r="B1243" s="25">
        <v>-2.165087956698231E-2</v>
      </c>
    </row>
    <row r="1244" spans="1:2" x14ac:dyDescent="0.35">
      <c r="A1244" s="25">
        <v>8.2608178642942006E-3</v>
      </c>
      <c r="B1244" s="25">
        <v>8.2987551867219379E-3</v>
      </c>
    </row>
    <row r="1245" spans="1:2" x14ac:dyDescent="0.35">
      <c r="A1245" s="25">
        <v>4.2549021295837782E-3</v>
      </c>
      <c r="B1245" s="25">
        <v>1.7832647462277078E-2</v>
      </c>
    </row>
    <row r="1246" spans="1:2" x14ac:dyDescent="0.35">
      <c r="A1246" s="25">
        <v>-2.4115736986274087E-3</v>
      </c>
      <c r="B1246" s="25">
        <v>-1.8867924528301844E-2</v>
      </c>
    </row>
    <row r="1247" spans="1:2" x14ac:dyDescent="0.35">
      <c r="A1247" s="25">
        <v>-1.1110045634685529E-2</v>
      </c>
      <c r="B1247" s="25">
        <v>-3.0219780219780307E-2</v>
      </c>
    </row>
    <row r="1248" spans="1:2" x14ac:dyDescent="0.35">
      <c r="A1248" s="25">
        <v>-3.3920563092595963E-3</v>
      </c>
      <c r="B1248" s="25">
        <v>1.9830028328611981E-2</v>
      </c>
    </row>
    <row r="1249" spans="1:2" x14ac:dyDescent="0.35">
      <c r="A1249" s="25">
        <v>-3.3920424806508845E-4</v>
      </c>
      <c r="B1249" s="25">
        <v>0</v>
      </c>
    </row>
    <row r="1250" spans="1:2" x14ac:dyDescent="0.35">
      <c r="A1250" s="25">
        <v>8.0436993759617839E-3</v>
      </c>
      <c r="B1250" s="25">
        <v>-1.9444444444444525E-2</v>
      </c>
    </row>
    <row r="1251" spans="1:2" x14ac:dyDescent="0.35">
      <c r="A1251" s="25">
        <v>-8.8044706593560645E-3</v>
      </c>
      <c r="B1251" s="25">
        <v>5.6657223796034049E-3</v>
      </c>
    </row>
    <row r="1252" spans="1:2" x14ac:dyDescent="0.35">
      <c r="A1252" s="25">
        <v>-5.124369902331425E-3</v>
      </c>
      <c r="B1252" s="25">
        <v>7.0422535211268613E-3</v>
      </c>
    </row>
    <row r="1253" spans="1:2" x14ac:dyDescent="0.35">
      <c r="A1253" s="25">
        <v>-1.7031830496198116E-3</v>
      </c>
      <c r="B1253" s="25">
        <v>1.5384615384615304E-2</v>
      </c>
    </row>
    <row r="1254" spans="1:2" x14ac:dyDescent="0.35">
      <c r="A1254" s="25">
        <v>-1.9917814739283212E-4</v>
      </c>
      <c r="B1254" s="25">
        <v>-1.5151515151515074E-2</v>
      </c>
    </row>
    <row r="1255" spans="1:2" x14ac:dyDescent="0.35">
      <c r="A1255" s="25">
        <v>1.6124631827965207E-3</v>
      </c>
      <c r="B1255" s="25">
        <v>2.7972027972027374E-3</v>
      </c>
    </row>
    <row r="1256" spans="1:2" x14ac:dyDescent="0.35">
      <c r="A1256" s="25">
        <v>-1.3520521986383453E-2</v>
      </c>
      <c r="B1256" s="25">
        <v>-1.3947001394700091E-2</v>
      </c>
    </row>
    <row r="1257" spans="1:2" x14ac:dyDescent="0.35">
      <c r="A1257" s="25">
        <v>-9.3121908584419162E-3</v>
      </c>
      <c r="B1257" s="25">
        <v>8.4865629420084309E-3</v>
      </c>
    </row>
    <row r="1258" spans="1:2" x14ac:dyDescent="0.35">
      <c r="A1258" s="25">
        <v>-1.2794103282633128E-2</v>
      </c>
      <c r="B1258" s="25">
        <v>-1.1220196353436195E-2</v>
      </c>
    </row>
    <row r="1259" spans="1:2" x14ac:dyDescent="0.35">
      <c r="A1259" s="25">
        <v>3.053312499549547E-3</v>
      </c>
      <c r="B1259" s="25">
        <v>1.4184397163120643E-2</v>
      </c>
    </row>
    <row r="1260" spans="1:2" x14ac:dyDescent="0.35">
      <c r="A1260" s="25">
        <v>9.5777626451917764E-4</v>
      </c>
      <c r="B1260" s="25">
        <v>-5.8741258741258726E-2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AA52-810E-4368-8E58-D7869C64B702}">
  <dimension ref="A2:J13"/>
  <sheetViews>
    <sheetView workbookViewId="0">
      <selection activeCell="J6" sqref="J6"/>
    </sheetView>
  </sheetViews>
  <sheetFormatPr defaultRowHeight="14.5" x14ac:dyDescent="0.35"/>
  <cols>
    <col min="10" max="10" width="7.7265625" customWidth="1"/>
  </cols>
  <sheetData>
    <row r="2" spans="1:10" x14ac:dyDescent="0.35">
      <c r="A2" t="s">
        <v>80</v>
      </c>
      <c r="B2" t="s">
        <v>81</v>
      </c>
      <c r="C2" t="s">
        <v>82</v>
      </c>
      <c r="D2" t="s">
        <v>83</v>
      </c>
      <c r="E2" t="s">
        <v>87</v>
      </c>
      <c r="F2" t="s">
        <v>88</v>
      </c>
      <c r="G2" t="s">
        <v>84</v>
      </c>
      <c r="H2" t="s">
        <v>86</v>
      </c>
      <c r="J2" s="26">
        <f>GEOMEAN(H4:H13)-1</f>
        <v>0.10908999732856683</v>
      </c>
    </row>
    <row r="3" spans="1:10" x14ac:dyDescent="0.35">
      <c r="A3" s="23">
        <v>41275</v>
      </c>
      <c r="B3">
        <v>139.429993</v>
      </c>
      <c r="C3">
        <v>146.19000199999999</v>
      </c>
      <c r="D3">
        <v>139.429993</v>
      </c>
      <c r="E3">
        <v>145.779999</v>
      </c>
      <c r="F3">
        <v>126.274376</v>
      </c>
      <c r="G3">
        <v>0</v>
      </c>
    </row>
    <row r="4" spans="1:10" x14ac:dyDescent="0.35">
      <c r="A4" s="23">
        <v>41640</v>
      </c>
      <c r="B4">
        <v>177.699997</v>
      </c>
      <c r="C4">
        <v>181.94000199999999</v>
      </c>
      <c r="D4">
        <v>174.11999499999999</v>
      </c>
      <c r="E4">
        <v>175.779999</v>
      </c>
      <c r="F4">
        <v>153.76885999999999</v>
      </c>
      <c r="G4">
        <v>0</v>
      </c>
      <c r="H4" s="155">
        <f>((F4-F3)/F3)+1</f>
        <v>1.2177360512159647</v>
      </c>
    </row>
    <row r="5" spans="1:10" x14ac:dyDescent="0.35">
      <c r="A5" s="23">
        <v>42005</v>
      </c>
      <c r="B5">
        <v>194.33000200000001</v>
      </c>
      <c r="C5">
        <v>197.19000199999999</v>
      </c>
      <c r="D5">
        <v>188.979996</v>
      </c>
      <c r="E5">
        <v>192.28999300000001</v>
      </c>
      <c r="F5">
        <v>170.44705200000001</v>
      </c>
      <c r="G5">
        <v>0</v>
      </c>
      <c r="H5" s="155">
        <f t="shared" ref="H5:H13" si="0">((F5-F4)/F4)+1</f>
        <v>1.1084627407655883</v>
      </c>
    </row>
    <row r="6" spans="1:10" x14ac:dyDescent="0.35">
      <c r="A6" s="23">
        <v>42370</v>
      </c>
      <c r="B6">
        <v>184.720001</v>
      </c>
      <c r="C6">
        <v>184.86999499999999</v>
      </c>
      <c r="D6">
        <v>168.16999799999999</v>
      </c>
      <c r="E6">
        <v>176.64999399999999</v>
      </c>
      <c r="F6">
        <v>158.938095</v>
      </c>
      <c r="G6">
        <v>0</v>
      </c>
      <c r="H6" s="155">
        <f t="shared" si="0"/>
        <v>0.93247781721680933</v>
      </c>
    </row>
    <row r="7" spans="1:10" x14ac:dyDescent="0.35">
      <c r="A7" s="23">
        <v>42736</v>
      </c>
      <c r="B7">
        <v>223.550003</v>
      </c>
      <c r="C7">
        <v>229.050003</v>
      </c>
      <c r="D7">
        <v>223.320007</v>
      </c>
      <c r="E7">
        <v>226.009995</v>
      </c>
      <c r="F7">
        <v>206.750305</v>
      </c>
      <c r="G7">
        <v>0</v>
      </c>
      <c r="H7" s="155">
        <f t="shared" si="0"/>
        <v>1.3008228455235984</v>
      </c>
    </row>
    <row r="8" spans="1:10" x14ac:dyDescent="0.35">
      <c r="A8" s="23">
        <v>43101</v>
      </c>
      <c r="B8">
        <v>257.10000600000001</v>
      </c>
      <c r="C8">
        <v>267.64999399999999</v>
      </c>
      <c r="D8">
        <v>257.10000600000001</v>
      </c>
      <c r="E8">
        <v>262.16000400000001</v>
      </c>
      <c r="F8">
        <v>243.052109</v>
      </c>
      <c r="G8">
        <v>0</v>
      </c>
      <c r="H8" s="155">
        <f t="shared" si="0"/>
        <v>1.1755828316674068</v>
      </c>
    </row>
    <row r="9" spans="1:10" x14ac:dyDescent="0.35">
      <c r="A9" s="23">
        <v>43466</v>
      </c>
      <c r="B9">
        <v>222.55999800000001</v>
      </c>
      <c r="C9">
        <v>246.570007</v>
      </c>
      <c r="D9">
        <v>219.020004</v>
      </c>
      <c r="E9">
        <v>246.570007</v>
      </c>
      <c r="F9">
        <v>231.88763399999999</v>
      </c>
      <c r="G9">
        <v>0</v>
      </c>
      <c r="H9" s="155">
        <f t="shared" si="0"/>
        <v>0.95406550864366291</v>
      </c>
    </row>
    <row r="10" spans="1:10" x14ac:dyDescent="0.35">
      <c r="A10" s="23">
        <v>43831</v>
      </c>
      <c r="B10">
        <v>277.459991</v>
      </c>
      <c r="C10">
        <v>282.26998900000001</v>
      </c>
      <c r="D10">
        <v>269.89001500000001</v>
      </c>
      <c r="E10">
        <v>269.89001500000001</v>
      </c>
      <c r="F10">
        <v>257.847961</v>
      </c>
      <c r="G10">
        <v>0</v>
      </c>
      <c r="H10" s="155">
        <f t="shared" si="0"/>
        <v>1.1119521837029049</v>
      </c>
    </row>
    <row r="11" spans="1:10" x14ac:dyDescent="0.35">
      <c r="A11" s="23">
        <v>44197</v>
      </c>
      <c r="B11">
        <v>305.17001299999998</v>
      </c>
      <c r="C11">
        <v>332.10000600000001</v>
      </c>
      <c r="D11">
        <v>305.17001299999998</v>
      </c>
      <c r="E11">
        <v>314.80999800000001</v>
      </c>
      <c r="F11">
        <v>305.11239599999999</v>
      </c>
      <c r="G11">
        <v>0</v>
      </c>
      <c r="H11" s="155">
        <f t="shared" si="0"/>
        <v>1.1833035049674099</v>
      </c>
    </row>
    <row r="12" spans="1:10" x14ac:dyDescent="0.35">
      <c r="A12" s="23">
        <v>44562</v>
      </c>
      <c r="B12">
        <v>383.19000199999999</v>
      </c>
      <c r="C12">
        <v>385.16000400000001</v>
      </c>
      <c r="D12">
        <v>340.17999300000002</v>
      </c>
      <c r="E12">
        <v>354.41000400000001</v>
      </c>
      <c r="F12">
        <v>347.70797700000003</v>
      </c>
      <c r="G12">
        <v>0</v>
      </c>
      <c r="H12" s="155">
        <f t="shared" si="0"/>
        <v>1.139606196137636</v>
      </c>
    </row>
    <row r="13" spans="1:10" x14ac:dyDescent="0.35">
      <c r="A13" s="23">
        <v>44927</v>
      </c>
      <c r="B13">
        <v>324.92999300000002</v>
      </c>
      <c r="C13">
        <v>356.540009</v>
      </c>
      <c r="D13">
        <v>324.92999300000002</v>
      </c>
      <c r="E13">
        <v>356.540009</v>
      </c>
      <c r="F13">
        <v>355.61749300000002</v>
      </c>
      <c r="G13">
        <v>0</v>
      </c>
      <c r="H13" s="155">
        <f t="shared" si="0"/>
        <v>1.0227475828085475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05BC-2A76-4C42-A8C6-A1BA33B676C9}">
  <dimension ref="B2:C5"/>
  <sheetViews>
    <sheetView workbookViewId="0">
      <selection activeCell="C5" sqref="C5"/>
    </sheetView>
  </sheetViews>
  <sheetFormatPr defaultRowHeight="14.5" x14ac:dyDescent="0.35"/>
  <cols>
    <col min="3" max="3" width="10.08984375" customWidth="1"/>
  </cols>
  <sheetData>
    <row r="2" spans="2:3" x14ac:dyDescent="0.35">
      <c r="B2" t="s">
        <v>123</v>
      </c>
      <c r="C2" s="25">
        <v>4.3299999999999998E-2</v>
      </c>
    </row>
    <row r="3" spans="2:3" x14ac:dyDescent="0.35">
      <c r="B3" t="s">
        <v>120</v>
      </c>
      <c r="C3">
        <v>1.3245</v>
      </c>
    </row>
    <row r="4" spans="2:3" x14ac:dyDescent="0.35">
      <c r="B4" t="s">
        <v>121</v>
      </c>
      <c r="C4" s="26">
        <v>0.10908999732856683</v>
      </c>
    </row>
    <row r="5" spans="2:3" x14ac:dyDescent="0.35">
      <c r="B5" s="3" t="s">
        <v>122</v>
      </c>
      <c r="C5" s="25">
        <f>C2+C3*(C4-C2)</f>
        <v>0.13043885146168677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7C74-45DC-4E32-A33D-28DFF256408A}">
  <dimension ref="A3:K38"/>
  <sheetViews>
    <sheetView topLeftCell="N15" zoomScale="85" workbookViewId="0">
      <selection activeCell="B29" sqref="B29"/>
    </sheetView>
  </sheetViews>
  <sheetFormatPr defaultRowHeight="14.5" x14ac:dyDescent="0.35"/>
  <cols>
    <col min="1" max="1" width="36" bestFit="1" customWidth="1"/>
    <col min="5" max="5" width="8.54296875" customWidth="1"/>
    <col min="10" max="10" width="9.90625" customWidth="1"/>
    <col min="11" max="11" width="9.6328125" customWidth="1"/>
  </cols>
  <sheetData>
    <row r="3" spans="1:11" x14ac:dyDescent="0.35">
      <c r="B3" s="198" t="s">
        <v>151</v>
      </c>
      <c r="C3" s="198"/>
      <c r="D3" s="198"/>
      <c r="E3" s="198"/>
      <c r="F3" s="199"/>
      <c r="G3" s="200" t="s">
        <v>152</v>
      </c>
      <c r="H3" s="200"/>
      <c r="I3" s="200"/>
      <c r="J3" s="200"/>
      <c r="K3" s="200"/>
    </row>
    <row r="4" spans="1:11" x14ac:dyDescent="0.35">
      <c r="A4" s="15"/>
      <c r="B4" s="4">
        <v>2019</v>
      </c>
      <c r="C4" s="4">
        <v>2020</v>
      </c>
      <c r="D4" s="4">
        <v>2021</v>
      </c>
      <c r="E4" s="4">
        <v>2022</v>
      </c>
      <c r="F4" s="5">
        <v>2023</v>
      </c>
      <c r="G4" s="4">
        <v>2024</v>
      </c>
      <c r="H4" s="4">
        <v>2025</v>
      </c>
      <c r="I4" s="4">
        <v>2026</v>
      </c>
      <c r="J4" s="4">
        <v>2027</v>
      </c>
      <c r="K4" s="5">
        <v>2028</v>
      </c>
    </row>
    <row r="5" spans="1:11" x14ac:dyDescent="0.35">
      <c r="A5" s="9" t="s">
        <v>130</v>
      </c>
      <c r="B5" s="46">
        <v>5267132</v>
      </c>
      <c r="C5" s="47">
        <v>4474667</v>
      </c>
      <c r="D5" s="47">
        <v>5683466</v>
      </c>
      <c r="E5" s="47">
        <v>1300945</v>
      </c>
      <c r="F5" s="48">
        <v>5903636</v>
      </c>
      <c r="G5" s="47">
        <f>AVERAGE(DCF!B11:F11)*(Assumptions!C12+1)</f>
        <v>4891868.9745838586</v>
      </c>
      <c r="H5" s="47">
        <f>DCF!G11*(Assumptions!D12+1)</f>
        <v>5288110.3615251509</v>
      </c>
      <c r="I5" s="47">
        <f>DCF!H11*(Assumptions!E12+1)</f>
        <v>5716447.3008086877</v>
      </c>
      <c r="J5" s="47">
        <f>DCF!I11*(Assumptions!F12+1)</f>
        <v>6179479.5321741914</v>
      </c>
      <c r="K5" s="48">
        <f>DCF!J11*(Assumptions!G12+1)</f>
        <v>6680017.3742803009</v>
      </c>
    </row>
    <row r="6" spans="1:11" x14ac:dyDescent="0.35">
      <c r="A6" s="9" t="s">
        <v>14</v>
      </c>
      <c r="B6" s="46">
        <v>2796599</v>
      </c>
      <c r="C6" s="47">
        <v>2314572</v>
      </c>
      <c r="D6" s="47">
        <v>2821967</v>
      </c>
      <c r="E6" s="47">
        <v>695781</v>
      </c>
      <c r="F6" s="48">
        <v>3254296</v>
      </c>
      <c r="G6" s="47">
        <f>DCF!G11*Assumptions!C17</f>
        <v>2548663.7357581905</v>
      </c>
      <c r="H6" s="47">
        <f>DCF!H11*Assumptions!D17</f>
        <v>2702224.3947393522</v>
      </c>
      <c r="I6" s="47">
        <f>DCF!I11*Assumptions!E17</f>
        <v>2863940.0977051524</v>
      </c>
      <c r="J6" s="47">
        <f>DCF!J11*Assumptions!F17</f>
        <v>3034124.4502975279</v>
      </c>
      <c r="K6" s="48">
        <f>DCF!K11*Assumptions!G17</f>
        <v>3213088.3570288247</v>
      </c>
    </row>
    <row r="7" spans="1:11" x14ac:dyDescent="0.35">
      <c r="A7" s="9"/>
      <c r="B7" s="47"/>
      <c r="C7" s="47"/>
      <c r="D7" s="47"/>
      <c r="E7" s="47"/>
      <c r="F7" s="48"/>
      <c r="G7" s="47"/>
      <c r="H7" s="47"/>
      <c r="I7" s="47"/>
      <c r="J7" s="47"/>
      <c r="K7" s="48"/>
    </row>
    <row r="8" spans="1:11" x14ac:dyDescent="0.35">
      <c r="A8" s="6" t="s">
        <v>131</v>
      </c>
      <c r="B8" s="47"/>
      <c r="C8" s="47"/>
      <c r="D8" s="47"/>
      <c r="E8" s="47"/>
      <c r="F8" s="48"/>
      <c r="G8" s="47"/>
      <c r="H8" s="47"/>
      <c r="I8" s="47"/>
      <c r="J8" s="47"/>
      <c r="K8" s="48"/>
    </row>
    <row r="9" spans="1:11" x14ac:dyDescent="0.35">
      <c r="A9" s="9" t="s">
        <v>133</v>
      </c>
      <c r="B9" s="75">
        <v>527340</v>
      </c>
      <c r="C9" s="47">
        <v>527340</v>
      </c>
      <c r="D9" s="47">
        <v>569014</v>
      </c>
      <c r="E9" s="47">
        <v>702197</v>
      </c>
      <c r="F9" s="48">
        <v>759860</v>
      </c>
      <c r="G9" s="64">
        <f>(G5/365)*Assumptions!C45</f>
        <v>533015.77696801245</v>
      </c>
      <c r="H9" s="64">
        <f>H5/365*Assumptions!D45</f>
        <v>579518.94372878363</v>
      </c>
      <c r="I9" s="64">
        <f>(I5/365)*Assumptions!E45</f>
        <v>626459.97817081504</v>
      </c>
      <c r="J9" s="64">
        <f>J5/365*Assumptions!F45</f>
        <v>677203.23640265106</v>
      </c>
      <c r="K9" s="65">
        <f>(K5/365)*Assumptions!G45</f>
        <v>732056.69855126587</v>
      </c>
    </row>
    <row r="10" spans="1:11" x14ac:dyDescent="0.35">
      <c r="A10" s="9" t="s">
        <v>132</v>
      </c>
      <c r="B10" s="56">
        <v>895974</v>
      </c>
      <c r="C10" s="47">
        <v>895974</v>
      </c>
      <c r="D10" s="47">
        <v>811410</v>
      </c>
      <c r="E10" s="47">
        <v>824455</v>
      </c>
      <c r="F10" s="48">
        <v>1190253</v>
      </c>
      <c r="G10" s="47">
        <f>(G6/365)*Assumptions!C50</f>
        <v>860049.15365534264</v>
      </c>
      <c r="H10" s="47">
        <f>(H6/365)*Assumptions!D50</f>
        <v>903209.24974849576</v>
      </c>
      <c r="I10" s="47">
        <f>(I6/365)*Assumptions!E50</f>
        <v>949415.7584173244</v>
      </c>
      <c r="J10" s="47">
        <f>(J6/365)*Assumptions!F50</f>
        <v>997520.36722110491</v>
      </c>
      <c r="K10" s="48">
        <f>(K6/365)*Assumptions!G50</f>
        <v>1047554.8342093976</v>
      </c>
    </row>
    <row r="11" spans="1:11" x14ac:dyDescent="0.35">
      <c r="A11" s="9" t="s">
        <v>134</v>
      </c>
      <c r="B11" s="56">
        <v>282300</v>
      </c>
      <c r="C11" s="47">
        <v>282300</v>
      </c>
      <c r="D11" s="47">
        <v>286422</v>
      </c>
      <c r="E11" s="47">
        <v>297034</v>
      </c>
      <c r="F11" s="48">
        <v>297563</v>
      </c>
      <c r="G11" s="47">
        <f>G5*Assumptions!C55</f>
        <v>263316.0801427791</v>
      </c>
      <c r="H11" s="47">
        <f>H5*Assumptions!D55</f>
        <v>284644.68263434421</v>
      </c>
      <c r="I11" s="47">
        <f>I5*Assumptions!E55</f>
        <v>307700.90192772605</v>
      </c>
      <c r="J11" s="47">
        <f>J5*Assumptions!F55</f>
        <v>332624.67498387187</v>
      </c>
      <c r="K11" s="48">
        <f>K5*Assumptions!G55</f>
        <v>359567.27365756553</v>
      </c>
    </row>
    <row r="12" spans="1:11" x14ac:dyDescent="0.35">
      <c r="A12" s="9" t="s">
        <v>135</v>
      </c>
      <c r="B12" s="47">
        <v>1914137</v>
      </c>
      <c r="C12" s="47">
        <f t="shared" ref="C12:E12" si="0">C9+C10+C11</f>
        <v>1705614</v>
      </c>
      <c r="D12" s="47">
        <f t="shared" si="0"/>
        <v>1666846</v>
      </c>
      <c r="E12" s="47">
        <f t="shared" si="0"/>
        <v>1823686</v>
      </c>
      <c r="F12" s="48">
        <f>F9+F10+F11</f>
        <v>2247676</v>
      </c>
      <c r="G12" s="47">
        <f>G9+G10+G11</f>
        <v>1656381.0107661341</v>
      </c>
      <c r="H12" s="47">
        <f t="shared" ref="H12:K12" si="1">H9+H10+H11</f>
        <v>1767372.8761116238</v>
      </c>
      <c r="I12" s="47">
        <f t="shared" si="1"/>
        <v>1883576.6385158657</v>
      </c>
      <c r="J12" s="47">
        <f t="shared" si="1"/>
        <v>2007348.2786076278</v>
      </c>
      <c r="K12" s="48">
        <f t="shared" si="1"/>
        <v>2139178.8064182289</v>
      </c>
    </row>
    <row r="13" spans="1:11" x14ac:dyDescent="0.35">
      <c r="A13" s="9"/>
      <c r="B13" s="47"/>
      <c r="C13" s="47"/>
      <c r="D13" s="47"/>
      <c r="E13" s="47"/>
      <c r="F13" s="48"/>
      <c r="G13" s="47"/>
      <c r="H13" s="47"/>
      <c r="I13" s="47"/>
      <c r="J13" s="47"/>
      <c r="K13" s="48"/>
    </row>
    <row r="14" spans="1:11" x14ac:dyDescent="0.35">
      <c r="A14" s="6" t="s">
        <v>136</v>
      </c>
      <c r="B14" s="47"/>
      <c r="C14" s="47"/>
      <c r="D14" s="47"/>
      <c r="E14" s="47"/>
      <c r="F14" s="48"/>
      <c r="G14" s="47"/>
      <c r="H14" s="47"/>
      <c r="I14" s="47"/>
      <c r="J14" s="47"/>
      <c r="K14" s="48"/>
    </row>
    <row r="15" spans="1:11" x14ac:dyDescent="0.35">
      <c r="A15" s="9" t="s">
        <v>137</v>
      </c>
      <c r="B15" s="46">
        <v>618194</v>
      </c>
      <c r="C15" s="56" t="s">
        <v>150</v>
      </c>
      <c r="D15" s="56">
        <v>613307</v>
      </c>
      <c r="E15" s="47">
        <v>560331</v>
      </c>
      <c r="F15" s="76">
        <v>649116</v>
      </c>
      <c r="G15" s="47">
        <f>(G6/365)*Assumptions!C62</f>
        <v>578932.53951332683</v>
      </c>
      <c r="H15" s="47">
        <f>(H6/365)*Assumptions!D62</f>
        <v>629285.13302149298</v>
      </c>
      <c r="I15" s="47">
        <f>(I6/365)*Assumptions!E62</f>
        <v>682637.77671328292</v>
      </c>
      <c r="J15" s="47">
        <f>(J6/365)*Assumptions!F62</f>
        <v>739827.60568898614</v>
      </c>
      <c r="K15" s="48">
        <f>(K6/365)*Assumptions!G62</f>
        <v>801071.34380718635</v>
      </c>
    </row>
    <row r="16" spans="1:11" x14ac:dyDescent="0.35">
      <c r="A16" s="9" t="s">
        <v>176</v>
      </c>
      <c r="B16" s="46">
        <v>374694</v>
      </c>
      <c r="C16" s="56">
        <v>378859</v>
      </c>
      <c r="D16" s="56">
        <v>460165</v>
      </c>
      <c r="E16" s="47">
        <v>317963</v>
      </c>
      <c r="F16" s="76">
        <v>354643</v>
      </c>
      <c r="G16" s="47">
        <f>G5*Assumptions!C67</f>
        <v>314110.81495131657</v>
      </c>
      <c r="H16" s="47">
        <f>H5*Assumptions!D67</f>
        <v>338439.06313760969</v>
      </c>
      <c r="I16" s="47">
        <f>I5*Assumptions!E67</f>
        <v>365852.62725175603</v>
      </c>
      <c r="J16" s="47">
        <f>J5*Assumptions!F67</f>
        <v>395486.69005914824</v>
      </c>
      <c r="K16" s="48">
        <f>K5*Assumptions!G67</f>
        <v>427521.11195393925</v>
      </c>
    </row>
    <row r="17" spans="1:11" x14ac:dyDescent="0.35">
      <c r="A17" s="9" t="s">
        <v>138</v>
      </c>
      <c r="B17" s="46">
        <v>219424</v>
      </c>
      <c r="C17" s="56">
        <v>203399</v>
      </c>
      <c r="D17" s="56">
        <v>164294</v>
      </c>
      <c r="E17" s="47">
        <v>159628</v>
      </c>
      <c r="F17" s="76">
        <v>160533</v>
      </c>
      <c r="G17" s="47">
        <f>G5*Assumptions!C72</f>
        <v>150687.1295617501</v>
      </c>
      <c r="H17" s="47">
        <f>H5*Assumptions!D72</f>
        <v>163931.42120727967</v>
      </c>
      <c r="I17" s="47">
        <f>I5*Assumptions!E72</f>
        <v>177209.86632506931</v>
      </c>
      <c r="J17" s="47">
        <f>J5*Assumptions!F72</f>
        <v>191563.86549739994</v>
      </c>
      <c r="K17" s="48">
        <f>K5*Assumptions!G72</f>
        <v>207080.53860268934</v>
      </c>
    </row>
    <row r="18" spans="1:11" x14ac:dyDescent="0.35">
      <c r="A18" s="9" t="s">
        <v>177</v>
      </c>
      <c r="B18" s="46">
        <v>125900</v>
      </c>
      <c r="C18" s="56">
        <v>162561</v>
      </c>
      <c r="D18" s="56">
        <v>138664</v>
      </c>
      <c r="E18" s="47">
        <v>134833</v>
      </c>
      <c r="F18" s="76">
        <v>140990</v>
      </c>
      <c r="G18" s="47">
        <f>G5*Assumptions!C77</f>
        <v>108247.05150068791</v>
      </c>
      <c r="H18" s="47">
        <f>H5*Assumptions!D77</f>
        <v>117015.06267224364</v>
      </c>
      <c r="I18" s="47">
        <f>I5*Assumptions!E77</f>
        <v>126493.28274869536</v>
      </c>
      <c r="J18" s="47">
        <f>J5*Assumptions!F77</f>
        <v>136739.23865133969</v>
      </c>
      <c r="K18" s="48">
        <f>K5*Assumptions!G77</f>
        <v>147815.1169820982</v>
      </c>
    </row>
    <row r="19" spans="1:11" x14ac:dyDescent="0.35">
      <c r="A19" s="9" t="s">
        <v>139</v>
      </c>
      <c r="B19" s="46">
        <v>83797</v>
      </c>
      <c r="C19" s="56">
        <v>92503</v>
      </c>
      <c r="D19" s="56">
        <v>73746</v>
      </c>
      <c r="E19" s="47">
        <v>125840</v>
      </c>
      <c r="F19" s="76">
        <v>51609</v>
      </c>
      <c r="G19" s="47">
        <f>G5*Assumptions!C82</f>
        <v>66406.449346570895</v>
      </c>
      <c r="H19" s="47">
        <f>H5*Assumptions!D82</f>
        <v>71785.371743643133</v>
      </c>
      <c r="I19" s="47">
        <f>I5*Assumptions!E82</f>
        <v>77599.986854878225</v>
      </c>
      <c r="J19" s="47">
        <f>J5*Assumptions!F82</f>
        <v>83885.585790123354</v>
      </c>
      <c r="K19" s="48">
        <f>K5*Assumptions!G82</f>
        <v>90680.318239123357</v>
      </c>
    </row>
    <row r="20" spans="1:11" x14ac:dyDescent="0.35">
      <c r="A20" s="9" t="s">
        <v>140</v>
      </c>
      <c r="B20" s="46">
        <v>1422009</v>
      </c>
      <c r="C20" s="56" t="s">
        <v>153</v>
      </c>
      <c r="D20" s="56">
        <v>1450176</v>
      </c>
      <c r="E20" s="47">
        <v>1298595</v>
      </c>
      <c r="F20" s="76">
        <v>1356891</v>
      </c>
      <c r="G20" s="47">
        <f>G15+G16+G17+G18+G19</f>
        <v>1218383.9848736525</v>
      </c>
      <c r="H20" s="47">
        <f t="shared" ref="H20:K20" si="2">H15+H16+H17+H18+H19</f>
        <v>1320456.0517822693</v>
      </c>
      <c r="I20" s="47">
        <f t="shared" si="2"/>
        <v>1429793.5398936819</v>
      </c>
      <c r="J20" s="47">
        <f t="shared" si="2"/>
        <v>1547502.9856869972</v>
      </c>
      <c r="K20" s="48">
        <f t="shared" si="2"/>
        <v>1674168.4295850364</v>
      </c>
    </row>
    <row r="21" spans="1:11" x14ac:dyDescent="0.35">
      <c r="A21" s="9"/>
      <c r="B21" s="47"/>
      <c r="C21" s="47"/>
      <c r="D21" s="47"/>
      <c r="E21" s="47"/>
      <c r="F21" s="48"/>
      <c r="G21" s="47"/>
      <c r="H21" s="47"/>
      <c r="I21" s="47"/>
      <c r="J21" s="47"/>
      <c r="K21" s="48"/>
    </row>
    <row r="22" spans="1:11" x14ac:dyDescent="0.35">
      <c r="A22" s="6" t="s">
        <v>141</v>
      </c>
      <c r="B22" s="47">
        <f>B12-B20</f>
        <v>492128</v>
      </c>
      <c r="C22" s="47">
        <v>292338</v>
      </c>
      <c r="D22" s="47">
        <f t="shared" ref="D22:E22" si="3">D12-D20</f>
        <v>216670</v>
      </c>
      <c r="E22" s="47">
        <f t="shared" si="3"/>
        <v>525091</v>
      </c>
      <c r="F22" s="48">
        <f>F12-F20</f>
        <v>890785</v>
      </c>
      <c r="G22" s="47">
        <f>G12-G20</f>
        <v>437997.02589248167</v>
      </c>
      <c r="H22" s="47">
        <f t="shared" ref="H22:K22" si="4">H12-H20</f>
        <v>446916.82432935457</v>
      </c>
      <c r="I22" s="47">
        <f t="shared" si="4"/>
        <v>453783.09862218378</v>
      </c>
      <c r="J22" s="47">
        <f t="shared" si="4"/>
        <v>459845.29292063066</v>
      </c>
      <c r="K22" s="48">
        <f t="shared" si="4"/>
        <v>465010.37683319254</v>
      </c>
    </row>
    <row r="23" spans="1:11" x14ac:dyDescent="0.35">
      <c r="A23" s="9" t="s">
        <v>142</v>
      </c>
      <c r="B23" s="49">
        <f t="shared" ref="B23:E23" si="5">B22/B5</f>
        <v>9.3433770028926555E-2</v>
      </c>
      <c r="C23" s="49">
        <f t="shared" si="5"/>
        <v>6.533178893535542E-2</v>
      </c>
      <c r="D23" s="49">
        <f t="shared" si="5"/>
        <v>3.8122863759543914E-2</v>
      </c>
      <c r="E23" s="77">
        <f t="shared" si="5"/>
        <v>0.40362275115396884</v>
      </c>
      <c r="F23" s="50">
        <f>F22/F5</f>
        <v>0.15088752084308721</v>
      </c>
      <c r="G23" s="7"/>
      <c r="H23" s="7"/>
      <c r="I23" s="7"/>
      <c r="J23" s="7"/>
      <c r="K23" s="8"/>
    </row>
    <row r="24" spans="1:11" x14ac:dyDescent="0.35">
      <c r="A24" s="9"/>
      <c r="B24" s="78"/>
      <c r="C24" s="47"/>
      <c r="D24" s="47"/>
      <c r="E24" s="47"/>
      <c r="F24" s="48"/>
      <c r="G24" s="7"/>
      <c r="H24" s="7"/>
      <c r="I24" s="7"/>
      <c r="J24" s="7"/>
      <c r="K24" s="8"/>
    </row>
    <row r="25" spans="1:11" x14ac:dyDescent="0.35">
      <c r="A25" s="6" t="s">
        <v>143</v>
      </c>
      <c r="B25" s="78"/>
      <c r="C25" s="47">
        <f>C22-B22</f>
        <v>-199790</v>
      </c>
      <c r="D25" s="47">
        <f t="shared" ref="D25:F25" si="6">D22-C22</f>
        <v>-75668</v>
      </c>
      <c r="E25" s="47">
        <f t="shared" si="6"/>
        <v>308421</v>
      </c>
      <c r="F25" s="47">
        <f t="shared" si="6"/>
        <v>365694</v>
      </c>
      <c r="G25" s="47">
        <f>G22-F22</f>
        <v>-452787.97410751833</v>
      </c>
      <c r="H25" s="47">
        <f t="shared" ref="H25:K25" si="7">H22-G22</f>
        <v>8919.7984368728939</v>
      </c>
      <c r="I25" s="47">
        <f t="shared" si="7"/>
        <v>6866.2742928292137</v>
      </c>
      <c r="J25" s="47">
        <f t="shared" si="7"/>
        <v>6062.1942984468769</v>
      </c>
      <c r="K25" s="48">
        <f t="shared" si="7"/>
        <v>5165.0839125618804</v>
      </c>
    </row>
    <row r="26" spans="1:11" x14ac:dyDescent="0.35">
      <c r="A26" s="9"/>
      <c r="B26" s="78"/>
      <c r="C26" s="78"/>
      <c r="D26" s="78"/>
      <c r="E26" s="78"/>
      <c r="F26" s="55"/>
      <c r="G26" s="7"/>
      <c r="H26" s="7"/>
      <c r="I26" s="7"/>
      <c r="J26" s="7"/>
      <c r="K26" s="8"/>
    </row>
    <row r="27" spans="1:11" x14ac:dyDescent="0.35">
      <c r="A27" s="6" t="s">
        <v>144</v>
      </c>
      <c r="B27" s="78"/>
      <c r="C27" s="78"/>
      <c r="D27" s="78"/>
      <c r="E27" s="78"/>
      <c r="F27" s="55"/>
      <c r="G27" s="7"/>
      <c r="H27" s="7"/>
      <c r="I27" s="7"/>
      <c r="J27" s="7"/>
      <c r="K27" s="8"/>
    </row>
    <row r="28" spans="1:11" x14ac:dyDescent="0.35">
      <c r="A28" s="9" t="s">
        <v>145</v>
      </c>
      <c r="B28" s="79">
        <f t="shared" ref="B28:F29" si="8">(B9/B5)*365</f>
        <v>36.543435782509341</v>
      </c>
      <c r="C28" s="79">
        <f t="shared" si="8"/>
        <v>43.015290299814488</v>
      </c>
      <c r="D28" s="79">
        <f t="shared" si="8"/>
        <v>36.542861345524017</v>
      </c>
      <c r="E28" s="79">
        <f>(E9/E5)*365</f>
        <v>197.01209889734002</v>
      </c>
      <c r="F28" s="80">
        <f t="shared" si="8"/>
        <v>46.979336124381653</v>
      </c>
      <c r="G28" s="7"/>
      <c r="H28" s="7"/>
      <c r="I28" s="7"/>
      <c r="J28" s="7"/>
      <c r="K28" s="8"/>
    </row>
    <row r="29" spans="1:11" x14ac:dyDescent="0.35">
      <c r="A29" s="9" t="s">
        <v>146</v>
      </c>
      <c r="B29" s="79">
        <f t="shared" si="8"/>
        <v>116.93864940951491</v>
      </c>
      <c r="C29" s="79">
        <f t="shared" si="8"/>
        <v>141.29200128576687</v>
      </c>
      <c r="D29" s="79">
        <f t="shared" si="8"/>
        <v>104.94972124053896</v>
      </c>
      <c r="E29" s="79">
        <f>(E10/E6)*365</f>
        <v>432.50113900782003</v>
      </c>
      <c r="F29" s="80">
        <f t="shared" si="8"/>
        <v>133.49810373733672</v>
      </c>
      <c r="G29" s="7"/>
      <c r="H29" s="7"/>
      <c r="I29" s="7"/>
      <c r="J29" s="7"/>
      <c r="K29" s="8"/>
    </row>
    <row r="30" spans="1:11" x14ac:dyDescent="0.35">
      <c r="A30" s="9" t="s">
        <v>149</v>
      </c>
      <c r="B30" s="49">
        <f>282300/5267132</f>
        <v>5.3596530331877008E-2</v>
      </c>
      <c r="C30" s="49">
        <f t="shared" ref="C30" si="9">C11/C5</f>
        <v>6.3088493512478139E-2</v>
      </c>
      <c r="D30" s="49">
        <f>D11/D5</f>
        <v>5.0395656453298042E-2</v>
      </c>
      <c r="E30" s="77">
        <f>E11/E5</f>
        <v>0.22832171998047573</v>
      </c>
      <c r="F30" s="50">
        <f>F11/F5</f>
        <v>5.0403344650652583E-2</v>
      </c>
      <c r="G30" s="7"/>
      <c r="H30" s="7"/>
      <c r="I30" s="7"/>
      <c r="J30" s="7"/>
      <c r="K30" s="8"/>
    </row>
    <row r="31" spans="1:11" x14ac:dyDescent="0.35">
      <c r="A31" s="9" t="s">
        <v>147</v>
      </c>
      <c r="B31" s="79">
        <f>(B15/B6)*365</f>
        <v>80.684005822786901</v>
      </c>
      <c r="C31" s="79">
        <f>(575954/2314572)*365</f>
        <v>90.825953999270709</v>
      </c>
      <c r="D31" s="79">
        <f>(D15/D6)*365</f>
        <v>79.326602685290084</v>
      </c>
      <c r="E31" s="79">
        <f>(E15/E6)*365</f>
        <v>293.94423676415425</v>
      </c>
      <c r="F31" s="80">
        <f>(F15/F6)*365</f>
        <v>72.804483673273737</v>
      </c>
      <c r="G31" s="7"/>
      <c r="H31" s="7"/>
      <c r="I31" s="7"/>
      <c r="J31" s="7"/>
      <c r="K31" s="8"/>
    </row>
    <row r="32" spans="1:11" x14ac:dyDescent="0.35">
      <c r="A32" s="9" t="s">
        <v>148</v>
      </c>
      <c r="B32" s="79">
        <f t="shared" ref="B32:D32" si="10">B29+B28-B31</f>
        <v>72.798079369237342</v>
      </c>
      <c r="C32" s="79">
        <f t="shared" si="10"/>
        <v>93.481337586310659</v>
      </c>
      <c r="D32" s="79">
        <f t="shared" si="10"/>
        <v>62.165979900772896</v>
      </c>
      <c r="E32" s="79">
        <f>E29+E28-E31</f>
        <v>335.5690011410058</v>
      </c>
      <c r="F32" s="80">
        <f>F29+F28-F31</f>
        <v>107.67295618844464</v>
      </c>
      <c r="G32" s="7"/>
      <c r="H32" s="7"/>
      <c r="I32" s="7"/>
      <c r="J32" s="7"/>
      <c r="K32" s="8"/>
    </row>
    <row r="33" spans="1:11" x14ac:dyDescent="0.35">
      <c r="A33" s="9" t="s">
        <v>149</v>
      </c>
      <c r="B33" s="62">
        <f>B11/B5</f>
        <v>5.3596530331877008E-2</v>
      </c>
      <c r="C33" s="62">
        <f t="shared" ref="C33:F33" si="11">C11/C5</f>
        <v>6.3088493512478139E-2</v>
      </c>
      <c r="D33" s="62">
        <f t="shared" si="11"/>
        <v>5.0395656453298042E-2</v>
      </c>
      <c r="E33" s="62">
        <f t="shared" si="11"/>
        <v>0.22832171998047573</v>
      </c>
      <c r="F33" s="63">
        <f t="shared" si="11"/>
        <v>5.0403344650652583E-2</v>
      </c>
      <c r="G33" s="7"/>
      <c r="H33" s="7"/>
      <c r="I33" s="7"/>
      <c r="J33" s="7"/>
      <c r="K33" s="8"/>
    </row>
    <row r="34" spans="1:11" x14ac:dyDescent="0.35">
      <c r="A34" s="9" t="s">
        <v>205</v>
      </c>
      <c r="B34" s="62">
        <f>B16/B5</f>
        <v>7.1138145009466247E-2</v>
      </c>
      <c r="C34" s="62">
        <f t="shared" ref="C34:F34" si="12">C16/C5</f>
        <v>8.4667529449677481E-2</v>
      </c>
      <c r="D34" s="62">
        <f t="shared" si="12"/>
        <v>8.0965558692530221E-2</v>
      </c>
      <c r="E34" s="62">
        <f t="shared" si="12"/>
        <v>0.2444092563482699</v>
      </c>
      <c r="F34" s="63">
        <f t="shared" si="12"/>
        <v>6.0071962431288109E-2</v>
      </c>
      <c r="G34" s="7"/>
      <c r="H34" s="7"/>
      <c r="I34" s="7"/>
      <c r="J34" s="7"/>
      <c r="K34" s="8"/>
    </row>
    <row r="35" spans="1:11" x14ac:dyDescent="0.35">
      <c r="A35" s="9" t="s">
        <v>203</v>
      </c>
      <c r="B35" s="62">
        <f>B17/B5</f>
        <v>4.165910404371867E-2</v>
      </c>
      <c r="C35" s="62">
        <f>C17/C5</f>
        <v>4.5455673014327097E-2</v>
      </c>
      <c r="D35" s="62">
        <f t="shared" ref="D35:F35" si="13">D17/D5</f>
        <v>2.8907360402965373E-2</v>
      </c>
      <c r="E35" s="62">
        <f t="shared" si="13"/>
        <v>0.12270157462459981</v>
      </c>
      <c r="F35" s="63">
        <f t="shared" si="13"/>
        <v>2.7192225265920866E-2</v>
      </c>
      <c r="G35" s="7"/>
      <c r="H35" s="7"/>
      <c r="I35" s="7"/>
      <c r="J35" s="7"/>
      <c r="K35" s="8"/>
    </row>
    <row r="36" spans="1:11" x14ac:dyDescent="0.35">
      <c r="A36" s="9" t="s">
        <v>206</v>
      </c>
      <c r="B36" s="62">
        <f>B18/B5</f>
        <v>2.3902951359487477E-2</v>
      </c>
      <c r="C36" s="62">
        <f t="shared" ref="C36:F36" si="14">C18/C5</f>
        <v>3.6329183825299177E-2</v>
      </c>
      <c r="D36" s="62">
        <f t="shared" si="14"/>
        <v>2.4397788251042586E-2</v>
      </c>
      <c r="E36" s="62">
        <f t="shared" si="14"/>
        <v>0.10364235229006606</v>
      </c>
      <c r="F36" s="63">
        <f t="shared" si="14"/>
        <v>2.3881892447298578E-2</v>
      </c>
      <c r="G36" s="7"/>
      <c r="H36" s="7"/>
      <c r="I36" s="7"/>
      <c r="J36" s="7"/>
      <c r="K36" s="8"/>
    </row>
    <row r="37" spans="1:11" x14ac:dyDescent="0.35">
      <c r="A37" s="10" t="s">
        <v>204</v>
      </c>
      <c r="B37" s="81">
        <f>B19/B5</f>
        <v>1.5909417117323053E-2</v>
      </c>
      <c r="C37" s="81">
        <f>C19/C5</f>
        <v>2.0672599771111459E-2</v>
      </c>
      <c r="D37" s="81">
        <f t="shared" ref="D37:F37" si="15">D19/D5</f>
        <v>1.2975532887853997E-2</v>
      </c>
      <c r="E37" s="81">
        <f t="shared" si="15"/>
        <v>9.6729684959779239E-2</v>
      </c>
      <c r="F37" s="82">
        <f t="shared" si="15"/>
        <v>8.7419007540437792E-3</v>
      </c>
      <c r="G37" s="11"/>
      <c r="H37" s="11"/>
      <c r="I37" s="11"/>
      <c r="J37" s="11"/>
      <c r="K37" s="12"/>
    </row>
    <row r="38" spans="1:11" x14ac:dyDescent="0.35">
      <c r="F38" s="34"/>
    </row>
  </sheetData>
  <mergeCells count="2">
    <mergeCell ref="B3:F3"/>
    <mergeCell ref="G3:K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13e737-9011-46ee-b7e3-ef6f824dc13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E5DA3A0032841B794D79CC7B63F58" ma:contentTypeVersion="7" ma:contentTypeDescription="Create a new document." ma:contentTypeScope="" ma:versionID="b962ab6c9cacfb2f5dc401ba122d13fa">
  <xsd:schema xmlns:xsd="http://www.w3.org/2001/XMLSchema" xmlns:xs="http://www.w3.org/2001/XMLSchema" xmlns:p="http://schemas.microsoft.com/office/2006/metadata/properties" xmlns:ns3="fa13e737-9011-46ee-b7e3-ef6f824dc13a" xmlns:ns4="3de17b81-2c82-491f-9c2b-2e199487596c" targetNamespace="http://schemas.microsoft.com/office/2006/metadata/properties" ma:root="true" ma:fieldsID="dd0ae07a4a19c6df872e662744def485" ns3:_="" ns4:_="">
    <xsd:import namespace="fa13e737-9011-46ee-b7e3-ef6f824dc13a"/>
    <xsd:import namespace="3de17b81-2c82-491f-9c2b-2e19948759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3e737-9011-46ee-b7e3-ef6f824dc1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17b81-2c82-491f-9c2b-2e199487596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8BE18E-0A2C-4830-8136-2F1263C174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64DD7-684D-46B3-B824-078810A7901B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3de17b81-2c82-491f-9c2b-2e199487596c"/>
    <ds:schemaRef ds:uri="http://www.w3.org/XML/1998/namespace"/>
    <ds:schemaRef ds:uri="http://purl.org/dc/dcmitype/"/>
    <ds:schemaRef ds:uri="fa13e737-9011-46ee-b7e3-ef6f824dc13a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CDDCD2A-015B-44F7-BDBC-9A8F55BBBB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13e737-9011-46ee-b7e3-ef6f824dc13a"/>
    <ds:schemaRef ds:uri="3de17b81-2c82-491f-9c2b-2e1994875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Graphs</vt:lpstr>
      <vt:lpstr>Financial ratios</vt:lpstr>
      <vt:lpstr>Rf rate</vt:lpstr>
      <vt:lpstr>Rm</vt:lpstr>
      <vt:lpstr>Ri</vt:lpstr>
      <vt:lpstr>Beta</vt:lpstr>
      <vt:lpstr>MRP</vt:lpstr>
      <vt:lpstr>CAPM</vt:lpstr>
      <vt:lpstr>NWC</vt:lpstr>
      <vt:lpstr>Assumptions</vt:lpstr>
      <vt:lpstr>DCF</vt:lpstr>
      <vt:lpstr>WACC</vt:lpstr>
      <vt:lpstr>MVdebt</vt:lpstr>
      <vt:lpstr>MV equity</vt:lpstr>
      <vt:lpstr>Comparable Values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2023-08-21T15:33:44Z</dcterms:created>
  <dcterms:modified xsi:type="dcterms:W3CDTF">2023-08-27T19:08:38Z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0x010100449E5DA3A0032841B794D79CC7B63F58</vt:lpwstr>
  </property>
</Properties>
</file>