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937" documentId="8_{FDD42E6F-94E1-48F3-8613-54A91AB43A68}" xr6:coauthVersionLast="47" xr6:coauthVersionMax="47" xr10:uidLastSave="{6DAEF35B-1147-4EE2-915C-97F5F2AA2640}"/>
  <bookViews>
    <workbookView xWindow="0" yWindow="0" windowWidth="21600" windowHeight="1290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376" i="1" l="1"/>
  <c r="AP1376" i="1"/>
  <c r="AQ1376" i="1"/>
  <c r="AR1376" i="1"/>
  <c r="AU1376" i="1"/>
  <c r="AT1376" i="1" s="1"/>
  <c r="AV1376" i="1"/>
  <c r="AS1376" i="1" s="1"/>
  <c r="AK1376" i="1"/>
  <c r="X1376" i="1"/>
  <c r="Y1376" i="1"/>
  <c r="Q1376" i="1"/>
  <c r="H1376" i="1"/>
  <c r="AO1375" i="1"/>
  <c r="AP1375" i="1"/>
  <c r="AQ1375" i="1"/>
  <c r="AR1375" i="1"/>
  <c r="AU1375" i="1"/>
  <c r="AT1375" i="1" s="1"/>
  <c r="AV1375" i="1"/>
  <c r="AS1375" i="1" s="1"/>
  <c r="AK1375" i="1"/>
  <c r="X1375" i="1"/>
  <c r="Y1375" i="1"/>
  <c r="Q1375" i="1"/>
  <c r="H1375" i="1"/>
  <c r="AO1374" i="1"/>
  <c r="AP1374" i="1"/>
  <c r="AQ1374" i="1"/>
  <c r="AR1374" i="1"/>
  <c r="AU1374" i="1"/>
  <c r="AT1374" i="1" s="1"/>
  <c r="AV1374" i="1"/>
  <c r="AS1374" i="1" s="1"/>
  <c r="AK1374" i="1"/>
  <c r="X1374" i="1"/>
  <c r="Y1374" i="1"/>
  <c r="Q1374" i="1"/>
  <c r="H1374" i="1"/>
  <c r="AO1373" i="1"/>
  <c r="AP1373" i="1"/>
  <c r="AQ1373" i="1"/>
  <c r="AR1373" i="1"/>
  <c r="AU1373" i="1"/>
  <c r="AT1373" i="1" s="1"/>
  <c r="AV1373" i="1"/>
  <c r="AS1373" i="1" s="1"/>
  <c r="AK1373" i="1"/>
  <c r="X1373" i="1"/>
  <c r="Y1373" i="1"/>
  <c r="Q1373" i="1"/>
  <c r="H1373" i="1"/>
  <c r="AO1372" i="1"/>
  <c r="AP1372" i="1"/>
  <c r="AQ1372" i="1"/>
  <c r="AR1372" i="1"/>
  <c r="AU1372" i="1"/>
  <c r="AT1372" i="1" s="1"/>
  <c r="AV1372" i="1"/>
  <c r="AS1372" i="1" s="1"/>
  <c r="AK1372" i="1"/>
  <c r="X1372" i="1"/>
  <c r="Y1372" i="1"/>
  <c r="Q1372" i="1"/>
  <c r="H1372" i="1"/>
  <c r="S1372" i="1" s="1"/>
  <c r="T1372" i="1" s="1"/>
  <c r="AV1371" i="1"/>
  <c r="AS1371" i="1" s="1"/>
  <c r="AU1371" i="1"/>
  <c r="AT1371" i="1" s="1"/>
  <c r="AR1371" i="1"/>
  <c r="AQ1371" i="1"/>
  <c r="AP1371" i="1"/>
  <c r="AO1371" i="1"/>
  <c r="AK1371" i="1"/>
  <c r="Y1371" i="1"/>
  <c r="X1371" i="1"/>
  <c r="Q1371" i="1"/>
  <c r="H1371" i="1"/>
  <c r="S1371" i="1" s="1"/>
  <c r="T1371" i="1" s="1"/>
  <c r="AV1370" i="1"/>
  <c r="AS1370" i="1" s="1"/>
  <c r="AU1370" i="1"/>
  <c r="AT1370" i="1" s="1"/>
  <c r="AR1370" i="1"/>
  <c r="AQ1370" i="1"/>
  <c r="AP1370" i="1"/>
  <c r="AO1370" i="1"/>
  <c r="AK1370" i="1"/>
  <c r="Y1370" i="1"/>
  <c r="X1370" i="1"/>
  <c r="Q1370" i="1"/>
  <c r="H1370" i="1"/>
  <c r="S1370" i="1" s="1"/>
  <c r="T1370" i="1" s="1"/>
  <c r="AR1369" i="1"/>
  <c r="AQ1369" i="1"/>
  <c r="AP1369" i="1"/>
  <c r="AO1369" i="1"/>
  <c r="AK1369" i="1"/>
  <c r="Y1369" i="1"/>
  <c r="X1369" i="1"/>
  <c r="Q1369" i="1"/>
  <c r="H1369" i="1"/>
  <c r="AV1368" i="1"/>
  <c r="AS1368" i="1" s="1"/>
  <c r="AU1368" i="1"/>
  <c r="AT1368" i="1" s="1"/>
  <c r="AR1368" i="1"/>
  <c r="AQ1368" i="1"/>
  <c r="AP1368" i="1"/>
  <c r="AO1368" i="1"/>
  <c r="AK1368" i="1"/>
  <c r="Y1368" i="1"/>
  <c r="X1368" i="1"/>
  <c r="Q1368" i="1"/>
  <c r="H1368" i="1"/>
  <c r="S1368" i="1" s="1"/>
  <c r="T1368" i="1" s="1"/>
  <c r="AR1367" i="1"/>
  <c r="AQ1367" i="1"/>
  <c r="AP1367" i="1"/>
  <c r="AO1367" i="1"/>
  <c r="AK1367" i="1"/>
  <c r="Y1367" i="1"/>
  <c r="X1367" i="1"/>
  <c r="Q1367" i="1"/>
  <c r="H1367" i="1"/>
  <c r="AU1367" i="1" s="1"/>
  <c r="AT1367" i="1" s="1"/>
  <c r="W1366" i="1"/>
  <c r="V1366" i="1"/>
  <c r="U1366" i="1"/>
  <c r="Y1366" i="1" s="1"/>
  <c r="Q1366" i="1"/>
  <c r="H1366" i="1"/>
  <c r="S1366" i="1" s="1"/>
  <c r="T1366" i="1" s="1"/>
  <c r="W1365" i="1"/>
  <c r="V1365" i="1"/>
  <c r="U1365" i="1"/>
  <c r="Y1365" i="1" s="1"/>
  <c r="Q1365" i="1"/>
  <c r="H1365" i="1"/>
  <c r="W1364" i="1"/>
  <c r="V1364" i="1"/>
  <c r="U1364" i="1"/>
  <c r="Y1364" i="1" s="1"/>
  <c r="Q1364" i="1"/>
  <c r="H1364" i="1"/>
  <c r="S1364" i="1" s="1"/>
  <c r="T1364" i="1" s="1"/>
  <c r="W1363" i="1"/>
  <c r="V1363" i="1"/>
  <c r="U1363" i="1"/>
  <c r="Y1363" i="1" s="1"/>
  <c r="Q1363" i="1"/>
  <c r="H1363" i="1"/>
  <c r="S1363" i="1" s="1"/>
  <c r="T1363" i="1" s="1"/>
  <c r="W1362" i="1"/>
  <c r="V1362" i="1"/>
  <c r="U1362" i="1"/>
  <c r="Y1362" i="1" s="1"/>
  <c r="Q1362" i="1"/>
  <c r="H1362" i="1"/>
  <c r="W1361" i="1"/>
  <c r="V1361" i="1"/>
  <c r="U1361" i="1"/>
  <c r="X1361" i="1" s="1"/>
  <c r="Q1361" i="1"/>
  <c r="H1361" i="1"/>
  <c r="S1361" i="1" s="1"/>
  <c r="T1361" i="1" s="1"/>
  <c r="W1360" i="1"/>
  <c r="V1360" i="1"/>
  <c r="U1360" i="1"/>
  <c r="Y1360" i="1" s="1"/>
  <c r="Q1360" i="1"/>
  <c r="H1360" i="1"/>
  <c r="S1360" i="1" s="1"/>
  <c r="T1360" i="1" s="1"/>
  <c r="W1359" i="1"/>
  <c r="V1359" i="1"/>
  <c r="U1359" i="1"/>
  <c r="Y1359" i="1" s="1"/>
  <c r="Q1359" i="1"/>
  <c r="H1359" i="1"/>
  <c r="W1358" i="1"/>
  <c r="V1358" i="1"/>
  <c r="U1358" i="1"/>
  <c r="Y1358" i="1" s="1"/>
  <c r="Q1358" i="1"/>
  <c r="H1358" i="1"/>
  <c r="S1358" i="1" s="1"/>
  <c r="T1358" i="1" s="1"/>
  <c r="W1357" i="1"/>
  <c r="V1357" i="1"/>
  <c r="U1357" i="1"/>
  <c r="Y1357" i="1" s="1"/>
  <c r="Q1357" i="1"/>
  <c r="H1357" i="1"/>
  <c r="W1356" i="1"/>
  <c r="V1356" i="1"/>
  <c r="U1356" i="1"/>
  <c r="Y1356" i="1" s="1"/>
  <c r="Q1356" i="1"/>
  <c r="H1356" i="1"/>
  <c r="S1356" i="1" s="1"/>
  <c r="T1356" i="1" s="1"/>
  <c r="W1355" i="1"/>
  <c r="V1355" i="1"/>
  <c r="U1355" i="1"/>
  <c r="Y1355" i="1" s="1"/>
  <c r="Q1355" i="1"/>
  <c r="H1355" i="1"/>
  <c r="W1354" i="1"/>
  <c r="V1354" i="1"/>
  <c r="U1354" i="1"/>
  <c r="Y1354" i="1" s="1"/>
  <c r="Q1354" i="1"/>
  <c r="H1354" i="1"/>
  <c r="W1353" i="1"/>
  <c r="V1353" i="1"/>
  <c r="U1353" i="1"/>
  <c r="Y1353" i="1" s="1"/>
  <c r="Q1353" i="1"/>
  <c r="H1353" i="1"/>
  <c r="W1352" i="1"/>
  <c r="V1352" i="1"/>
  <c r="U1352" i="1"/>
  <c r="X1352" i="1" s="1"/>
  <c r="Q1352" i="1"/>
  <c r="H1352" i="1"/>
  <c r="S1352" i="1" s="1"/>
  <c r="T1352" i="1" s="1"/>
  <c r="W1351" i="1"/>
  <c r="V1351" i="1"/>
  <c r="U1351" i="1"/>
  <c r="Y1351" i="1" s="1"/>
  <c r="Q1351" i="1"/>
  <c r="H1351" i="1"/>
  <c r="W1350" i="1"/>
  <c r="V1350" i="1"/>
  <c r="U1350" i="1"/>
  <c r="Y1350" i="1" s="1"/>
  <c r="Q1350" i="1"/>
  <c r="H1350" i="1"/>
  <c r="S1350" i="1" s="1"/>
  <c r="T1350" i="1" s="1"/>
  <c r="W1349" i="1"/>
  <c r="V1349" i="1"/>
  <c r="U1349" i="1"/>
  <c r="Y1349" i="1" s="1"/>
  <c r="Q1349" i="1"/>
  <c r="H1349" i="1"/>
  <c r="S1349" i="1" s="1"/>
  <c r="T1349" i="1" s="1"/>
  <c r="W1348" i="1"/>
  <c r="V1348" i="1"/>
  <c r="U1348" i="1"/>
  <c r="Y1348" i="1" s="1"/>
  <c r="Q1348" i="1"/>
  <c r="H1348" i="1"/>
  <c r="S1348" i="1" s="1"/>
  <c r="T1348" i="1" s="1"/>
  <c r="W1347" i="1"/>
  <c r="V1347" i="1"/>
  <c r="U1347" i="1"/>
  <c r="Y1347" i="1" s="1"/>
  <c r="Q1347" i="1"/>
  <c r="H1347" i="1"/>
  <c r="S1347" i="1" s="1"/>
  <c r="T1347" i="1" s="1"/>
  <c r="W1346" i="1"/>
  <c r="V1346" i="1"/>
  <c r="U1346" i="1"/>
  <c r="Y1346" i="1" s="1"/>
  <c r="Q1346" i="1"/>
  <c r="H1346" i="1"/>
  <c r="S1346" i="1" s="1"/>
  <c r="T1346" i="1" s="1"/>
  <c r="W1345" i="1"/>
  <c r="V1345" i="1"/>
  <c r="U1345" i="1"/>
  <c r="X1345" i="1" s="1"/>
  <c r="Q1345" i="1"/>
  <c r="H1345" i="1"/>
  <c r="S1345" i="1" s="1"/>
  <c r="T1345" i="1" s="1"/>
  <c r="W1344" i="1"/>
  <c r="V1344" i="1"/>
  <c r="U1344" i="1"/>
  <c r="Y1344" i="1" s="1"/>
  <c r="Q1344" i="1"/>
  <c r="H1344" i="1"/>
  <c r="W1343" i="1"/>
  <c r="V1343" i="1"/>
  <c r="U1343" i="1"/>
  <c r="Y1343" i="1" s="1"/>
  <c r="Q1343" i="1"/>
  <c r="H1343" i="1"/>
  <c r="W1342" i="1"/>
  <c r="V1342" i="1"/>
  <c r="U1342" i="1"/>
  <c r="Y1342" i="1" s="1"/>
  <c r="Q1342" i="1"/>
  <c r="H1342" i="1"/>
  <c r="S1342" i="1" s="1"/>
  <c r="T1342" i="1" s="1"/>
  <c r="W1341" i="1"/>
  <c r="V1341" i="1"/>
  <c r="U1341" i="1"/>
  <c r="Y1341" i="1" s="1"/>
  <c r="Q1341" i="1"/>
  <c r="H1341" i="1"/>
  <c r="S1341" i="1" s="1"/>
  <c r="T1341" i="1" s="1"/>
  <c r="W1340" i="1"/>
  <c r="V1340" i="1"/>
  <c r="U1340" i="1"/>
  <c r="Y1340" i="1" s="1"/>
  <c r="Q1340" i="1"/>
  <c r="H1340" i="1"/>
  <c r="S1340" i="1" s="1"/>
  <c r="T1340" i="1" s="1"/>
  <c r="W1339" i="1"/>
  <c r="V1339" i="1"/>
  <c r="U1339" i="1"/>
  <c r="Y1339" i="1" s="1"/>
  <c r="Q1339" i="1"/>
  <c r="H1339" i="1"/>
  <c r="S1339" i="1" s="1"/>
  <c r="T1339" i="1" s="1"/>
  <c r="W1338" i="1"/>
  <c r="V1338" i="1"/>
  <c r="U1338" i="1"/>
  <c r="Y1338" i="1" s="1"/>
  <c r="Q1338" i="1"/>
  <c r="H1338" i="1"/>
  <c r="S1338" i="1" s="1"/>
  <c r="T1338" i="1" s="1"/>
  <c r="W1337" i="1"/>
  <c r="V1337" i="1"/>
  <c r="U1337" i="1"/>
  <c r="Y1337" i="1" s="1"/>
  <c r="Q1337" i="1"/>
  <c r="H1337" i="1"/>
  <c r="S1337" i="1" s="1"/>
  <c r="T1337" i="1" s="1"/>
  <c r="R1370" i="1" l="1"/>
  <c r="Z1373" i="1"/>
  <c r="Z1376" i="1"/>
  <c r="R1368" i="1"/>
  <c r="S1376" i="1"/>
  <c r="T1376" i="1" s="1"/>
  <c r="R1376" i="1"/>
  <c r="R1372" i="1"/>
  <c r="Z1375" i="1"/>
  <c r="Z1370" i="1"/>
  <c r="Z1372" i="1"/>
  <c r="S1375" i="1"/>
  <c r="T1375" i="1" s="1"/>
  <c r="R1375" i="1"/>
  <c r="Z1371" i="1"/>
  <c r="Z1374" i="1"/>
  <c r="Z1368" i="1"/>
  <c r="R1374" i="1"/>
  <c r="S1374" i="1"/>
  <c r="T1374" i="1" s="1"/>
  <c r="S1373" i="1"/>
  <c r="T1373" i="1" s="1"/>
  <c r="R1373" i="1"/>
  <c r="R1371" i="1"/>
  <c r="Z1369" i="1"/>
  <c r="S1369" i="1"/>
  <c r="T1369" i="1" s="1"/>
  <c r="AU1369" i="1"/>
  <c r="AT1369" i="1" s="1"/>
  <c r="AV1369" i="1"/>
  <c r="AS1369" i="1" s="1"/>
  <c r="R1369" i="1"/>
  <c r="AV1367" i="1"/>
  <c r="AS1367" i="1" s="1"/>
  <c r="Z1367" i="1"/>
  <c r="R1367" i="1"/>
  <c r="S1367" i="1"/>
  <c r="T1367" i="1" s="1"/>
  <c r="Z1345" i="1"/>
  <c r="Z1361" i="1"/>
  <c r="X1366" i="1"/>
  <c r="Z1366" i="1" s="1"/>
  <c r="S1365" i="1"/>
  <c r="T1365" i="1" s="1"/>
  <c r="X1365" i="1"/>
  <c r="Z1365" i="1" s="1"/>
  <c r="X1364" i="1"/>
  <c r="Z1364" i="1" s="1"/>
  <c r="X1363" i="1"/>
  <c r="Z1363" i="1" s="1"/>
  <c r="S1362" i="1"/>
  <c r="T1362" i="1" s="1"/>
  <c r="X1362" i="1"/>
  <c r="Z1362" i="1" s="1"/>
  <c r="Y1361" i="1"/>
  <c r="X1360" i="1"/>
  <c r="Z1360" i="1" s="1"/>
  <c r="S1359" i="1"/>
  <c r="T1359" i="1" s="1"/>
  <c r="X1359" i="1"/>
  <c r="Z1359" i="1" s="1"/>
  <c r="X1358" i="1"/>
  <c r="Z1358" i="1" s="1"/>
  <c r="S1357" i="1"/>
  <c r="T1357" i="1" s="1"/>
  <c r="X1357" i="1"/>
  <c r="Z1357" i="1" s="1"/>
  <c r="X1356" i="1"/>
  <c r="Z1356" i="1" s="1"/>
  <c r="S1355" i="1"/>
  <c r="T1355" i="1" s="1"/>
  <c r="X1355" i="1"/>
  <c r="Z1355" i="1" s="1"/>
  <c r="S1354" i="1"/>
  <c r="T1354" i="1" s="1"/>
  <c r="X1354" i="1"/>
  <c r="Z1354" i="1" s="1"/>
  <c r="S1353" i="1"/>
  <c r="T1353" i="1" s="1"/>
  <c r="X1353" i="1"/>
  <c r="Z1353" i="1" s="1"/>
  <c r="Z1352" i="1"/>
  <c r="Y1352" i="1"/>
  <c r="S1351" i="1"/>
  <c r="T1351" i="1" s="1"/>
  <c r="X1351" i="1"/>
  <c r="Z1351" i="1" s="1"/>
  <c r="X1350" i="1"/>
  <c r="Z1350" i="1" s="1"/>
  <c r="X1349" i="1"/>
  <c r="Z1349" i="1" s="1"/>
  <c r="X1348" i="1"/>
  <c r="Z1348" i="1" s="1"/>
  <c r="X1347" i="1"/>
  <c r="Z1347" i="1" s="1"/>
  <c r="X1346" i="1"/>
  <c r="Z1346" i="1" s="1"/>
  <c r="Y1345" i="1"/>
  <c r="S1344" i="1"/>
  <c r="T1344" i="1" s="1"/>
  <c r="X1344" i="1"/>
  <c r="Z1344" i="1" s="1"/>
  <c r="S1343" i="1"/>
  <c r="T1343" i="1" s="1"/>
  <c r="X1343" i="1"/>
  <c r="Z1343" i="1" s="1"/>
  <c r="X1342" i="1"/>
  <c r="Z1342" i="1" s="1"/>
  <c r="X1341" i="1"/>
  <c r="Z1341" i="1" s="1"/>
  <c r="X1340" i="1"/>
  <c r="Z1340" i="1" s="1"/>
  <c r="X1339" i="1"/>
  <c r="Z1339" i="1" s="1"/>
  <c r="X1338" i="1"/>
  <c r="Z1338" i="1" s="1"/>
  <c r="X1337" i="1"/>
  <c r="Z1337" i="1" s="1"/>
  <c r="W1336" i="1"/>
  <c r="V1336" i="1"/>
  <c r="U1336" i="1"/>
  <c r="Y1336" i="1" s="1"/>
  <c r="Q1336" i="1"/>
  <c r="H1336" i="1"/>
  <c r="W1335" i="1"/>
  <c r="V1335" i="1"/>
  <c r="U1335" i="1"/>
  <c r="Y1335" i="1" s="1"/>
  <c r="Q1335" i="1"/>
  <c r="H1335" i="1"/>
  <c r="S1335" i="1" s="1"/>
  <c r="T1335" i="1" s="1"/>
  <c r="W1334" i="1"/>
  <c r="V1334" i="1"/>
  <c r="U1334" i="1"/>
  <c r="Y1334" i="1" s="1"/>
  <c r="Q1334" i="1"/>
  <c r="H1334" i="1"/>
  <c r="S1334" i="1" s="1"/>
  <c r="T1334" i="1" s="1"/>
  <c r="W1333" i="1"/>
  <c r="V1333" i="1"/>
  <c r="U1333" i="1"/>
  <c r="Y1333" i="1" s="1"/>
  <c r="Q1333" i="1"/>
  <c r="H1333" i="1"/>
  <c r="S1333" i="1" s="1"/>
  <c r="T1333" i="1" s="1"/>
  <c r="W1332" i="1"/>
  <c r="V1332" i="1"/>
  <c r="U1332" i="1"/>
  <c r="Y1332" i="1" s="1"/>
  <c r="Q1332" i="1"/>
  <c r="H1332" i="1"/>
  <c r="S1332" i="1" s="1"/>
  <c r="T1332" i="1" s="1"/>
  <c r="W1331" i="1"/>
  <c r="V1331" i="1"/>
  <c r="U1331" i="1"/>
  <c r="Y1331" i="1" s="1"/>
  <c r="Q1331" i="1"/>
  <c r="H1331" i="1"/>
  <c r="W1330" i="1"/>
  <c r="V1330" i="1"/>
  <c r="U1330" i="1"/>
  <c r="Y1330" i="1" s="1"/>
  <c r="Q1330" i="1"/>
  <c r="H1330" i="1"/>
  <c r="W1329" i="1"/>
  <c r="V1329" i="1"/>
  <c r="U1329" i="1"/>
  <c r="Y1329" i="1" s="1"/>
  <c r="Q1329" i="1"/>
  <c r="H1329" i="1"/>
  <c r="S1329" i="1" s="1"/>
  <c r="T1329" i="1" s="1"/>
  <c r="N5577" i="6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8" i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S1336" i="1" l="1"/>
  <c r="T1336" i="1" s="1"/>
  <c r="X1336" i="1"/>
  <c r="Z1336" i="1" s="1"/>
  <c r="X1335" i="1"/>
  <c r="Z1335" i="1" s="1"/>
  <c r="X1334" i="1"/>
  <c r="Z1334" i="1" s="1"/>
  <c r="X1333" i="1"/>
  <c r="Z1333" i="1" s="1"/>
  <c r="X1332" i="1"/>
  <c r="Z1332" i="1" s="1"/>
  <c r="S1331" i="1"/>
  <c r="T1331" i="1" s="1"/>
  <c r="X1331" i="1"/>
  <c r="Z1331" i="1" s="1"/>
  <c r="S1330" i="1"/>
  <c r="T1330" i="1" s="1"/>
  <c r="X1330" i="1"/>
  <c r="Z1330" i="1" s="1"/>
  <c r="X1329" i="1"/>
  <c r="Z1329" i="1" s="1"/>
  <c r="Z1328" i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V1240" i="1"/>
  <c r="W1240" i="1"/>
  <c r="H1240" i="1"/>
  <c r="S1240" i="1" s="1"/>
  <c r="T1240" i="1" s="1"/>
  <c r="Z1240" i="1" l="1"/>
  <c r="Y1241" i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Y1181" i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S442" i="1" s="1"/>
  <c r="AU442" i="1"/>
  <c r="AT442" i="1" s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<sst xmlns="http://schemas.openxmlformats.org/spreadsheetml/2006/main" count="36510" uniqueCount="6168">
  <si>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</si>
  <si>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</si>
  <si>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</si>
  <si>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</si>
  <si>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</si>
  <si>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</si>
  <si>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</si>
  <si>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</si>
  <si>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</si>
  <si>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</si>
  <si>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</si>
  <si>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</si>
  <si>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</si>
  <si>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</si>
  <si>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</si>
  <si>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</si>
  <si>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</si>
  <si>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</si>
  <si>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</si>
  <si>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</si>
  <si>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</si>
  <si>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</si>
  <si>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</si>
  <si>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</si>
  <si>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</si>
  <si>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</si>
  <si>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</si>
  <si>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</si>
  <si>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</si>
  <si>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</si>
  <si>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</si>
  <si>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</si>
  <si>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</si>
  <si>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</si>
  <si>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</si>
  <si>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</si>
  <si>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</si>
  <si>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</si>
  <si>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</si>
  <si>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</si>
  <si>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</si>
  <si>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</si>
  <si>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</si>
  <si>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</si>
  <si>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</si>
  <si>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</si>
  <si>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</si>
  <si>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</si>
  <si>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</si>
  <si>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</si>
  <si>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</si>
  <si>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</si>
  <si>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</si>
  <si>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</si>
  <si>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</si>
  <si>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</si>
  <si>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</si>
  <si>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</si>
  <si>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</si>
  <si>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</si>
  <si>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</si>
  <si>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</si>
  <si>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</si>
  <si>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</si>
  <si>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</si>
  <si>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</si>
  <si>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</si>
  <si>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</si>
  <si>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</si>
  <si>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</si>
  <si>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</si>
  <si>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</si>
  <si>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</si>
  <si>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</si>
  <si>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</si>
  <si>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</si>
  <si>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</si>
  <si>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</si>
  <si>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</si>
  <si>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</si>
  <si>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</si>
  <si>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</si>
  <si>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</si>
  <si>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</si>
  <si>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</si>
  <si>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</si>
  <si>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</si>
  <si>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</si>
  <si>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</si>
  <si>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</si>
  <si>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</si>
  <si>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</si>
  <si>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</si>
  <si>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</si>
  <si>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</si>
  <si>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</si>
  <si>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</si>
  <si>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</si>
  <si>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</si>
  <si>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</si>
  <si>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</si>
  <si>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</si>
  <si>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</si>
  <si>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</si>
  <si>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</si>
  <si>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</si>
  <si>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</si>
  <si>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</si>
  <si>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</si>
  <si>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</si>
  <si>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</si>
  <si>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</si>
  <si>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</si>
  <si>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</si>
  <si>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</si>
  <si>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</si>
  <si>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</si>
  <si>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</si>
  <si>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</si>
  <si>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</si>
  <si>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</si>
  <si>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</si>
  <si>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</si>
  <si>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</si>
  <si>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</si>
  <si>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</si>
  <si>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</si>
  <si>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</si>
  <si>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</si>
  <si>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</si>
  <si>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</si>
  <si>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</si>
  <si>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</si>
  <si>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</si>
  <si>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</si>
  <si>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</si>
  <si>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</si>
  <si>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</si>
  <si>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</si>
  <si>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</si>
  <si>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</si>
  <si>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</si>
  <si>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</si>
  <si>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</si>
  <si>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</si>
  <si>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</si>
  <si>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</si>
  <si>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</si>
  <si>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</si>
  <si>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</si>
  <si>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</si>
  <si>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</si>
  <si>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</si>
  <si>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</si>
  <si>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</si>
  <si>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</si>
  <si>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</si>
  <si>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</si>
  <si>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</si>
  <si>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</si>
  <si>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</si>
  <si>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</si>
  <si>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</si>
  <si>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</si>
  <si>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</si>
  <si>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</si>
  <si>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</si>
  <si>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</si>
  <si>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</si>
  <si>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</si>
  <si>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</si>
  <si>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</si>
  <si>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</si>
  <si>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</si>
  <si>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</si>
  <si>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</si>
  <si>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</si>
  <si>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</si>
  <si>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</si>
  <si>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</si>
  <si>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</si>
  <si>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</si>
  <si>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</si>
  <si>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</si>
  <si>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</si>
  <si>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</si>
  <si>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</si>
  <si>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</si>
  <si>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</si>
  <si>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</si>
  <si>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</si>
  <si>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</si>
  <si>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</si>
  <si>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</si>
  <si>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</si>
  <si>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</si>
  <si>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</si>
  <si>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</si>
  <si>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</si>
  <si>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</si>
  <si>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</si>
  <si>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</si>
  <si>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</si>
  <si>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</si>
  <si>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</si>
  <si>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</si>
  <si>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</si>
  <si>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</si>
  <si>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</si>
  <si>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</si>
  <si>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</si>
  <si>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</si>
  <si>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</si>
  <si>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</si>
  <si>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</si>
  <si>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</si>
  <si>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</si>
  <si>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</si>
  <si>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</si>
  <si>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</si>
  <si>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</si>
  <si>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</si>
  <si>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</si>
  <si>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</si>
  <si>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</si>
  <si>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</si>
  <si>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</si>
  <si>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</si>
  <si>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</si>
  <si>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</si>
  <si>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</si>
  <si>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</si>
  <si>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</si>
  <si>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</si>
  <si>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</si>
  <si>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</si>
  <si>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</si>
  <si>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</si>
  <si>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</si>
  <si>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</si>
  <si>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</si>
  <si>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</si>
  <si>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</si>
  <si>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</si>
  <si>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</si>
  <si>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</si>
  <si>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</si>
  <si>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</si>
  <si>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</si>
  <si>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</si>
  <si>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</si>
  <si>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</si>
  <si>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</si>
  <si>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</si>
  <si>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</si>
  <si>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</si>
  <si>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</si>
  <si>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</si>
  <si>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</si>
  <si>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</si>
  <si>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</si>
  <si>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</si>
  <si>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</si>
  <si>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</si>
  <si>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</si>
  <si>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</si>
  <si>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</si>
  <si>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</si>
  <si>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</si>
  <si>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</si>
  <si>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</si>
  <si>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</si>
  <si>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</si>
  <si>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</si>
  <si>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</si>
  <si>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</si>
  <si>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</si>
  <si>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</si>
  <si>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</si>
  <si>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</si>
  <si>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</si>
  <si>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</si>
  <si>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</si>
  <si>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</si>
  <si>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</si>
  <si>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</si>
  <si>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</si>
  <si>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</si>
  <si>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</si>
  <si>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</si>
  <si>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</si>
  <si>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</si>
  <si>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</si>
  <si>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</si>
  <si>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</si>
  <si>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</si>
  <si>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</si>
  <si>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</si>
  <si>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</si>
  <si>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</si>
  <si>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</si>
  <si>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</si>
  <si>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</si>
  <si>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</si>
  <si>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</si>
  <si>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</si>
  <si>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</si>
  <si>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</si>
  <si>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</si>
  <si>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</si>
  <si>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</si>
  <si>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</si>
  <si>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</si>
  <si>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</si>
  <si>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</si>
  <si>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</si>
  <si>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</si>
  <si>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</si>
  <si>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</si>
  <si>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</si>
  <si>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</si>
  <si>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</si>
  <si>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</si>
  <si>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</si>
  <si>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</si>
  <si>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</si>
  <si>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</si>
  <si>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</si>
  <si>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</si>
  <si>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</si>
  <si>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</si>
  <si>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</si>
  <si>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</si>
  <si>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</si>
  <si>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</si>
  <si>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</si>
  <si>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</si>
  <si>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</si>
  <si>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</si>
  <si>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</si>
  <si>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</si>
  <si>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</si>
  <si>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</si>
  <si>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</si>
  <si>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</si>
  <si>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</si>
  <si>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</si>
  <si>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</si>
  <si>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</si>
  <si>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</si>
  <si>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</si>
  <si>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</si>
  <si>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</si>
  <si>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</si>
  <si>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</si>
  <si>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</si>
  <si>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</si>
  <si>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</si>
  <si>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</si>
  <si>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</si>
  <si>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</si>
  <si>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</si>
  <si>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</si>
  <si>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</si>
  <si>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</si>
  <si>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</si>
  <si>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</si>
  <si>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</si>
  <si>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</si>
  <si>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</si>
  <si>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</si>
  <si>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</si>
  <si>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</si>
  <si>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</si>
  <si>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</si>
  <si>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</si>
  <si>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</si>
  <si>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</si>
  <si>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</si>
  <si>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</si>
  <si>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</si>
  <si>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</si>
  <si>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</si>
  <si>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</si>
  <si>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</si>
  <si>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</si>
  <si>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</si>
  <si>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</si>
  <si>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</si>
  <si>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</si>
  <si>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</si>
  <si>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</si>
  <si>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</si>
  <si>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</si>
  <si>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</si>
  <si>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</si>
  <si>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</si>
  <si>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</si>
  <si>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</si>
  <si>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</si>
  <si>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</si>
  <si>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</si>
  <si>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</si>
  <si>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</si>
  <si>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</si>
  <si>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</si>
  <si>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</si>
  <si>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</si>
  <si>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</si>
  <si>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</si>
  <si>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</si>
  <si>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</si>
  <si>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</si>
  <si>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</si>
  <si>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</si>
  <si>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</si>
  <si>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</si>
  <si>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</si>
  <si>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</si>
  <si>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</si>
  <si>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</si>
  <si>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</si>
  <si>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</si>
  <si>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</si>
  <si>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</si>
  <si>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</si>
  <si>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</si>
  <si>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</si>
  <si>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</si>
  <si>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</si>
  <si>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</si>
  <si>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</si>
  <si>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</si>
  <si>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</si>
  <si>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</si>
  <si>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</si>
  <si>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</si>
  <si>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</si>
  <si>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</si>
  <si>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</si>
  <si>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</si>
  <si>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</si>
  <si>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</si>
  <si>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</si>
  <si>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</si>
  <si>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</si>
  <si>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</si>
  <si>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</si>
  <si>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</si>
  <si>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</si>
  <si>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</si>
  <si>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</si>
  <si>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</si>
  <si>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</si>
  <si>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</si>
  <si>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</si>
  <si>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</si>
  <si>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</si>
  <si>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</si>
  <si>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</si>
  <si>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</si>
  <si>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</si>
  <si>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</si>
  <si>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</si>
  <si>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</si>
  <si>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</si>
  <si>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</si>
  <si>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</si>
  <si>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</si>
  <si>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</si>
  <si>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</si>
  <si>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</si>
  <si>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</si>
  <si>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</si>
  <si>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</si>
  <si>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</si>
  <si>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</si>
  <si>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</si>
  <si>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</si>
  <si>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</si>
  <si>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</si>
  <si>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</si>
  <si>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</si>
  <si>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</si>
  <si>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</si>
  <si>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</si>
  <si>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</si>
  <si>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</si>
  <si>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</si>
  <si>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</si>
  <si>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</si>
  <si>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</si>
  <si>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</si>
  <si>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</si>
  <si>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</si>
  <si>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</si>
  <si>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</si>
  <si>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</si>
  <si>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</si>
  <si>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</si>
  <si>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</si>
  <si>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</si>
  <si>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</si>
  <si>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</si>
  <si>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</si>
  <si>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</si>
  <si>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</si>
  <si>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</si>
  <si>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</si>
  <si>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</si>
  <si>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</si>
  <si>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</si>
  <si>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</si>
  <si>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</si>
  <si>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</si>
  <si>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</si>
  <si>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</si>
  <si>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</si>
  <si>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</si>
  <si>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</si>
  <si>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</si>
  <si>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</si>
  <si>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</si>
  <si>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</si>
  <si>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</si>
  <si>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</si>
  <si>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</si>
  <si>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</si>
  <si>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</si>
  <si>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</si>
  <si>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</si>
  <si>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</si>
  <si>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</si>
  <si>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</si>
  <si>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</si>
  <si>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</si>
  <si>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</si>
  <si>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</si>
  <si>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</si>
  <si>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</si>
  <si>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</si>
  <si>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</si>
  <si>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</si>
  <si>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</si>
  <si>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</si>
  <si>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</si>
  <si>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</si>
  <si>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</si>
  <si>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</si>
  <si>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</si>
  <si>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</si>
  <si>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</si>
  <si>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</si>
  <si>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</si>
  <si>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</si>
  <si>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</si>
  <si>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</si>
  <si>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</si>
  <si>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</si>
  <si>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</si>
  <si>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</si>
  <si>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</si>
  <si>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</si>
  <si>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</si>
  <si>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</si>
  <si>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</si>
  <si>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</si>
  <si>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</si>
  <si>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</si>
  <si>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</si>
  <si>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</si>
  <si>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</si>
  <si>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</si>
  <si>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</si>
  <si>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</si>
  <si>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</si>
  <si>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</si>
  <si>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</si>
  <si>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</si>
  <si>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</si>
  <si>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</si>
  <si>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</si>
  <si>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</si>
  <si>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</si>
  <si>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</si>
  <si>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</si>
  <si>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</si>
  <si>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</si>
  <si>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</si>
  <si>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</si>
  <si>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</si>
  <si>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</si>
  <si>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</si>
  <si>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</si>
  <si>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</si>
  <si>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</si>
  <si>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</si>
  <si>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</si>
  <si>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</si>
  <si>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</si>
  <si>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</si>
  <si>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</si>
  <si>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</si>
  <si>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</si>
  <si>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</si>
  <si>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</si>
  <si>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</si>
  <si>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</si>
  <si>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</si>
  <si>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</si>
  <si>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</si>
  <si>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</si>
  <si>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</si>
  <si>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</si>
  <si>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</si>
  <si>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</si>
  <si>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</si>
  <si>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</si>
  <si>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</si>
  <si>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</si>
  <si>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</si>
  <si>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</si>
  <si>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</si>
  <si>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</si>
  <si>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</si>
  <si>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</si>
  <si>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</si>
  <si>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</si>
  <si>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</si>
  <si>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</si>
  <si>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</si>
  <si>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</si>
  <si>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</si>
  <si>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</si>
  <si>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</si>
  <si>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</si>
  <si>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</si>
  <si>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</si>
  <si>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</si>
  <si>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</si>
  <si>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</si>
  <si>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</si>
  <si>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</si>
  <si>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</si>
  <si>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</si>
  <si>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</si>
  <si>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</si>
  <si>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</si>
  <si>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</si>
  <si>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</si>
  <si>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</si>
  <si>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</si>
  <si>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</si>
  <si>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</si>
  <si>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</si>
  <si>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</si>
  <si>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</si>
  <si>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</si>
  <si>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</si>
  <si>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</si>
  <si>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</si>
  <si>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</si>
  <si>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</si>
  <si>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</si>
  <si>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</si>
  <si>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</si>
  <si>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</si>
  <si>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</si>
  <si>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</si>
  <si>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</si>
  <si>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</si>
  <si>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</si>
  <si>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</si>
  <si>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</si>
  <si>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</si>
  <si>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</si>
  <si>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</si>
  <si>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</si>
  <si>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</si>
  <si>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</si>
  <si>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</si>
  <si>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</si>
  <si>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</si>
  <si>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</si>
  <si>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</si>
  <si>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</si>
  <si>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</si>
  <si>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</si>
  <si>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</si>
  <si>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</si>
  <si>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</si>
  <si>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</si>
  <si>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</si>
  <si>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</si>
  <si>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</si>
  <si>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</si>
  <si>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</si>
  <si>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</si>
  <si>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</si>
  <si>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</si>
  <si>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</si>
  <si>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</si>
  <si>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</si>
  <si>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</si>
  <si>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</si>
  <si>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</si>
  <si>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</si>
  <si>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</si>
  <si>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</si>
  <si>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</si>
  <si>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</si>
  <si>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</si>
  <si>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</si>
  <si>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</si>
  <si>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</si>
  <si>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</si>
  <si>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</si>
  <si>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</si>
  <si>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</si>
  <si>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</si>
  <si>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</si>
  <si>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</si>
  <si>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</si>
  <si>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</si>
  <si>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</si>
  <si>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</si>
  <si>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</si>
  <si>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</si>
  <si>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</si>
  <si>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</si>
  <si>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</si>
  <si>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</si>
  <si>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</si>
  <si>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</si>
  <si>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</si>
  <si>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</si>
  <si>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</si>
  <si>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</si>
  <si>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</si>
  <si>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</si>
  <si>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</si>
  <si>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</si>
  <si>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</si>
  <si>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</si>
  <si>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</si>
  <si>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</si>
  <si>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</si>
  <si>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</si>
  <si>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</si>
  <si>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</si>
  <si>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</si>
  <si>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</si>
  <si>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</si>
  <si>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</si>
  <si>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</si>
  <si>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</si>
  <si>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</si>
  <si>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</si>
  <si>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</si>
  <si>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</si>
  <si>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</si>
  <si>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</si>
  <si>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</si>
  <si>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</si>
  <si>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</si>
  <si>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</si>
  <si>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</si>
  <si>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</si>
  <si>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</si>
  <si>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</si>
  <si>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</si>
  <si>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</si>
  <si>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</si>
  <si>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</si>
  <si>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</si>
  <si>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</si>
  <si>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</si>
  <si>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</si>
  <si>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</si>
  <si>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</si>
  <si>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</si>
  <si>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</si>
  <si>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</si>
  <si>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</si>
  <si>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</si>
  <si>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</si>
  <si>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</si>
  <si>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</si>
  <si>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</si>
  <si>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</si>
  <si>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</si>
  <si>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</si>
  <si>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</si>
  <si>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</si>
  <si>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</si>
  <si>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</si>
  <si>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</si>
  <si>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</si>
  <si>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</si>
  <si>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</si>
  <si>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</si>
  <si>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</si>
  <si>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</si>
  <si>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</si>
  <si>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</si>
  <si>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</si>
  <si>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</si>
  <si>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</si>
  <si>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</si>
  <si>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</si>
  <si>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</si>
  <si>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</si>
  <si>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</si>
  <si>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</si>
  <si>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</si>
  <si>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</si>
  <si>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</si>
  <si>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</si>
  <si>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</si>
  <si>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</si>
  <si>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</si>
  <si>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</si>
  <si>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</si>
  <si>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</si>
  <si>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</si>
  <si>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</si>
  <si>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</si>
  <si>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</si>
  <si>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</si>
  <si>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</si>
  <si>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</si>
  <si>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</si>
  <si>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</si>
  <si>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</si>
  <si>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</si>
  <si>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</si>
  <si>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</si>
  <si>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</si>
  <si>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</si>
  <si>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</si>
  <si>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</si>
  <si>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</si>
  <si>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</si>
  <si>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</si>
  <si>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</si>
  <si>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</si>
  <si>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</si>
  <si>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</si>
  <si>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</si>
  <si>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</si>
  <si>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</si>
  <si>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</si>
  <si>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</si>
  <si>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</si>
  <si>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</si>
  <si>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</si>
  <si>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</si>
  <si>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</si>
  <si>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</si>
  <si>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</si>
  <si>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</si>
  <si>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</si>
  <si>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</si>
  <si>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</si>
  <si>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</si>
  <si>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</si>
  <si>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</si>
  <si>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</si>
  <si>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</si>
  <si>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</si>
  <si>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</si>
  <si>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</si>
  <si>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</si>
  <si>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</si>
  <si>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</si>
  <si>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</si>
  <si>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</si>
  <si>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</si>
  <si>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</si>
  <si>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</si>
  <si>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</si>
  <si>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</si>
  <si>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</si>
  <si>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</si>
  <si>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</si>
  <si>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</si>
  <si>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</si>
  <si>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</si>
  <si>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</si>
  <si>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</si>
  <si>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</si>
  <si>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</si>
  <si>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</si>
  <si>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</si>
  <si>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</si>
  <si>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</si>
  <si>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</si>
  <si>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</si>
  <si>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</si>
  <si>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</si>
  <si>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</si>
  <si>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</si>
  <si>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</si>
  <si>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</si>
  <si>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</si>
  <si>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</si>
  <si>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</si>
  <si>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</si>
  <si>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</si>
  <si>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</si>
  <si>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</si>
  <si>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</si>
  <si>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</si>
  <si>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</si>
  <si>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</si>
  <si>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</si>
  <si>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</si>
  <si>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</si>
  <si>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</si>
  <si>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</si>
  <si>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</si>
  <si>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</si>
  <si>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</si>
  <si>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</si>
  <si>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</si>
  <si>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</si>
  <si>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</si>
  <si>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</si>
  <si>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</si>
  <si>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</si>
  <si>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</si>
  <si>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</si>
  <si>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</si>
  <si>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</si>
  <si>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</si>
  <si>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</si>
  <si>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</si>
  <si>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</si>
  <si>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</si>
  <si>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</si>
  <si>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</si>
  <si>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</si>
  <si>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</si>
  <si>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</si>
  <si>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</si>
  <si>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</si>
  <si>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</si>
  <si>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</si>
  <si>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</si>
  <si>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</si>
  <si>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</si>
  <si>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</si>
  <si>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</si>
  <si>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</si>
  <si>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</si>
  <si>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</si>
  <si>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</si>
  <si>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</si>
  <si>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</si>
  <si>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</si>
  <si>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</si>
  <si>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</si>
  <si>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</si>
  <si>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</si>
  <si>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</si>
  <si>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</si>
  <si>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</si>
  <si>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</si>
  <si>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</si>
  <si>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</si>
  <si>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</si>
  <si>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</si>
  <si>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</si>
  <si>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</si>
  <si>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</si>
  <si>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</si>
  <si>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</si>
  <si>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</si>
  <si>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</si>
  <si>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</si>
  <si>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</si>
  <si>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</si>
  <si>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</si>
  <si>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</si>
  <si>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</si>
  <si>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</si>
  <si>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</si>
  <si>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</si>
  <si>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</si>
  <si>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</si>
  <si>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</si>
  <si>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</si>
  <si>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</si>
  <si>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</si>
  <si>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</si>
  <si>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</si>
  <si>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</si>
  <si>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</si>
  <si>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</si>
  <si>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</si>
  <si>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</si>
  <si>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</si>
  <si>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</si>
  <si>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</si>
  <si>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</si>
  <si>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</si>
  <si>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</si>
  <si>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</si>
  <si>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</si>
  <si>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</si>
  <si>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</si>
  <si>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</si>
  <si>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</si>
  <si>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</si>
  <si>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</si>
  <si>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</si>
  <si>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</si>
  <si>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</si>
  <si>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</si>
  <si>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</si>
  <si>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</si>
  <si>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</si>
  <si>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</si>
  <si>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</si>
  <si>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</si>
  <si>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</si>
  <si>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</si>
  <si>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</si>
  <si>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</si>
  <si>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</si>
  <si>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</si>
  <si>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</si>
  <si>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</si>
  <si>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</si>
  <si>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</si>
  <si>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</si>
  <si>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</si>
  <si>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</si>
  <si>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</si>
  <si>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</si>
  <si>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</si>
  <si>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</si>
  <si>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</si>
  <si>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</si>
  <si>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</si>
  <si>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</si>
  <si>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</si>
  <si>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</si>
  <si>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</si>
  <si>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</si>
  <si>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</si>
  <si>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</si>
  <si>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</si>
  <si>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</si>
  <si>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</si>
  <si>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</si>
  <si>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</si>
  <si>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</si>
  <si>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</si>
  <si>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</si>
  <si>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</si>
  <si>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</si>
  <si>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</si>
  <si>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</si>
  <si>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</si>
  <si>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</si>
  <si>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</si>
  <si>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</si>
  <si>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</si>
  <si>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</si>
  <si>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</si>
  <si>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</si>
  <si>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</si>
  <si>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</si>
  <si>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</si>
  <si>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</si>
  <si>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</si>
  <si>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</si>
  <si>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</si>
  <si>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</si>
  <si>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</si>
  <si>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</si>
  <si>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</si>
  <si>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</si>
  <si>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</si>
  <si>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</si>
  <si>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</si>
  <si>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</si>
  <si>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</si>
  <si>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</si>
  <si>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</si>
  <si>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</si>
  <si>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</si>
  <si>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</si>
  <si>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</si>
  <si>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</si>
  <si>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</si>
  <si>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</si>
  <si>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</si>
  <si>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</si>
  <si>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</si>
  <si>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</si>
  <si>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</si>
  <si>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</si>
  <si>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</si>
  <si>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</si>
  <si>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</si>
  <si>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</si>
  <si>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</si>
  <si>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</si>
  <si>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</si>
  <si>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</si>
  <si>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</si>
  <si>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</si>
  <si>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</si>
  <si>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</si>
  <si>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</si>
  <si>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</si>
  <si>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</si>
  <si>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</si>
  <si>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</si>
  <si>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</si>
  <si>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</si>
  <si>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</si>
  <si>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</si>
  <si>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</si>
  <si>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</si>
  <si>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</si>
  <si>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</si>
  <si>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</si>
  <si>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</si>
  <si>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</si>
  <si>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</si>
  <si>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</si>
  <si>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</si>
  <si>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</si>
  <si>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</si>
  <si>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</si>
  <si>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</si>
  <si>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</si>
  <si>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</si>
  <si>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</si>
  <si>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</si>
  <si>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</si>
  <si>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</si>
  <si>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</si>
  <si>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</si>
  <si>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</si>
  <si>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</si>
  <si>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</si>
  <si>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</si>
  <si>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</si>
  <si>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</si>
  <si>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</si>
  <si>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</si>
  <si>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</si>
  <si>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</si>
  <si>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</si>
  <si>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</si>
  <si>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</si>
  <si>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</si>
  <si>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</si>
  <si>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</si>
  <si>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</si>
  <si>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</si>
  <si>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</si>
  <si>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</si>
  <si>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</si>
  <si>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</si>
  <si>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</si>
  <si>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</si>
  <si>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</si>
  <si>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</si>
  <si>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</si>
  <si>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</si>
  <si>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</si>
  <si>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</si>
  <si>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</si>
  <si>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</si>
  <si>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</si>
  <si>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</si>
  <si>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</si>
  <si>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</si>
  <si>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</si>
  <si>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</si>
  <si>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</si>
  <si>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</si>
  <si>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</si>
  <si>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</si>
  <si>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</si>
  <si>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</si>
  <si>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</si>
  <si>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</si>
  <si>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</si>
  <si>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</si>
  <si>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</si>
  <si>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</si>
  <si>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</si>
  <si>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</si>
  <si>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</si>
  <si>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</si>
  <si>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</si>
  <si>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</si>
  <si>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</si>
  <si>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</si>
  <si>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</si>
  <si>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</si>
  <si>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</si>
  <si>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</si>
  <si>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</si>
  <si>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</si>
  <si>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</si>
  <si>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</si>
  <si>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</si>
  <si>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</si>
  <si>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</si>
  <si>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</si>
  <si>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</si>
  <si>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</si>
  <si>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</si>
  <si>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</si>
  <si>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</si>
  <si>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</si>
  <si>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</si>
  <si>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</si>
  <si>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</si>
  <si>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</si>
  <si>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</si>
  <si>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</si>
  <si>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</si>
  <si>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</si>
  <si>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</si>
  <si>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</si>
  <si>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</si>
  <si>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</si>
  <si>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</si>
  <si>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</si>
  <si>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</si>
  <si>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</si>
  <si>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</si>
  <si>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</si>
  <si>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</si>
  <si>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</si>
  <si>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</si>
  <si>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</si>
  <si>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</si>
  <si>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</si>
  <si>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</si>
  <si>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</si>
  <si>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</si>
  <si>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</si>
  <si>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</si>
  <si>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</si>
  <si>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</si>
  <si>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</si>
  <si>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</si>
  <si>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</si>
  <si>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</si>
  <si>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</si>
  <si>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</si>
  <si>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</si>
  <si>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</si>
  <si>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</si>
  <si>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</si>
  <si>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</si>
  <si>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</si>
  <si>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</si>
  <si>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</si>
  <si>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</si>
  <si>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</si>
  <si>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</si>
  <si>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</si>
  <si>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</si>
  <si>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</si>
  <si>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</si>
  <si>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</si>
  <si>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</si>
  <si>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</si>
  <si>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</si>
  <si>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</si>
  <si>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</si>
  <si>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</si>
  <si>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</si>
  <si>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</si>
  <si>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</si>
  <si>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</si>
  <si>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</si>
  <si>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</si>
  <si>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</si>
  <si>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</si>
  <si>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</si>
  <si>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</si>
  <si>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</si>
  <si>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</si>
  <si>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</si>
  <si>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</si>
  <si>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</si>
  <si>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</si>
  <si>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</si>
  <si>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</si>
  <si>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</si>
  <si>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</si>
  <si>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</si>
  <si>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</si>
  <si>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</si>
  <si>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</si>
  <si>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</si>
  <si>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</si>
  <si>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</si>
  <si>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</si>
  <si>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</si>
  <si>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</si>
  <si>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</si>
  <si>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</si>
  <si>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</si>
  <si>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</si>
  <si>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</si>
  <si>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</si>
  <si>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</si>
  <si>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</si>
  <si>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</si>
  <si>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</si>
  <si>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</si>
  <si>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</si>
  <si>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</si>
  <si>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</si>
  <si>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</si>
  <si>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</si>
  <si>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</si>
  <si>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</si>
  <si>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</si>
  <si>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</si>
  <si>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</si>
  <si>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</si>
  <si>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</si>
  <si>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</si>
  <si>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</si>
  <si>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</si>
  <si>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</si>
  <si>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</si>
  <si>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</si>
  <si>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</si>
  <si>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</si>
  <si>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</si>
  <si>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</si>
  <si>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</si>
  <si>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</si>
  <si>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</si>
  <si>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</si>
  <si>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</si>
  <si>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</si>
  <si>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</si>
  <si>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</si>
  <si>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</si>
  <si>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</si>
  <si>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</si>
  <si>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</si>
  <si>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</si>
  <si>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</si>
  <si>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</si>
  <si>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</si>
  <si>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</si>
  <si>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</si>
  <si>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</si>
  <si>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</si>
  <si>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</si>
  <si>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</si>
  <si>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</si>
  <si>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</si>
  <si>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</si>
  <si>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</si>
  <si>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</si>
  <si>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</si>
  <si>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</si>
  <si>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</si>
  <si>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</si>
  <si>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</si>
  <si>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</si>
  <si>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</si>
  <si>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</si>
  <si>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</si>
  <si>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</si>
  <si>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</si>
  <si>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</si>
  <si>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</si>
  <si>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</si>
  <si>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</si>
  <si>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</si>
  <si>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</si>
  <si>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</si>
  <si>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</si>
  <si>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</si>
  <si>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</si>
  <si>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</si>
  <si>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</si>
  <si>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</si>
  <si>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</si>
  <si>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</si>
  <si>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</si>
  <si>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</si>
  <si>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</si>
  <si>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</si>
  <si>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</si>
  <si>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</si>
  <si>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</si>
  <si>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</si>
  <si>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</si>
  <si>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</si>
  <si>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</si>
  <si>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</si>
  <si>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</si>
  <si>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</si>
  <si>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</si>
  <si>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</si>
  <si>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</si>
  <si>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</si>
  <si>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</si>
  <si>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</si>
  <si>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</si>
  <si>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</si>
  <si>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</si>
  <si>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</si>
  <si>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</si>
  <si>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</si>
  <si>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</si>
  <si>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</si>
  <si>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</si>
  <si>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</si>
  <si>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</si>
  <si>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</si>
  <si>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</si>
  <si>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</si>
  <si>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</si>
  <si>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</si>
  <si>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</si>
  <si>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</si>
  <si>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</si>
  <si>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</si>
  <si>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</si>
  <si>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</si>
  <si>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</si>
  <si>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</si>
  <si>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</si>
  <si>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</si>
  <si>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</si>
  <si>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</si>
  <si>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</si>
  <si>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</si>
  <si>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</si>
  <si>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</si>
  <si>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</si>
  <si>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</si>
  <si>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</si>
  <si>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</si>
  <si>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</si>
  <si>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</si>
  <si>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</si>
  <si>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</si>
  <si>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</si>
  <si>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</si>
  <si>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</si>
  <si>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</si>
  <si>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</si>
  <si>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</si>
  <si>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</si>
  <si>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</si>
  <si>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</si>
  <si>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</si>
  <si>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</si>
  <si>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</si>
  <si>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</si>
  <si>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</si>
  <si>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</si>
  <si>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</si>
  <si>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</si>
  <si>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</si>
  <si>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</si>
  <si>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</si>
  <si>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</si>
  <si>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</si>
  <si>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</si>
  <si>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</si>
  <si>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</si>
  <si>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</si>
  <si>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</si>
  <si>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</si>
  <si>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</si>
  <si>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</si>
  <si>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</si>
  <si>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</si>
  <si>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</si>
  <si>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</si>
  <si>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</si>
  <si>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</si>
  <si>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</si>
  <si>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</si>
  <si>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</si>
  <si>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</si>
  <si>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</si>
  <si>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</si>
  <si>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</si>
  <si>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</si>
  <si>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</si>
  <si>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</si>
  <si>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</si>
  <si>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</si>
  <si>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</si>
  <si>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</si>
  <si>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</si>
  <si>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</si>
  <si>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</si>
  <si>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</si>
  <si>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</si>
  <si>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</si>
  <si>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</si>
  <si>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</si>
  <si>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</si>
  <si>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</si>
  <si>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</si>
  <si>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</si>
  <si>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</si>
  <si>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</si>
  <si>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</si>
  <si>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</si>
  <si>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</si>
  <si>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</si>
  <si>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</si>
  <si>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</si>
  <si>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</si>
  <si>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</si>
  <si>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</si>
  <si>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</si>
  <si>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</si>
  <si>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</si>
  <si>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</si>
  <si>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</si>
  <si>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</si>
  <si>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</si>
  <si>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</si>
  <si>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</si>
  <si>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</si>
  <si>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</si>
  <si>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</si>
  <si>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</si>
  <si>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</si>
  <si>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</si>
  <si>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</si>
  <si>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</si>
  <si>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</si>
  <si>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</si>
  <si>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</si>
  <si>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</si>
  <si>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</si>
  <si>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</si>
  <si>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</si>
  <si>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</si>
  <si>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</si>
  <si>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</si>
  <si>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</si>
  <si>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</si>
  <si>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</si>
  <si>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</si>
  <si>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</si>
  <si>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</si>
  <si>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</si>
  <si>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</si>
  <si>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</si>
  <si>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</si>
  <si>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</si>
  <si>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</si>
  <si>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</si>
  <si>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</si>
  <si>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</si>
  <si>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</si>
  <si>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</si>
  <si>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</si>
  <si>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</si>
  <si>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</si>
  <si>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</si>
  <si>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</si>
  <si>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</si>
  <si>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</si>
  <si>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</si>
  <si>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</si>
  <si>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</si>
  <si>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</si>
  <si>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</si>
  <si>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</si>
  <si>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</si>
  <si>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</si>
  <si>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</si>
  <si>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</si>
  <si>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</si>
  <si>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</si>
  <si>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</si>
  <si>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</si>
  <si>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</si>
  <si>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</si>
  <si>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</si>
  <si>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</si>
  <si>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</si>
  <si>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</si>
  <si>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</si>
  <si>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</si>
  <si>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</si>
  <si>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</si>
  <si>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</si>
  <si>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</si>
  <si>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</si>
  <si>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</si>
  <si>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</si>
  <si>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</si>
  <si>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</si>
  <si>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</si>
  <si>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</si>
  <si>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</si>
  <si>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</si>
  <si>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</si>
  <si>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</si>
  <si>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</si>
  <si>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</si>
  <si>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</si>
  <si>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</si>
  <si>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</si>
  <si>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</si>
  <si>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</si>
  <si>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</si>
  <si>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</si>
  <si>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</si>
  <si>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</si>
  <si>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</si>
  <si>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</si>
  <si>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</si>
  <si>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</si>
  <si>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</si>
  <si>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</si>
  <si>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</si>
  <si>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</si>
  <si>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</si>
  <si>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</si>
  <si>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</si>
  <si>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</si>
  <si>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</si>
  <si>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</si>
  <si>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</si>
  <si>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</si>
  <si>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</si>
  <si>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</si>
  <si>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</si>
  <si>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</si>
  <si>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</si>
  <si>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</si>
  <si>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</si>
  <si>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</si>
  <si>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</si>
  <si>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</si>
  <si>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</si>
  <si>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</si>
  <si>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</si>
  <si>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</si>
  <si>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</si>
  <si>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</si>
  <si>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</si>
  <si>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</si>
  <si>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</si>
  <si>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</si>
  <si>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</si>
  <si>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</si>
  <si>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</si>
  <si>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</si>
  <si>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</si>
  <si>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</si>
  <si>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</si>
  <si>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</si>
  <si>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</si>
  <si>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</si>
  <si>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</si>
  <si>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</si>
  <si>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</si>
  <si>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</si>
  <si>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</si>
  <si>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</si>
  <si>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</si>
  <si>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</si>
  <si>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</si>
  <si>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</si>
  <si>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</si>
  <si>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</si>
  <si>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</si>
  <si>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</si>
  <si>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</si>
  <si>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</si>
  <si>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</si>
  <si>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</si>
  <si>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</si>
  <si>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</si>
  <si>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</si>
  <si>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</si>
  <si>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</si>
  <si>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</si>
  <si>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</si>
  <si>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</si>
  <si>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</si>
  <si>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</si>
  <si>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</si>
  <si>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</si>
  <si>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</si>
  <si>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</si>
  <si>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</si>
  <si>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</si>
  <si>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</si>
  <si>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</si>
  <si>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</si>
  <si>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</si>
  <si>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</si>
  <si>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</si>
  <si>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</si>
  <si>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</si>
  <si>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</si>
  <si>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</si>
  <si>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</si>
  <si>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</si>
  <si>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</si>
  <si>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</si>
  <si>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</si>
  <si>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</si>
  <si>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</si>
  <si>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</si>
  <si>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</si>
  <si>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</si>
  <si>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</si>
  <si>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</si>
  <si>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</si>
  <si>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</si>
  <si>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</si>
  <si>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</si>
  <si>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</si>
  <si>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</si>
  <si>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</si>
  <si>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</si>
  <si>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</si>
  <si>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</si>
  <si>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</si>
  <si>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</si>
  <si>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</si>
  <si>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</si>
  <si>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</si>
  <si>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</si>
  <si>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</si>
  <si>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</si>
  <si>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</si>
  <si>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</si>
  <si>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</si>
  <si>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</si>
  <si>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</si>
  <si>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</si>
  <si>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</si>
  <si>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</si>
  <si>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</si>
  <si>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</si>
  <si>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</si>
  <si>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</si>
  <si>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</si>
  <si>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</si>
  <si>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</si>
  <si>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</si>
  <si>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</si>
  <si>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</si>
  <si>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</si>
  <si>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</si>
  <si>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</si>
  <si>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</si>
  <si>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</si>
  <si>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</si>
  <si>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</si>
  <si>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</si>
  <si>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</si>
  <si>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</si>
  <si>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</si>
  <si>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</si>
  <si>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</si>
  <si>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</si>
  <si>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</si>
  <si>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</si>
  <si>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</si>
  <si>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</si>
  <si>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</si>
  <si>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</si>
  <si>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</si>
  <si>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</si>
  <si>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</si>
  <si>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</si>
  <si>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</si>
  <si>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</si>
  <si>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</si>
  <si>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</si>
  <si>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</si>
  <si>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</si>
  <si>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</si>
  <si>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</si>
  <si>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</si>
  <si>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</si>
  <si>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</si>
  <si>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</si>
  <si>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</si>
  <si>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</si>
  <si>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</si>
  <si>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</si>
  <si>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</si>
  <si>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</si>
  <si>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</si>
  <si>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</si>
  <si>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</si>
  <si>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</si>
  <si>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</si>
  <si>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</si>
  <si>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</si>
  <si>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</si>
  <si>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</si>
  <si>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</si>
  <si>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</si>
  <si>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</si>
  <si>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</si>
  <si>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</si>
  <si>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</si>
  <si>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</si>
  <si>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</si>
  <si>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</si>
  <si>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</si>
  <si>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</si>
  <si>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</si>
  <si>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</si>
  <si>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</si>
  <si>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</si>
  <si>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</si>
  <si>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</si>
  <si>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</si>
  <si>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</si>
  <si>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</si>
  <si>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</si>
  <si>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</si>
  <si>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</si>
  <si>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</si>
  <si>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</si>
  <si>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</si>
  <si>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</si>
  <si>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</si>
  <si>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</si>
  <si>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</si>
  <si>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</si>
  <si>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</si>
  <si>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</si>
  <si>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</si>
  <si>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</si>
  <si>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</si>
  <si>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</si>
  <si>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</si>
  <si>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</si>
  <si>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</si>
  <si>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</si>
  <si>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</si>
  <si>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</si>
  <si>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</si>
  <si>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</si>
  <si>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</si>
  <si>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</si>
  <si>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</si>
  <si>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</si>
  <si>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</si>
  <si>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</si>
  <si>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</si>
  <si>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</si>
  <si>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</si>
  <si>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</si>
  <si>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</si>
  <si>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</si>
  <si>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</si>
  <si>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</si>
  <si>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</si>
  <si>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</si>
  <si>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</si>
  <si>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</si>
  <si>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</si>
  <si>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</si>
  <si>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</si>
  <si>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</si>
  <si>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</si>
  <si>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</si>
  <si>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</si>
  <si>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</si>
  <si>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</si>
  <si>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</si>
  <si>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</si>
  <si>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</si>
  <si>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</si>
  <si>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</si>
  <si>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</si>
  <si>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</si>
  <si>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</si>
  <si>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</si>
  <si>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</si>
  <si>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</si>
  <si>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</si>
  <si>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</si>
  <si>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</si>
  <si>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</si>
  <si>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</si>
  <si>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</si>
  <si>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</si>
  <si>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</si>
  <si>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</si>
  <si>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</si>
  <si>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</si>
  <si>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</si>
  <si>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</si>
  <si>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</si>
  <si>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</si>
  <si>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</si>
  <si>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</si>
  <si>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</si>
  <si>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</si>
  <si>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</si>
  <si>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</si>
  <si>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</si>
  <si>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</si>
  <si>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</si>
  <si>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</si>
  <si>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</si>
  <si>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</si>
  <si>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</si>
  <si>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</si>
  <si>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</si>
  <si>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</si>
  <si>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</si>
  <si>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</si>
  <si>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</si>
  <si>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</si>
  <si>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</si>
  <si>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</si>
  <si>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</si>
  <si>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</si>
  <si>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</si>
  <si>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</si>
  <si>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</si>
  <si>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</si>
  <si>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</si>
  <si>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</si>
  <si>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</si>
  <si>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</si>
  <si>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</si>
  <si>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</si>
  <si>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</si>
  <si>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</si>
  <si>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</si>
  <si>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</si>
  <si>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</si>
  <si>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</si>
  <si>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</si>
  <si>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</si>
  <si>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</si>
  <si>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</si>
  <si>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</si>
  <si>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</si>
  <si>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</si>
  <si>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</si>
  <si>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</si>
  <si>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</si>
  <si>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</si>
  <si>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</si>
  <si>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</si>
  <si>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</si>
  <si>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</si>
  <si>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</si>
  <si>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</si>
  <si>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</si>
  <si>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</si>
  <si>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</si>
  <si>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</si>
  <si>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</si>
  <si>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</si>
  <si>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</si>
  <si>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</si>
  <si>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</si>
  <si>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</si>
  <si>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</si>
  <si>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</si>
  <si>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</si>
  <si>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</si>
  <si>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</si>
  <si>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</si>
  <si>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</si>
  <si>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</si>
  <si>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</si>
  <si>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</si>
  <si>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</si>
  <si>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</si>
  <si>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</si>
  <si>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</si>
  <si>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</si>
  <si>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</si>
  <si>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</si>
  <si>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</si>
  <si>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</si>
  <si>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</si>
  <si>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</si>
  <si>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</si>
  <si>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</si>
  <si>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</si>
  <si>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</si>
  <si>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</si>
  <si>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</si>
  <si>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</si>
  <si>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</si>
  <si>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</si>
  <si>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</si>
  <si>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</si>
  <si>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</si>
  <si>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</si>
  <si>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</si>
  <si>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</si>
  <si>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</si>
  <si>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</si>
  <si>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</si>
  <si>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</si>
  <si>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</si>
  <si>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</si>
  <si>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</si>
  <si>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</si>
  <si>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</si>
  <si>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</si>
  <si>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</si>
  <si>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</si>
  <si>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</si>
  <si>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</si>
  <si>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</si>
  <si>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</si>
  <si>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</si>
  <si>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</si>
  <si>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</si>
  <si>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</si>
  <si>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</si>
  <si>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</si>
  <si>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</si>
  <si>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</si>
  <si>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</si>
  <si>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</si>
  <si>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</si>
  <si>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</si>
  <si>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</si>
  <si>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</si>
  <si>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</si>
  <si>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</si>
  <si>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</si>
  <si>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</si>
  <si>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</si>
  <si>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</si>
  <si>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</si>
  <si>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</si>
  <si>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</si>
  <si>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</si>
  <si>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</si>
  <si>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</si>
  <si>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</si>
  <si>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</si>
  <si>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</si>
  <si>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</si>
  <si>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</si>
  <si>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</si>
  <si>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</si>
  <si>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</si>
  <si>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</si>
  <si>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</si>
  <si>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</si>
  <si>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</si>
  <si>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</si>
  <si>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</si>
  <si>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</si>
  <si>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</si>
  <si>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</si>
  <si>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</si>
  <si>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</si>
  <si>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</si>
  <si>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</si>
  <si>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</si>
  <si>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</si>
  <si>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</si>
  <si>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</si>
  <si>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</si>
  <si>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</si>
  <si>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</si>
  <si>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</si>
  <si>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</si>
  <si>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</si>
  <si>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</si>
  <si>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</si>
  <si>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</si>
  <si>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</si>
  <si>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</si>
  <si>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</si>
  <si>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</si>
  <si>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</si>
  <si>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</si>
  <si>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</si>
  <si>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</si>
  <si>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</si>
  <si>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</si>
  <si>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</si>
  <si>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</si>
  <si>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</si>
  <si>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</si>
  <si>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</si>
  <si>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</si>
  <si>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</si>
  <si>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</si>
  <si>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</si>
  <si>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</si>
  <si>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</si>
  <si>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</si>
  <si>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</si>
  <si>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</si>
  <si>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</si>
  <si>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</si>
  <si>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</si>
  <si>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</si>
  <si>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</si>
  <si>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</si>
  <si>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</si>
  <si>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</si>
  <si>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</si>
  <si>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</si>
  <si>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</si>
  <si>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</si>
  <si>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</si>
  <si>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</si>
  <si>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</si>
  <si>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</si>
  <si>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</si>
  <si>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</si>
  <si>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</si>
  <si>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</si>
  <si>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</si>
  <si>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</si>
  <si>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</si>
  <si>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</si>
  <si>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</si>
  <si>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</si>
  <si>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</si>
  <si>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</si>
  <si>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</si>
  <si>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</si>
  <si>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</si>
  <si>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</si>
  <si>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</si>
  <si>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</si>
  <si>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</si>
  <si>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</si>
  <si>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</si>
  <si>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</si>
  <si>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</si>
  <si>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</si>
  <si>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</si>
  <si>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</si>
  <si>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</si>
  <si>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</si>
  <si>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</si>
  <si>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</si>
  <si>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</si>
  <si>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</si>
  <si>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</si>
  <si>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</si>
  <si>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</si>
  <si>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</si>
  <si>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</si>
  <si>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</si>
  <si>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</si>
  <si>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</si>
  <si>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</si>
  <si>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</si>
  <si>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</si>
  <si>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</si>
  <si>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</si>
  <si>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</si>
  <si>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</si>
  <si>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</si>
  <si>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</si>
  <si>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</si>
  <si>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</si>
  <si>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</si>
  <si>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</si>
  <si>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</si>
  <si>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</si>
  <si>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</si>
  <si>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</si>
  <si>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</si>
  <si>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</si>
  <si>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</si>
  <si>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</si>
  <si>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</si>
  <si>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</si>
  <si>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</si>
  <si>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</si>
  <si>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</si>
  <si>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</si>
  <si>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</si>
  <si>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</si>
  <si>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</si>
  <si>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</si>
  <si>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</si>
  <si>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</si>
  <si>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</si>
  <si>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</si>
  <si>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</si>
  <si>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</si>
  <si>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</si>
  <si>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</si>
  <si>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</si>
  <si>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</si>
  <si>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</si>
  <si>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</si>
  <si>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</si>
  <si>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</si>
  <si>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</si>
  <si>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</si>
  <si>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</si>
  <si>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</si>
  <si>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</si>
  <si>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</si>
  <si>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</si>
  <si>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</si>
  <si>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</si>
  <si>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</si>
  <si>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</si>
  <si>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</si>
  <si>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</si>
  <si>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</si>
  <si>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</si>
  <si>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</si>
  <si>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</si>
  <si>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</si>
  <si>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</si>
  <si>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</si>
  <si>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</si>
  <si>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</si>
  <si>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</si>
  <si>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</si>
  <si>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</si>
  <si>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</si>
  <si>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</si>
  <si>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</si>
  <si>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</si>
  <si>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</si>
  <si>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</si>
  <si>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</si>
  <si>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</si>
  <si>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</si>
  <si>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</si>
  <si>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</si>
  <si>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</si>
  <si>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</si>
  <si>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</si>
  <si>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</si>
  <si>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</si>
  <si>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</si>
  <si>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</si>
  <si>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</si>
  <si>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</si>
  <si>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</si>
  <si>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</si>
  <si>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</si>
  <si>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</si>
  <si>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</si>
  <si>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</si>
  <si>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</si>
  <si>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</si>
  <si>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</si>
  <si>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</si>
  <si>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</si>
  <si>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</si>
  <si>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</si>
  <si>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</si>
  <si>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</si>
  <si>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</si>
  <si>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</si>
  <si>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</si>
  <si>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</si>
  <si>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</si>
  <si>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</si>
  <si>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</si>
  <si>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</si>
  <si>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</si>
  <si>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</si>
  <si>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</si>
  <si>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</si>
  <si>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</si>
  <si>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</si>
  <si>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</si>
  <si>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</si>
  <si>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</si>
  <si>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</si>
  <si>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</si>
  <si>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</si>
  <si>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</si>
  <si>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</si>
  <si>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</si>
  <si>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</si>
  <si>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</si>
  <si>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</si>
  <si>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</si>
  <si>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</si>
  <si>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</si>
  <si>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</si>
  <si>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</si>
  <si>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</si>
  <si>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</si>
  <si>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</si>
  <si>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</si>
  <si>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</si>
  <si>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</si>
  <si>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</si>
  <si>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</si>
  <si>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</si>
  <si>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</si>
  <si>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</si>
  <si>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</si>
  <si>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</si>
  <si>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</si>
  <si>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</si>
  <si>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</si>
  <si>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</si>
  <si>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</si>
  <si>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</si>
  <si>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</si>
  <si>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</si>
  <si>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</si>
  <si>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</si>
  <si>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</si>
  <si>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</si>
  <si>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</si>
  <si>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</si>
  <si>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</si>
  <si>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</si>
  <si>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</si>
  <si>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</si>
  <si>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</si>
  <si>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</si>
  <si>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</si>
  <si>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</si>
  <si>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</si>
  <si>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</si>
  <si>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</si>
  <si>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</si>
  <si>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</si>
  <si>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</si>
  <si>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</si>
  <si>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</si>
  <si>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</si>
  <si>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</si>
  <si>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</si>
  <si>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</si>
  <si>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</si>
  <si>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</si>
  <si>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</si>
  <si>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</si>
  <si>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</si>
  <si>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</si>
  <si>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</si>
  <si>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</si>
  <si>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</si>
  <si>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</si>
  <si>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</si>
  <si>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</si>
  <si>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</si>
  <si>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</si>
  <si>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</si>
  <si>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</si>
  <si>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</si>
  <si>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</si>
  <si>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</si>
  <si>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</si>
  <si>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</si>
  <si>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</si>
  <si>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</si>
  <si>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</si>
  <si>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</si>
  <si>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</si>
  <si>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</si>
  <si>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</si>
  <si>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</si>
  <si>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</si>
  <si>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</si>
  <si>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</si>
  <si>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</si>
  <si>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</si>
  <si>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</si>
  <si>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</si>
  <si>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</si>
  <si>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</si>
  <si>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</si>
  <si>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</si>
  <si>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</si>
  <si>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</si>
  <si>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</si>
  <si>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</si>
  <si>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</si>
  <si>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</si>
  <si>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</si>
  <si>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</si>
  <si>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</si>
  <si>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</si>
  <si>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</si>
  <si>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</si>
  <si>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</si>
  <si>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</si>
  <si>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</si>
  <si>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</si>
  <si>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</si>
  <si>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</si>
  <si>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</si>
  <si>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</si>
  <si>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</si>
  <si>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</si>
  <si>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</si>
  <si>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</si>
  <si>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</si>
  <si>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</si>
  <si>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</si>
  <si>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</si>
  <si>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</si>
  <si>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</si>
  <si>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</si>
  <si>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</si>
  <si>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</si>
  <si>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</si>
  <si>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</si>
  <si>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</si>
  <si>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</si>
  <si>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</si>
  <si>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</si>
  <si>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</si>
  <si>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</si>
  <si>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</si>
  <si>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</si>
  <si>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</si>
  <si>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</si>
  <si>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</si>
  <si>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</si>
  <si>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</si>
  <si>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</si>
  <si>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</si>
  <si>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</si>
  <si>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</si>
  <si>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</si>
  <si>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</si>
  <si>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</si>
  <si>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</si>
  <si>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</si>
  <si>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</si>
  <si>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</si>
  <si>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</si>
  <si>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</si>
  <si>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</si>
  <si>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</si>
  <si>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</si>
  <si>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</si>
  <si>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</si>
  <si>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</si>
  <si>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</si>
  <si>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</si>
  <si>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</si>
  <si>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</si>
  <si>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</si>
  <si>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</si>
  <si>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</si>
  <si>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</si>
  <si>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</si>
  <si>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</si>
  <si>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</si>
  <si>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</si>
  <si>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</si>
  <si>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</si>
  <si>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</si>
  <si>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</si>
  <si>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</si>
  <si>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</si>
  <si>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</si>
  <si>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</si>
  <si>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</si>
  <si>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</si>
  <si>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</si>
  <si>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</si>
  <si>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</si>
  <si>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</si>
  <si>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</si>
  <si>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</si>
  <si>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</si>
  <si>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</si>
  <si>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</si>
  <si>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</si>
  <si>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</si>
  <si>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</si>
  <si>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</si>
  <si>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</si>
  <si>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</si>
  <si>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</si>
  <si>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</si>
  <si>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</si>
  <si>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</si>
  <si>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</si>
  <si>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</si>
  <si>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</si>
  <si>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</si>
  <si>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</si>
  <si>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</si>
  <si>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</si>
  <si>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</si>
  <si>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</si>
  <si>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</si>
  <si>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</si>
  <si>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</si>
  <si>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</si>
  <si>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</si>
  <si>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</si>
  <si>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</si>
  <si>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</si>
  <si>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</si>
  <si>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</si>
  <si>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</si>
  <si>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</si>
  <si>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</si>
  <si>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</si>
  <si>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</si>
  <si>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</si>
  <si>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</si>
  <si>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</si>
  <si>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</si>
  <si>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</si>
  <si>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</si>
  <si>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</si>
  <si>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</si>
  <si>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</si>
  <si>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</si>
  <si>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</si>
  <si>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</si>
  <si>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</si>
  <si>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</si>
  <si>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</si>
  <si>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</si>
  <si>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</si>
  <si>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</si>
  <si>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</si>
  <si>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</si>
  <si>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</si>
  <si>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</si>
  <si>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</si>
  <si>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</si>
  <si>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</si>
  <si>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</si>
  <si>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</si>
  <si>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</si>
  <si>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</si>
  <si>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</si>
  <si>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</si>
  <si>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</si>
  <si>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</si>
  <si>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</si>
  <si>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</si>
  <si>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</si>
  <si>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</si>
  <si>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</si>
  <si>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</si>
  <si>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</si>
  <si>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</si>
  <si>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</si>
  <si>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</si>
  <si>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</si>
  <si>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</si>
  <si>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</si>
  <si>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</si>
  <si>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</si>
  <si>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</si>
  <si>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</si>
  <si>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</si>
  <si>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</si>
  <si>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</si>
  <si>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</si>
  <si>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</si>
  <si>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</si>
  <si>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</si>
  <si>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</si>
  <si>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</si>
  <si>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</si>
  <si>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</si>
  <si>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</si>
  <si>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</si>
  <si>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</si>
  <si>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</si>
  <si>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</si>
  <si>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</si>
  <si>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</si>
  <si>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</si>
  <si>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</si>
  <si>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</si>
  <si>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</si>
  <si>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</si>
  <si>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</si>
  <si>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</si>
  <si>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</si>
  <si>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</si>
  <si>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</si>
  <si>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</si>
  <si>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</si>
  <si>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</si>
  <si>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</si>
  <si>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</si>
  <si>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</si>
  <si>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</si>
  <si>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</si>
  <si>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</si>
  <si>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</si>
  <si>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</si>
  <si>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</si>
  <si>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</si>
  <si>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</si>
  <si>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</si>
  <si>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</si>
  <si>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</si>
  <si>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</si>
  <si>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</si>
  <si>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</si>
  <si>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</si>
  <si>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</si>
  <si>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</si>
  <si>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</si>
  <si>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</si>
  <si>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</si>
  <si>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</si>
  <si>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</si>
  <si>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</si>
  <si>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</si>
  <si>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</si>
  <si>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</si>
  <si>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</si>
  <si>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</si>
  <si>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</si>
  <si>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</si>
  <si>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</si>
  <si>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</si>
  <si>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</si>
  <si>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</si>
  <si>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</si>
  <si>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</si>
  <si>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</si>
  <si>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</si>
  <si>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</si>
  <si>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</si>
  <si>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</si>
  <si>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</si>
  <si>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</si>
  <si>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</si>
  <si>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</si>
  <si>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</si>
  <si>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</si>
  <si>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</si>
  <si>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</si>
  <si>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</si>
  <si>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</si>
  <si>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</si>
  <si>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</si>
  <si>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</si>
  <si>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</si>
  <si>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</si>
  <si>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</si>
  <si>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</si>
  <si>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</si>
  <si>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</si>
  <si>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</si>
  <si>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</si>
  <si>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</si>
  <si>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</si>
  <si>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</si>
  <si>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</si>
  <si>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</si>
  <si>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</si>
  <si>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</si>
  <si>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</si>
  <si>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</si>
  <si>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</si>
  <si>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</si>
  <si>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</si>
  <si>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</si>
  <si>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</si>
  <si>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</si>
  <si>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</si>
  <si>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</si>
  <si>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</si>
  <si>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</si>
  <si>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</si>
  <si>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</si>
  <si>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</si>
  <si>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</si>
  <si>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</si>
  <si>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</si>
  <si>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</si>
  <si>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</si>
  <si>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</si>
  <si>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</si>
  <si>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</si>
  <si>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</si>
  <si>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</si>
  <si>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</si>
  <si>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</si>
  <si>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</si>
  <si>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</si>
  <si>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</si>
  <si>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</si>
  <si>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</si>
  <si>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</si>
  <si>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</si>
  <si>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</si>
  <si>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</si>
  <si>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</si>
  <si>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</si>
  <si>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</si>
  <si>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</si>
  <si>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</si>
  <si>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</si>
  <si>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</si>
  <si>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</si>
  <si>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</si>
  <si>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</si>
  <si>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</si>
  <si>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</si>
  <si>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</si>
  <si>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</si>
  <si>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</si>
  <si>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</si>
  <si>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</si>
  <si>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</si>
  <si>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</si>
  <si>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</si>
  <si>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</si>
  <si>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</si>
  <si>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</si>
  <si>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</si>
  <si>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</si>
  <si>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</si>
  <si>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</si>
  <si>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</si>
  <si>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</si>
  <si>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</si>
  <si>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</si>
  <si>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</si>
  <si>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</si>
  <si>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</si>
  <si>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</si>
  <si>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</si>
  <si>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</si>
  <si>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</si>
  <si>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</si>
  <si>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</si>
  <si>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</si>
  <si>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</si>
  <si>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</si>
  <si>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</si>
  <si>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</si>
  <si>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</si>
  <si>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</si>
  <si>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</si>
  <si>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</si>
  <si>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</si>
  <si>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</si>
  <si>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</si>
  <si>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</si>
  <si>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</si>
  <si>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</si>
  <si>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</si>
  <si>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</si>
  <si>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</si>
  <si>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</si>
  <si>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</si>
  <si>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</si>
  <si>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</si>
  <si>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</si>
  <si>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</si>
  <si>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</si>
  <si>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</si>
  <si>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</si>
  <si>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</si>
  <si>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</si>
  <si>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</si>
  <si>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</si>
  <si>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</si>
  <si>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</si>
  <si>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</si>
  <si>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</si>
  <si>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</si>
  <si>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</si>
  <si>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</si>
  <si>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</si>
  <si>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</si>
  <si>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</si>
  <si>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</si>
  <si>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</si>
  <si>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</si>
  <si>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</si>
  <si>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</si>
  <si>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</si>
  <si>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</si>
  <si>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</si>
  <si>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</si>
  <si>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</si>
  <si>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</si>
  <si>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</si>
  <si>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</si>
  <si>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</si>
  <si>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</si>
  <si>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</si>
  <si>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</si>
  <si>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</si>
  <si>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</si>
  <si>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</si>
  <si>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</si>
  <si>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</si>
  <si>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</si>
  <si>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</si>
  <si>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</si>
  <si>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</si>
  <si>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</si>
  <si>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</si>
  <si>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</si>
  <si>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</si>
  <si>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</si>
  <si>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</si>
  <si>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</si>
  <si>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</si>
  <si>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</si>
  <si>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</si>
  <si>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</si>
  <si>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</si>
  <si>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</si>
  <si>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</si>
  <si>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</si>
  <si>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</si>
  <si>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</si>
  <si>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</si>
  <si>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</si>
  <si>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</si>
  <si>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</si>
  <si>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</si>
  <si>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</si>
  <si>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</si>
  <si>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</si>
  <si>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</si>
  <si>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</si>
  <si>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</si>
  <si>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</si>
  <si>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</si>
  <si>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</si>
  <si>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</si>
  <si>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</si>
  <si>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</si>
  <si>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</si>
  <si>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</si>
  <si>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</si>
  <si>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</si>
  <si>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</si>
  <si>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</si>
  <si>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</si>
  <si>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</si>
  <si>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</si>
  <si>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</si>
  <si>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</si>
  <si>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</si>
  <si>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</si>
  <si>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</si>
  <si>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</si>
  <si>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</si>
  <si>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</si>
  <si>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</si>
  <si>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</si>
  <si>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</si>
  <si>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</si>
  <si>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</si>
  <si>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</si>
  <si>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</si>
  <si>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</si>
  <si>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</si>
  <si>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</si>
  <si>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</si>
  <si>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</si>
  <si>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</si>
  <si>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</si>
  <si>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</si>
  <si>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</si>
  <si>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</si>
  <si>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</si>
  <si>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</si>
  <si>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</si>
  <si>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</si>
  <si>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</si>
  <si>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</si>
  <si>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</si>
  <si>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</si>
  <si>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</si>
  <si>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</si>
  <si>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</si>
  <si>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</si>
  <si>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</si>
  <si>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</si>
  <si>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</si>
  <si>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</si>
  <si>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</si>
  <si>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</si>
  <si>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</si>
  <si>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</si>
  <si>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</si>
  <si>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</si>
  <si>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</si>
  <si>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</si>
  <si>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</si>
  <si>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</si>
  <si>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</si>
  <si>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</si>
  <si>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</si>
  <si>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</si>
  <si>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</si>
  <si>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</si>
  <si>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</si>
  <si>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</si>
  <si>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</si>
  <si>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</si>
  <si>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</si>
  <si>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</si>
  <si>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</si>
  <si>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</si>
  <si>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</si>
  <si>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</si>
  <si>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</si>
  <si>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</si>
  <si>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</si>
  <si>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</si>
  <si>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</si>
  <si>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</si>
  <si>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</si>
  <si>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</si>
  <si>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</si>
  <si>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</si>
  <si>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</si>
  <si>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</si>
  <si>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</si>
  <si>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</si>
  <si>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</si>
  <si>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</si>
  <si>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</si>
  <si>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</si>
  <si>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</si>
  <si>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</si>
  <si>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</si>
  <si>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</si>
  <si>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</si>
  <si>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</si>
  <si>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</si>
  <si>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</si>
  <si>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</si>
  <si>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</si>
  <si>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</si>
  <si>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</si>
  <si>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</si>
  <si>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</si>
  <si>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</si>
  <si>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</si>
  <si>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</si>
  <si>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</si>
  <si>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</si>
  <si>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</si>
  <si>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</si>
  <si>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</si>
  <si>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</si>
  <si>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</si>
  <si>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</si>
  <si>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</si>
  <si>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</si>
  <si>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</si>
  <si>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</si>
  <si>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</si>
  <si>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</si>
  <si>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</si>
  <si>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</si>
  <si>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</si>
  <si>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</si>
  <si>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</si>
  <si>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</si>
  <si>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</si>
  <si>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</si>
  <si>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</si>
  <si>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</si>
  <si>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</si>
  <si>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</si>
  <si>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</si>
  <si>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</si>
  <si>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</si>
  <si>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</si>
  <si>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</si>
  <si>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</si>
  <si>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</si>
  <si>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</si>
  <si>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</si>
  <si>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</si>
  <si>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</si>
  <si>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</si>
  <si>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</si>
  <si>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</si>
  <si>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</si>
  <si>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</si>
  <si>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</si>
  <si>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</si>
  <si>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</si>
  <si>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</si>
  <si>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</si>
  <si>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</si>
  <si>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</si>
  <si>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</si>
  <si>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</si>
  <si>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</si>
  <si>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</si>
  <si>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</si>
  <si>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</si>
  <si>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</si>
  <si>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</si>
  <si>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</si>
  <si>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</si>
  <si>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</si>
  <si>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</si>
  <si>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</si>
  <si>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</si>
  <si>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</si>
  <si>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</si>
  <si>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</si>
  <si>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</si>
  <si>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</si>
  <si>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</si>
  <si>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</si>
  <si>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</si>
  <si>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</si>
  <si>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</si>
  <si>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</si>
  <si>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</si>
  <si>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</si>
  <si>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</si>
  <si>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</si>
  <si>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</si>
  <si>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</si>
  <si>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</si>
  <si>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</si>
  <si>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</si>
  <si>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</si>
  <si>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</si>
  <si>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</si>
  <si>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</si>
  <si>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</si>
  <si>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</si>
  <si>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</si>
  <si>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</si>
  <si>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</si>
  <si>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</si>
  <si>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</si>
  <si>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</si>
  <si>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</si>
  <si>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</si>
  <si>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</si>
  <si>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</si>
  <si>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</si>
  <si>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</si>
  <si>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</si>
  <si>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</si>
  <si>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</si>
  <si>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</si>
  <si>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</si>
  <si>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</si>
  <si>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</si>
  <si>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</si>
  <si>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</si>
  <si>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</si>
  <si>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</si>
  <si>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</si>
  <si>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</si>
  <si>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</si>
  <si>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</si>
  <si>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</si>
  <si>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</si>
  <si>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</si>
  <si>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</si>
  <si>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</si>
  <si>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</si>
  <si>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</si>
  <si>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</si>
  <si>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</si>
  <si>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</si>
  <si>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</si>
  <si>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</si>
  <si>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</si>
  <si>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</si>
  <si>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</si>
  <si>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</si>
  <si>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</si>
  <si>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</si>
  <si>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</si>
  <si>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</si>
  <si>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</si>
  <si>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</si>
  <si>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</si>
  <si>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</si>
  <si>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</si>
  <si>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</si>
  <si>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</si>
  <si>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</si>
  <si>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</si>
  <si>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</si>
  <si>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</si>
  <si>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</si>
  <si>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</si>
  <si>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</si>
  <si>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</si>
  <si>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</si>
  <si>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</si>
  <si>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</si>
  <si>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</si>
  <si>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</si>
  <si>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</si>
  <si>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</si>
  <si>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</si>
  <si>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</si>
  <si>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</si>
  <si>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</si>
  <si>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</si>
  <si>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</si>
  <si>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</si>
  <si>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</si>
  <si>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</si>
  <si>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</si>
  <si>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</si>
  <si>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</si>
  <si>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</si>
  <si>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</si>
  <si>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</si>
  <si>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</si>
  <si>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</si>
  <si>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</si>
  <si>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</si>
  <si>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</si>
  <si>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</si>
  <si>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</si>
  <si>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</si>
  <si>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</si>
  <si>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</si>
  <si>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</si>
  <si>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</si>
  <si>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</si>
  <si>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</si>
  <si>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</si>
  <si>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</si>
  <si>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</si>
  <si>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</si>
  <si>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</si>
  <si>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</si>
  <si>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</si>
  <si>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</si>
  <si>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</si>
  <si>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</si>
  <si>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</si>
  <si>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</si>
  <si>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</si>
  <si>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</si>
  <si>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</si>
  <si>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</si>
  <si>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</si>
  <si>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</si>
  <si>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</si>
  <si>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</si>
  <si>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</si>
  <si>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</si>
  <si>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</si>
  <si>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</si>
  <si>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</si>
  <si>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</si>
  <si>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</si>
  <si>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</si>
  <si>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</si>
  <si>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</si>
  <si>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</si>
  <si>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</si>
  <si>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</si>
  <si>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</si>
  <si>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</si>
  <si>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</si>
  <si>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</si>
  <si>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</si>
  <si>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</si>
  <si>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</si>
  <si>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</si>
  <si>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</si>
  <si>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</si>
  <si>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</si>
  <si>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</si>
  <si>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</si>
  <si>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</si>
  <si>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</si>
  <si>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</si>
  <si>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</si>
  <si>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</si>
  <si>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</si>
  <si>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</si>
  <si>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</si>
  <si>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</si>
  <si>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</si>
  <si>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</si>
  <si>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</si>
  <si>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</si>
  <si>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</si>
  <si>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</si>
  <si>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</si>
  <si>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</si>
  <si>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</si>
  <si>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</si>
  <si>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</si>
  <si>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</si>
  <si>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</si>
  <si>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</si>
  <si>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</si>
  <si>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</si>
  <si>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</si>
  <si>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</si>
  <si>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</si>
  <si>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</si>
  <si>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</si>
  <si>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</si>
  <si>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</si>
  <si>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</si>
  <si>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</si>
  <si>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</si>
  <si>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</si>
  <si>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</si>
  <si>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</si>
  <si>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</si>
  <si>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</si>
  <si>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</si>
  <si>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</si>
  <si>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</si>
  <si>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</si>
  <si>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</si>
  <si>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</si>
  <si>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</si>
  <si>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</si>
  <si>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</si>
  <si>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</si>
  <si>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</si>
  <si>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</si>
  <si>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</si>
  <si>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</si>
  <si>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</si>
  <si>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</si>
  <si>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</si>
  <si>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</si>
  <si>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</si>
  <si>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</si>
  <si>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</si>
  <si>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</si>
  <si>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</si>
  <si>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</si>
  <si>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</si>
  <si>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</si>
  <si>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</si>
  <si>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</si>
  <si>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</si>
  <si>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</si>
  <si>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</si>
  <si>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</si>
  <si>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</si>
  <si>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</si>
  <si>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</si>
  <si>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</si>
  <si>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</si>
  <si>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</si>
  <si>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</si>
  <si>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</si>
  <si>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</si>
  <si>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</si>
  <si>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</si>
  <si>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</si>
  <si>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</si>
  <si>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</si>
  <si>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</si>
  <si>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</si>
  <si>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</si>
  <si>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</si>
  <si>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</si>
  <si>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</si>
  <si>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</si>
  <si>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</si>
  <si>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</si>
  <si>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</si>
  <si>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</si>
  <si>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</si>
  <si>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</si>
  <si>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</si>
  <si>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</si>
  <si>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</si>
  <si>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</si>
  <si>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</si>
  <si>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</si>
  <si>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</si>
  <si>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</si>
  <si>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</si>
  <si>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</si>
  <si>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</si>
  <si>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</si>
  <si>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</si>
  <si>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</si>
  <si>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</si>
  <si>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</si>
  <si>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</si>
  <si>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</si>
  <si>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</si>
  <si>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</si>
  <si>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</si>
  <si>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</si>
  <si>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</si>
  <si>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</si>
  <si>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</si>
  <si>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</si>
  <si>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</si>
  <si>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</si>
  <si>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</si>
  <si>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</si>
  <si>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</si>
  <si>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</si>
  <si>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</si>
  <si>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</si>
  <si>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</si>
  <si>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</si>
  <si>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</si>
  <si>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</si>
  <si>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</si>
  <si>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</si>
  <si>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</si>
  <si>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</si>
  <si>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</si>
  <si>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</si>
  <si>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</si>
  <si>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</si>
  <si>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</si>
  <si>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</si>
  <si>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</si>
  <si>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</si>
  <si>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</si>
  <si>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</si>
  <si>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</si>
  <si>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</si>
  <si>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</si>
  <si>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</si>
  <si>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</si>
  <si>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</si>
  <si>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</si>
  <si>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</si>
  <si>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</si>
  <si>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</si>
  <si>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</si>
  <si>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</si>
  <si>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</si>
  <si>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</si>
  <si>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</si>
  <si>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</si>
  <si>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</si>
  <si>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</si>
  <si>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</si>
  <si>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</si>
  <si>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</si>
  <si>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</si>
  <si>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</si>
  <si>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</si>
  <si>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</si>
  <si>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</si>
  <si>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</si>
  <si>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</si>
  <si>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</si>
  <si>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</si>
  <si>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</si>
  <si>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</si>
  <si>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</si>
  <si>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</si>
  <si>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</si>
  <si>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</si>
  <si>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</si>
  <si>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</si>
  <si>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</si>
  <si>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</si>
  <si>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</si>
  <si>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</si>
  <si>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</si>
  <si>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</si>
  <si>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</si>
  <si>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</si>
  <si>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</si>
  <si>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</si>
  <si>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</si>
  <si>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</si>
  <si>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</si>
  <si>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</si>
  <si>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</si>
  <si>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</si>
  <si>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</si>
  <si>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</si>
  <si>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</si>
  <si>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</si>
  <si>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</si>
  <si>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</si>
  <si>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</si>
  <si>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</si>
  <si>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</si>
  <si>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</si>
  <si>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</si>
  <si>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</si>
  <si>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</si>
  <si>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</si>
  <si>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</si>
  <si>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</si>
  <si>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</si>
  <si>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</si>
  <si>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</si>
  <si>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</si>
  <si>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</si>
  <si>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</si>
  <si>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</si>
  <si>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</si>
  <si>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</si>
  <si>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</si>
  <si>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</si>
  <si>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</si>
  <si>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</si>
  <si>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</si>
  <si>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</si>
  <si>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</si>
  <si>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</si>
  <si>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</si>
  <si>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</si>
  <si>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</si>
  <si>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</si>
  <si>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</si>
  <si>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</si>
  <si>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</si>
  <si>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</si>
  <si>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</si>
  <si>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</si>
  <si>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</si>
  <si>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</si>
  <si>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</si>
  <si>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</si>
  <si>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</si>
  <si>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</si>
  <si>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</si>
  <si>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</si>
  <si>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</si>
  <si>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</si>
  <si>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</si>
  <si>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</si>
  <si>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</si>
  <si>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</si>
  <si>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</si>
  <si>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</si>
  <si>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</si>
  <si>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</si>
  <si>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</si>
  <si>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</si>
  <si>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</si>
  <si>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</si>
  <si>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</si>
  <si>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</si>
  <si>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</si>
  <si>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</si>
  <si>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</si>
  <si>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</si>
  <si>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</si>
  <si>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</si>
  <si>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</si>
  <si>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</si>
  <si>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</si>
  <si>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</si>
  <si>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</si>
  <si>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</si>
  <si>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</si>
  <si>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</si>
  <si>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</si>
  <si>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</si>
  <si>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</si>
  <si>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</si>
  <si>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</si>
  <si>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</si>
  <si>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</si>
  <si>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</si>
  <si>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</si>
  <si>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</si>
  <si>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</si>
  <si>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</si>
  <si>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</si>
  <si>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</si>
  <si>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</si>
  <si>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</si>
  <si>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</si>
  <si>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</si>
  <si>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</si>
  <si>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</si>
  <si>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</si>
  <si>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</si>
  <si>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</si>
  <si>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</si>
  <si>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</si>
  <si>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</si>
  <si>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</si>
  <si>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</si>
  <si>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</si>
  <si>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</si>
  <si>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</si>
  <si>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</si>
  <si>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</si>
  <si>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</si>
  <si>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</si>
  <si>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</si>
  <si>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</si>
  <si>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</si>
  <si>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</si>
  <si>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</si>
  <si>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</si>
  <si>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</si>
  <si>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</si>
  <si>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</si>
  <si>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</si>
  <si>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</si>
  <si>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</si>
  <si>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</si>
  <si>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</si>
  <si>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</si>
  <si>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</si>
  <si>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</si>
  <si>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</si>
  <si>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</si>
  <si>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</si>
  <si>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</si>
  <si>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</si>
  <si>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</si>
  <si>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</si>
  <si>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</si>
  <si>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</si>
  <si>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</si>
  <si>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</si>
  <si>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</si>
  <si>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</si>
  <si>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</si>
  <si>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</si>
  <si>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</si>
  <si>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</si>
  <si>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</si>
  <si>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</si>
  <si>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</si>
  <si>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</si>
  <si>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</si>
  <si>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</si>
  <si>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</si>
  <si>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</si>
  <si>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</si>
  <si>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</si>
  <si>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</si>
  <si>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</si>
  <si>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</si>
  <si>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</si>
  <si>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</si>
  <si>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</si>
  <si>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</si>
  <si>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</si>
  <si>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</si>
  <si>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</si>
  <si>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</si>
  <si>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</si>
  <si>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</si>
  <si>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</si>
  <si>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</si>
  <si>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</si>
  <si>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</si>
  <si>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</si>
  <si>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</si>
  <si>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</si>
  <si>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</si>
  <si>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</si>
  <si>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</si>
  <si>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</si>
  <si>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</si>
  <si>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</si>
  <si>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</si>
  <si>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</si>
  <si>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</si>
  <si>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</si>
  <si>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</si>
  <si>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</si>
  <si>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</si>
  <si>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</si>
  <si>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</si>
  <si>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</si>
  <si>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</si>
  <si>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</si>
  <si>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</si>
  <si>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</si>
  <si>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</si>
  <si>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</si>
  <si>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</si>
  <si>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</si>
  <si>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</si>
  <si>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</si>
  <si>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</si>
  <si>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</si>
  <si>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</si>
  <si>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</si>
  <si>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</si>
  <si>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</si>
  <si>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</si>
  <si>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</si>
  <si>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</si>
  <si>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</si>
  <si>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</si>
  <si>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</si>
  <si>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</si>
  <si>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</si>
  <si>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</si>
  <si>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</si>
  <si>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</si>
  <si>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</si>
  <si>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</si>
  <si>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</si>
  <si>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</si>
  <si>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</si>
  <si>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</si>
  <si>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</si>
  <si>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</si>
  <si>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</si>
  <si>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</si>
  <si>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</si>
  <si>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</si>
  <si>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</si>
  <si>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</si>
  <si>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</si>
  <si>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</si>
  <si>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</si>
  <si>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</si>
  <si>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</si>
  <si>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</si>
  <si>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</si>
  <si>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</si>
  <si>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</si>
  <si>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</si>
  <si>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</si>
  <si>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</si>
  <si>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</si>
  <si>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</si>
  <si>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</si>
  <si>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</si>
  <si>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</si>
  <si>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</si>
  <si>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</si>
  <si>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</si>
  <si>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</si>
  <si>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</si>
  <si>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</si>
  <si>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</si>
  <si>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</si>
  <si>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</si>
  <si>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</si>
  <si>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</si>
  <si>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</si>
  <si>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</si>
  <si>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</si>
  <si>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</si>
  <si>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</si>
  <si>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</si>
  <si>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</si>
  <si>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</si>
  <si>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</si>
  <si>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</si>
  <si>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</si>
  <si>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</si>
  <si>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</si>
  <si>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</si>
  <si>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</si>
  <si>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</si>
  <si>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</si>
  <si>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</si>
  <si>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</si>
  <si>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</si>
  <si>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</si>
  <si>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</si>
  <si>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</si>
  <si>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</si>
  <si>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</si>
  <si>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</si>
  <si>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</si>
  <si>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</si>
  <si>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</si>
  <si>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</si>
  <si>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</si>
  <si>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</si>
  <si>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</si>
  <si>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</si>
  <si>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</si>
  <si>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</si>
  <si>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</si>
  <si>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</si>
  <si>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</si>
  <si>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</si>
  <si>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</si>
  <si>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</si>
  <si>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</si>
  <si>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</si>
  <si>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</si>
  <si>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</si>
  <si>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</si>
  <si>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</si>
  <si>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</si>
  <si>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</si>
  <si>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</si>
  <si>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</si>
  <si>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</si>
  <si>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</si>
  <si>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</si>
  <si>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</si>
  <si>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</si>
  <si>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</si>
  <si>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</si>
  <si>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</si>
  <si>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</si>
  <si>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</si>
  <si>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</si>
  <si>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</si>
  <si>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</si>
  <si>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</si>
  <si>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</si>
  <si>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</si>
  <si>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</si>
  <si>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</si>
  <si>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</si>
  <si>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</si>
  <si>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</si>
  <si>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</si>
  <si>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</si>
  <si>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</si>
  <si>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</si>
  <si>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</si>
  <si>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</si>
  <si>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</si>
  <si>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</si>
  <si>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</si>
  <si>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</si>
  <si>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</si>
  <si>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</si>
  <si>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</si>
  <si>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</si>
  <si>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</si>
  <si>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</si>
  <si>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</si>
  <si>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</si>
  <si>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</si>
  <si>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</si>
  <si>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</si>
  <si>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</si>
  <si>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</si>
  <si>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</si>
  <si>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</si>
  <si>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</si>
  <si>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</si>
  <si>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</si>
  <si>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</si>
  <si>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</si>
  <si>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</si>
  <si>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</si>
  <si>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</si>
  <si>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</si>
  <si>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</si>
  <si>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</si>
  <si>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</si>
  <si>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</si>
  <si>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</si>
  <si>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</si>
  <si>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</si>
  <si>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</si>
  <si>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</si>
  <si>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</si>
  <si>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</si>
  <si>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</si>
  <si>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</si>
  <si>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</si>
  <si>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</si>
  <si>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</si>
  <si>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</si>
  <si>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</si>
  <si>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</si>
  <si>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</si>
  <si>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</si>
  <si>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</si>
  <si>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</si>
  <si>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</si>
  <si>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</si>
  <si>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</si>
  <si>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</si>
  <si>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</si>
  <si>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</si>
  <si>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</si>
  <si>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</si>
  <si>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</si>
  <si>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</si>
  <si>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</si>
  <si>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</si>
  <si>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</si>
  <si>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</si>
  <si>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</si>
  <si>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</si>
  <si>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</si>
  <si>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</si>
  <si>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</si>
  <si>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</si>
  <si>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</si>
  <si>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</si>
  <si>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</si>
  <si>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</si>
  <si>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</si>
  <si>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</si>
  <si>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</si>
  <si>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</si>
  <si>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</si>
  <si>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</si>
  <si>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</si>
  <si>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</si>
  <si>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</si>
  <si>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</si>
  <si>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</si>
  <si>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</si>
  <si>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</si>
  <si>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</si>
  <si>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</si>
  <si>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</si>
  <si>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</si>
  <si>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</si>
  <si>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</si>
  <si>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</si>
  <si>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</si>
  <si>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</si>
  <si>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</si>
  <si>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</si>
  <si>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</si>
  <si>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</si>
  <si>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</si>
  <si>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</si>
  <si>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</si>
  <si>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</si>
  <si>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</si>
  <si>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</si>
  <si>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</si>
  <si>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</si>
  <si>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</si>
  <si>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</si>
  <si>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</si>
  <si>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</si>
  <si>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</si>
  <si>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</si>
  <si>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</si>
  <si>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</si>
  <si>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</si>
  <si>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</si>
  <si>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</si>
  <si>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</si>
  <si>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</si>
  <si>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</si>
  <si>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</si>
  <si>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</si>
  <si>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</si>
  <si>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</si>
  <si>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</si>
  <si>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</si>
  <si>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</si>
  <si>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</si>
  <si>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</si>
  <si>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</si>
  <si>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</si>
  <si>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</si>
  <si>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</si>
  <si>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</si>
  <si>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</si>
  <si>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</si>
  <si>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</si>
  <si>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</si>
  <si>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</si>
  <si>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</si>
  <si>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</si>
  <si>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</si>
  <si>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</si>
  <si>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</si>
  <si>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</si>
  <si>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</si>
  <si>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</si>
  <si>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</si>
  <si>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</si>
  <si>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</si>
  <si>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</si>
  <si>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</si>
  <si>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</si>
  <si>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</si>
  <si>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</si>
  <si>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</si>
  <si>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</si>
  <si>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</si>
  <si>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</si>
  <si>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</si>
  <si>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</si>
  <si>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</si>
  <si>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</si>
  <si>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</si>
  <si>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</si>
  <si>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</si>
  <si>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</si>
  <si>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</si>
  <si>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</si>
  <si>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</si>
  <si>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</si>
  <si>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</si>
  <si>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</si>
  <si>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</si>
  <si>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</si>
  <si>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</si>
  <si>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</si>
  <si>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</si>
  <si>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</si>
  <si>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</si>
  <si>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</si>
  <si>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</si>
  <si>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</si>
  <si>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</si>
  <si>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</si>
  <si>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</si>
  <si>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</si>
  <si>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</si>
  <si>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</si>
  <si>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</si>
  <si>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</si>
  <si>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</si>
  <si>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</si>
  <si>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</si>
  <si>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</si>
  <si>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</si>
  <si>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</si>
  <si>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</si>
  <si>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</si>
  <si>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</si>
  <si>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</si>
  <si>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</si>
  <si>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</si>
  <si>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</si>
  <si>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</si>
  <si>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</si>
  <si>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</si>
  <si>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</si>
  <si>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</si>
  <si>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</si>
  <si>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</si>
  <si>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</si>
  <si>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</si>
  <si>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</si>
  <si>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</si>
  <si>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</si>
  <si>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</si>
  <si>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</si>
  <si>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</si>
  <si>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</si>
  <si>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</si>
  <si>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</si>
  <si>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</si>
  <si>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</si>
  <si>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</si>
  <si>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</si>
  <si>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</si>
  <si>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</si>
  <si>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</si>
  <si>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</si>
  <si>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</si>
  <si>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</si>
  <si>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</si>
  <si>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</si>
  <si>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</si>
  <si>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</si>
  <si>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</si>
  <si>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</si>
  <si>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</si>
  <si>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</si>
  <si>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</si>
  <si>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</si>
  <si>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</si>
  <si>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</si>
  <si>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</si>
  <si>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</si>
  <si>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</si>
  <si>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</si>
  <si>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</si>
  <si>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</si>
  <si>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</si>
  <si>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</si>
  <si>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</si>
  <si>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</si>
  <si>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</si>
  <si>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</si>
  <si>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</si>
  <si>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</si>
  <si>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</si>
  <si>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</si>
  <si>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</si>
  <si>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</si>
  <si>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</si>
  <si>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</si>
  <si>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</si>
  <si>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</si>
  <si>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</si>
  <si>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</si>
  <si>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</si>
  <si>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</si>
  <si>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</si>
  <si>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</si>
  <si>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</si>
  <si>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</si>
  <si>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</si>
  <si>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</si>
  <si>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</si>
  <si>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</si>
  <si>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</si>
  <si>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</si>
  <si>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</si>
  <si>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</si>
  <si>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</si>
  <si>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</si>
  <si>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</si>
  <si>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</si>
  <si>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</si>
  <si>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</si>
  <si>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</si>
  <si>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</si>
  <si>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</si>
  <si>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</si>
  <si>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</si>
  <si>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</si>
  <si>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</si>
  <si>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</si>
  <si>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</si>
  <si>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</si>
  <si>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</si>
  <si>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</si>
  <si>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</si>
  <si>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</si>
  <si>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</si>
  <si>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</si>
  <si>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</si>
  <si>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</si>
  <si>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</si>
  <si>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</si>
  <si>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</si>
  <si>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</si>
  <si>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</si>
  <si>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</si>
  <si>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</si>
  <si>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</si>
  <si>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</si>
  <si>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</si>
  <si>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</si>
  <si>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</si>
  <si>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</si>
  <si>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</si>
  <si>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</si>
  <si>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</si>
  <si>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</si>
  <si>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</si>
  <si>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</si>
  <si>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</si>
  <si>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</si>
  <si>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</si>
  <si>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</si>
  <si>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</si>
  <si>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</si>
  <si>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</si>
  <si>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</si>
  <si>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</si>
  <si>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</si>
  <si>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</si>
  <si>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</si>
  <si>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</si>
  <si>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</si>
  <si>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</si>
  <si>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</si>
  <si>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</si>
  <si>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</si>
  <si>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</si>
  <si>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</si>
  <si>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</si>
  <si>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</si>
  <si>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</si>
  <si>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</si>
  <si>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</si>
  <si>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</si>
  <si>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</si>
  <si>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</si>
  <si>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</si>
  <si>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</si>
  <si>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</si>
  <si>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</si>
  <si>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</si>
  <si>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</si>
  <si>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</si>
  <si>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</si>
  <si>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</si>
  <si>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</si>
  <si>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</si>
  <si>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</si>
  <si>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</si>
  <si>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</si>
  <si>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</si>
  <si>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</si>
  <si>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</si>
  <si>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</si>
  <si>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</si>
  <si>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</si>
  <si>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</si>
  <si>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</si>
  <si>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</si>
  <si>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</si>
  <si>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</si>
  <si>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</si>
  <si>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</si>
  <si>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</si>
  <si>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</si>
  <si>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</si>
  <si>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</si>
  <si>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</si>
  <si>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</si>
  <si>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</si>
  <si>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</si>
  <si>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</si>
  <si>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</si>
  <si>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</si>
  <si>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</si>
  <si>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</si>
  <si>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</si>
  <si>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</si>
  <si>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</si>
  <si>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</si>
  <si>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</si>
  <si>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</si>
  <si>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</si>
  <si>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</si>
  <si>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</si>
  <si>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</si>
  <si>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</si>
  <si>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</si>
  <si>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</si>
  <si>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</si>
  <si>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</si>
  <si>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</si>
  <si>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</si>
  <si>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</si>
  <si>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</si>
  <si>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</si>
  <si>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</si>
  <si>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</si>
  <si>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</si>
  <si>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</si>
  <si>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</si>
  <si>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</si>
  <si>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</si>
  <si>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</si>
  <si>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</si>
  <si>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</si>
  <si>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</si>
  <si>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</si>
  <si>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</si>
  <si>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</si>
  <si>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</si>
  <si>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</si>
  <si>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</si>
  <si>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</si>
  <si>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</si>
  <si>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</si>
  <si>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</si>
  <si>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</si>
  <si>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</si>
  <si>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</si>
  <si>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</si>
  <si>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</si>
  <si>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</si>
  <si>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</si>
  <si>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</si>
  <si>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</si>
  <si>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</si>
  <si>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</si>
  <si>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</si>
  <si>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</si>
  <si>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</si>
  <si>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</si>
  <si>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</si>
  <si>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</si>
  <si>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</si>
  <si>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</si>
  <si>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</si>
  <si>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</si>
  <si>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</si>
  <si>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</si>
  <si>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</si>
  <si>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</si>
  <si>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</si>
  <si>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</si>
  <si>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</si>
  <si>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</si>
  <si>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</si>
  <si>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</si>
  <si>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</si>
  <si>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</si>
  <si>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</si>
  <si>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</si>
  <si>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</si>
  <si>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</si>
  <si>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</si>
  <si>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</si>
  <si>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</si>
  <si>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</si>
  <si>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</si>
  <si>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</si>
  <si>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</si>
  <si>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</si>
  <si>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</si>
  <si>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</si>
  <si>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</si>
  <si>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</si>
  <si>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</si>
  <si>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</si>
  <si>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</si>
  <si>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</si>
  <si>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</si>
  <si>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</si>
  <si>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</si>
  <si>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</si>
  <si>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</si>
  <si>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</si>
  <si>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</si>
  <si>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</si>
  <si>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</si>
  <si>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</si>
  <si>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</si>
  <si>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</si>
  <si>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</si>
  <si>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</si>
  <si>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</si>
  <si>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</si>
  <si>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</si>
  <si>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</si>
  <si>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</si>
  <si>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</si>
  <si>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</si>
  <si>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</si>
  <si>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</si>
  <si>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</si>
  <si>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</si>
  <si>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</si>
  <si>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</si>
  <si>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</si>
  <si>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</si>
  <si>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</si>
  <si>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</si>
  <si>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</si>
  <si>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</si>
  <si>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</si>
  <si>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</si>
  <si>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</si>
  <si>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</si>
  <si>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</si>
  <si>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</si>
  <si>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</si>
  <si>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</si>
  <si>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</si>
  <si>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</si>
  <si>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</si>
  <si>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</si>
  <si>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</si>
  <si>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</si>
  <si>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</si>
  <si>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</si>
  <si>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</si>
  <si>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</si>
  <si>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</si>
  <si>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</si>
  <si>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</si>
  <si>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</si>
  <si>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</si>
  <si>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</si>
  <si>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</si>
  <si>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</si>
  <si>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</si>
  <si>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</si>
  <si>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</si>
  <si>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</si>
  <si>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</si>
  <si>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</si>
  <si>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</si>
  <si>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</si>
  <si>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</si>
  <si>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</si>
  <si>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</si>
  <si>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</si>
  <si>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</si>
  <si>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</si>
  <si>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</si>
  <si>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</si>
  <si>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</si>
  <si>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</si>
  <si>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</si>
  <si>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</si>
  <si>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</si>
  <si>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</si>
  <si>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</si>
  <si>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</si>
  <si>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</si>
  <si>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</si>
  <si>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</si>
  <si>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</si>
  <si>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</si>
  <si>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</si>
  <si>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</si>
  <si>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</si>
  <si>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</si>
  <si>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</si>
  <si>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</si>
  <si>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</si>
  <si>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</si>
  <si>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</si>
  <si>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</si>
  <si>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</si>
  <si>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</si>
  <si>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</si>
  <si>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</si>
  <si>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</si>
  <si>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</si>
  <si>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</si>
  <si>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</si>
  <si>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</si>
  <si>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</si>
  <si>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</si>
  <si>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</si>
  <si>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</si>
  <si>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</si>
  <si>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</si>
  <si>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</si>
  <si>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</si>
  <si>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</si>
  <si>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</si>
  <si>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</si>
  <si>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</si>
  <si>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</si>
  <si>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</si>
  <si>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</si>
  <si>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</si>
  <si>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</si>
  <si>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</si>
  <si>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</si>
  <si>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</si>
  <si>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</si>
  <si>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</si>
  <si>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</si>
  <si>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</si>
  <si>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</si>
  <si>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</si>
  <si>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</si>
  <si>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</si>
  <si>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</si>
  <si>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</si>
  <si>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</si>
  <si>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</si>
  <si>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</si>
  <si>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</si>
  <si>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</si>
  <si>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</si>
  <si>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</si>
  <si>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</si>
  <si>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</si>
  <si>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</si>
  <si>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</si>
  <si>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</si>
  <si>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</si>
  <si>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</si>
  <si>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</si>
  <si>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</si>
  <si>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</si>
  <si>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</si>
  <si>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</si>
  <si>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</si>
  <si>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</si>
  <si>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</si>
  <si>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</si>
  <si>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</si>
  <si>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</si>
  <si>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</si>
  <si>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</si>
  <si>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</si>
  <si>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</si>
  <si>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</si>
  <si>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</si>
  <si>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</si>
  <si>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</si>
  <si>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</si>
  <si>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</si>
  <si>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</si>
  <si>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</si>
  <si>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</si>
  <si>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</si>
  <si>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</si>
  <si>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</si>
  <si>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</si>
  <si>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</si>
  <si>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</si>
  <si>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</si>
  <si>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</si>
  <si>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</si>
  <si>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</si>
  <si>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</si>
  <si>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</si>
  <si>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</si>
  <si>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</si>
  <si>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</si>
  <si>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</si>
  <si>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</si>
  <si>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</si>
  <si>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</si>
  <si>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</si>
  <si>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</si>
  <si>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</si>
  <si>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</si>
  <si>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</si>
  <si>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</si>
  <si>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</si>
  <si>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</si>
  <si>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</si>
  <si>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</si>
  <si>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</si>
  <si>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</si>
  <si>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</si>
  <si>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</si>
  <si>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</si>
  <si>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</si>
  <si>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</si>
  <si>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</si>
  <si>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</si>
  <si>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</si>
  <si>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</si>
  <si>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</si>
  <si>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</si>
  <si>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</si>
  <si>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</si>
  <si>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</si>
  <si>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</si>
  <si>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</si>
  <si>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</si>
  <si>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</si>
  <si>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</si>
  <si>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</si>
  <si>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</si>
  <si>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</si>
  <si>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</si>
  <si>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</si>
  <si>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</si>
  <si>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</si>
  <si>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</si>
  <si>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</si>
  <si>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</si>
  <si>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</si>
  <si>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</si>
  <si>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</si>
  <si>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</si>
  <si>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</si>
  <si>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</si>
  <si>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</si>
  <si>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</si>
  <si>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</si>
  <si>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</si>
  <si>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</si>
  <si>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</si>
  <si>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</si>
  <si>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</si>
  <si>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</si>
  <si>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</si>
  <si>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</si>
  <si>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</si>
  <si>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</si>
  <si>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</si>
  <si>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</si>
  <si>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</si>
  <si>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</si>
  <si>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</si>
  <si>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</si>
  <si>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</si>
  <si>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</si>
  <si>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</si>
  <si>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</si>
  <si>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</si>
  <si>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</si>
  <si>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</si>
  <si>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</si>
  <si>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</si>
  <si>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</si>
  <si>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</si>
  <si>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</si>
  <si>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</si>
  <si>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</si>
  <si>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</si>
  <si>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</si>
  <si>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</si>
  <si>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</si>
  <si>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</si>
  <si>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</si>
  <si>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</si>
  <si>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</si>
  <si>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</si>
  <si>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</si>
  <si>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</si>
  <si>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</si>
  <si>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</si>
  <si>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</si>
  <si>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</si>
  <si>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</si>
  <si>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</si>
  <si>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</si>
  <si>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</si>
  <si>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</si>
  <si>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</si>
  <si>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</si>
  <si>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</si>
  <si>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</si>
  <si>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</si>
  <si>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</si>
  <si>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</si>
  <si>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</si>
  <si>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</si>
  <si>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</si>
  <si>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</si>
  <si>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</si>
  <si>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</si>
  <si>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</si>
  <si>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</si>
  <si>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</si>
  <si>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</si>
  <si>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</si>
  <si>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</si>
  <si>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</si>
  <si>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</si>
  <si>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</si>
  <si>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</si>
  <si>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</si>
  <si>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</si>
  <si>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</si>
  <si>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</si>
  <si>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</si>
  <si>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</si>
  <si>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</si>
  <si>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</si>
  <si>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</si>
  <si>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</si>
  <si>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</si>
  <si>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</si>
  <si>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</si>
  <si>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</si>
  <si>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</si>
  <si>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</si>
  <si>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</si>
  <si>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</si>
  <si>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</si>
  <si>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</si>
  <si>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</si>
  <si>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</si>
  <si>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</si>
  <si>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</si>
  <si>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</si>
  <si>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</si>
  <si>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</si>
  <si>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</si>
  <si>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</si>
  <si>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</si>
  <si>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</si>
  <si>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</si>
  <si>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</si>
  <si>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</si>
  <si>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</si>
  <si>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</si>
  <si>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</si>
  <si>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</si>
  <si>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</si>
  <si>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</si>
  <si>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</si>
  <si>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</si>
  <si>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</si>
  <si>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</si>
  <si>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</si>
  <si>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</si>
  <si>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</si>
  <si>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</si>
  <si>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</si>
  <si>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</si>
  <si>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</si>
  <si>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</si>
  <si>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</si>
  <si>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</si>
  <si>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</si>
  <si>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</si>
  <si>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</si>
  <si>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</si>
  <si>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</si>
  <si>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</si>
  <si>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</si>
  <si>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</si>
  <si>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</si>
  <si>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</si>
  <si>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</si>
  <si>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</si>
  <si>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</si>
  <si>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</si>
  <si>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</si>
  <si>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</si>
  <si>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</si>
  <si>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</si>
  <si>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</si>
  <si>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</si>
  <si>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</si>
  <si>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</si>
  <si>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</si>
  <si>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</si>
  <si>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</si>
  <si>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</si>
  <si>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</si>
  <si>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</si>
  <si>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</si>
  <si>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</si>
  <si>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</si>
  <si>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</si>
  <si>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</si>
  <si>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</si>
  <si>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</si>
  <si>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</si>
  <si>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</si>
  <si>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</si>
  <si>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</si>
  <si>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</si>
  <si>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</si>
  <si>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</si>
  <si>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</si>
  <si>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</si>
  <si>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</si>
  <si>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</si>
  <si>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</si>
  <si>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</si>
  <si>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</si>
  <si>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</si>
  <si>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</si>
  <si>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</si>
  <si>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</si>
  <si>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</si>
  <si>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</si>
  <si>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</si>
  <si>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</si>
  <si>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</si>
  <si>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</si>
  <si>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</si>
  <si>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</si>
  <si>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</si>
  <si>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</si>
  <si>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</si>
  <si>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</si>
  <si>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</si>
  <si>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</si>
  <si>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</si>
  <si>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</si>
  <si>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</si>
  <si>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</si>
  <si>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</si>
  <si>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</si>
  <si>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</si>
  <si>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</si>
  <si>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</si>
  <si>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</si>
  <si>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</si>
  <si>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</si>
  <si>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</si>
  <si>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</si>
  <si>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</si>
  <si>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</si>
  <si>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</si>
  <si>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</si>
  <si>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</si>
  <si>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</si>
  <si>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</si>
  <si>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</si>
  <si>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</si>
  <si>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</si>
  <si>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</si>
  <si>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</si>
  <si>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</si>
  <si>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</si>
  <si>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</si>
  <si>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</si>
  <si>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</si>
  <si>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</si>
  <si>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</si>
  <si>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</si>
  <si>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</si>
  <si>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</si>
  <si>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</si>
  <si>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</si>
  <si>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</si>
  <si>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</si>
  <si>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</si>
  <si>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</si>
  <si>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</si>
  <si>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</si>
  <si>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</si>
  <si>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</si>
  <si>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</si>
  <si>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</si>
  <si>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</si>
  <si>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</si>
  <si>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</si>
  <si>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</si>
  <si>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</si>
  <si>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</si>
  <si>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</si>
  <si>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</si>
  <si>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</si>
  <si>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</si>
  <si>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</si>
  <si>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</si>
  <si>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</si>
  <si>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</si>
  <si>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</si>
  <si>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</si>
  <si>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</si>
  <si>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</si>
  <si>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</si>
  <si>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</si>
  <si>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</si>
  <si>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</si>
  <si>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</si>
  <si>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</si>
  <si>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</si>
  <si>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</si>
  <si>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</si>
  <si>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</si>
  <si>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</si>
  <si>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</si>
  <si>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</si>
  <si>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</si>
  <si>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</si>
  <si>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</si>
  <si>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</si>
  <si>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</si>
  <si>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</si>
  <si>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</si>
  <si>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</si>
  <si>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</si>
  <si>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</si>
  <si>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</si>
  <si>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</si>
  <si>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</si>
  <si>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</si>
  <si>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</si>
  <si>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</si>
  <si>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</si>
  <si>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</si>
  <si>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</si>
  <si>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</si>
  <si>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</si>
  <si>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</si>
  <si>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</si>
  <si>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</si>
  <si>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</si>
  <si>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</si>
  <si>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</si>
  <si>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</si>
  <si>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</si>
  <si>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</si>
  <si>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</si>
  <si>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</si>
  <si>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</si>
  <si>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</si>
  <si>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</si>
  <si>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</si>
  <si>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</si>
  <si>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</si>
  <si>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</si>
  <si>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</si>
  <si>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</si>
  <si>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</si>
  <si>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</si>
  <si>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</si>
  <si>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</si>
  <si>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</si>
  <si>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</si>
  <si>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</si>
  <si>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</si>
  <si>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</si>
  <si>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</si>
  <si>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</si>
  <si>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</si>
  <si>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</si>
  <si>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</si>
  <si>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</si>
  <si>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</si>
  <si>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</si>
  <si>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</si>
  <si>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</si>
  <si>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</si>
  <si>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</si>
  <si>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</si>
  <si>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</si>
  <si>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</si>
  <si>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</si>
  <si>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</si>
  <si>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</si>
  <si>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</si>
  <si>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</si>
  <si>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</si>
  <si>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</si>
  <si>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</si>
  <si>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</si>
  <si>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</si>
  <si>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</si>
  <si>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</si>
  <si>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</si>
  <si>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</si>
  <si>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</si>
  <si>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</si>
  <si>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</si>
  <si>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</si>
  <si>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</si>
  <si>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</si>
  <si>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</si>
  <si>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</si>
  <si>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</si>
  <si>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</si>
  <si>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</si>
  <si>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</si>
  <si>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</si>
  <si>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</si>
  <si>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</si>
  <si>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</si>
  <si>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</si>
  <si>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</si>
  <si>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</si>
  <si>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</si>
  <si>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</si>
  <si>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</si>
  <si>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</si>
  <si>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</si>
  <si>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</si>
  <si>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</si>
  <si>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</si>
  <si>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</si>
  <si>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</si>
  <si>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</si>
  <si>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</si>
  <si>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</si>
  <si>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</si>
  <si>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</si>
  <si>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</si>
  <si>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</si>
  <si>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</si>
  <si>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</si>
  <si>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</si>
  <si>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</si>
  <si>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</si>
  <si>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</si>
  <si>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</si>
  <si>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</si>
  <si>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</si>
  <si>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</si>
  <si>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</si>
  <si>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</si>
  <si>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</si>
  <si>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</si>
  <si>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</si>
  <si>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</si>
  <si>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</si>
  <si>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</si>
  <si>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</si>
  <si>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</si>
  <si>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</si>
  <si>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</si>
  <si>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</si>
  <si>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</si>
  <si>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</si>
  <si>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</si>
  <si>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</si>
  <si>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</si>
  <si>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</si>
  <si>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</si>
  <si>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</si>
  <si>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</si>
  <si>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</si>
  <si>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</si>
  <si>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</si>
  <si>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</si>
  <si>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</si>
  <si>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</si>
  <si>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</si>
  <si>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</si>
  <si>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</si>
  <si>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</si>
  <si>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</si>
  <si>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</si>
  <si>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</si>
  <si>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</si>
  <si>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</si>
  <si>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</si>
  <si>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</si>
  <si>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</si>
  <si>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</si>
  <si>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</si>
  <si>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</si>
  <si>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</si>
  <si>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</si>
  <si>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</si>
  <si>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</si>
  <si>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</si>
  <si>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</si>
  <si>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</si>
  <si>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</si>
  <si>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</si>
  <si>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</si>
  <si>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</si>
  <si>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</si>
  <si>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</si>
  <si>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</si>
  <si>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</si>
  <si>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</si>
  <si>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</si>
  <si>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</si>
  <si>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</si>
  <si>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</si>
  <si>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</si>
  <si>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</si>
  <si>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</si>
  <si>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</si>
  <si>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</si>
  <si>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</si>
  <si>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</si>
  <si>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</si>
  <si>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</si>
  <si>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</si>
  <si>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</si>
  <si>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</si>
  <si>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</si>
  <si>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</si>
  <si>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</si>
  <si>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</si>
  <si>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</si>
  <si>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</si>
  <si>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</si>
  <si>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</si>
  <si>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</si>
  <si>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</si>
  <si>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</si>
  <si>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</si>
  <si>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</si>
  <si>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</si>
  <si>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</si>
  <si>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</si>
  <si>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</si>
  <si>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</si>
  <si>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</si>
  <si>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</si>
  <si>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</si>
  <si>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</si>
  <si>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</si>
  <si>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</si>
  <si>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</si>
  <si>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</si>
  <si>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</si>
  <si>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</si>
  <si>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</si>
  <si>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</si>
  <si>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</si>
  <si>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</si>
  <si>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</si>
  <si>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</si>
  <si>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</si>
  <si>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</si>
  <si>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</si>
  <si>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</si>
  <si>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</si>
  <si>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</si>
  <si>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</si>
  <si>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</si>
  <si>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</si>
  <si>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</si>
  <si>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</si>
  <si>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</si>
  <si>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</si>
  <si>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</si>
  <si>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</si>
  <si>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</si>
  <si>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</si>
  <si>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</si>
  <si>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</si>
  <si>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</si>
  <si>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</si>
  <si>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</si>
  <si>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</si>
  <si>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</si>
  <si>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</si>
  <si>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</si>
  <si>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</si>
  <si>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</si>
  <si>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</si>
  <si>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</si>
  <si>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</si>
  <si>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</si>
  <si>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</si>
  <si>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</si>
  <si>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</si>
  <si>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</si>
  <si>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</si>
  <si>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</si>
  <si>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</si>
  <si>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</si>
  <si>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</si>
  <si>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</si>
  <si>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</si>
  <si>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</si>
  <si>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</si>
  <si>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</si>
  <si>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</si>
  <si>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</si>
  <si>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</si>
  <si>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</si>
  <si>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</si>
  <si>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</si>
  <si>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</si>
  <si>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</si>
  <si>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</si>
  <si>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</si>
  <si>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</si>
  <si>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</si>
  <si>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</si>
  <si>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</si>
  <si>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</si>
  <si>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</si>
  <si>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</si>
  <si>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</si>
  <si>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</si>
  <si>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</si>
  <si>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</si>
  <si>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</si>
  <si>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</si>
  <si>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</si>
  <si>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</si>
  <si>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</si>
  <si>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</si>
  <si>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</si>
  <si>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</si>
  <si>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</si>
  <si>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</si>
  <si>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</si>
  <si>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</si>
  <si>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</si>
  <si>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</si>
  <si>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</si>
  <si>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</si>
  <si>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</si>
  <si>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</si>
  <si>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</si>
  <si>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</si>
  <si>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</si>
  <si>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</si>
  <si>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</si>
  <si>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</si>
  <si>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</si>
  <si>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</si>
  <si>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</si>
  <si>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</si>
  <si>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</si>
  <si>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</si>
  <si>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</si>
  <si>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</si>
  <si>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</si>
  <si>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</si>
  <si>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</si>
  <si>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</si>
  <si>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</si>
  <si>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</si>
  <si>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</si>
  <si>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</si>
  <si>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</si>
  <si>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</si>
  <si>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</si>
  <si>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</si>
  <si>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</si>
  <si>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</si>
  <si>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</si>
  <si>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</si>
  <si>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</si>
  <si>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</si>
  <si>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</si>
  <si>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</si>
  <si>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</si>
  <si>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</si>
  <si>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</si>
  <si>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</si>
  <si>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</si>
  <si>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</si>
  <si>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</si>
  <si>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</si>
  <si>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</si>
  <si>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</si>
  <si>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</si>
  <si>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</si>
  <si>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</si>
  <si>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</si>
  <si>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</si>
  <si>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</si>
  <si>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</si>
  <si>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</si>
  <si>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</si>
  <si>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</si>
  <si>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</si>
  <si>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</si>
  <si>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</si>
  <si>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</si>
  <si>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</si>
  <si>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</si>
  <si>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</si>
  <si>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</si>
  <si>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</si>
  <si>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</si>
  <si>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</si>
  <si>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</si>
  <si>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</si>
  <si>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</si>
  <si>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</si>
  <si>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</si>
  <si>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</si>
  <si>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</si>
  <si>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</si>
  <si>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</si>
  <si>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</si>
  <si>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</si>
  <si>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</si>
  <si>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</si>
  <si>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</si>
  <si>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</si>
  <si>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</si>
  <si>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</si>
  <si>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</si>
  <si>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</si>
  <si>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</si>
  <si>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</si>
  <si>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</si>
  <si>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</si>
  <si>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</si>
  <si>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</si>
  <si>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</si>
  <si>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</si>
  <si>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</si>
  <si>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</si>
  <si>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</si>
  <si>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</si>
  <si>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</si>
  <si>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</si>
  <si>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</si>
  <si>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</si>
  <si>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</si>
  <si>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</si>
  <si>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</si>
  <si>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</si>
  <si>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</si>
  <si>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</si>
  <si>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</si>
  <si>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</si>
  <si>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</si>
  <si>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</si>
  <si>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</si>
  <si>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</si>
  <si>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</si>
  <si>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</si>
  <si>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</si>
  <si>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</si>
  <si>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</si>
  <si>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</si>
  <si>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</si>
  <si>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</si>
  <si>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</si>
  <si>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</si>
  <si>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</si>
  <si>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</si>
  <si>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</si>
  <si>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</si>
  <si>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</si>
  <si>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</si>
  <si>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</si>
  <si>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</si>
  <si>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</si>
  <si>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</si>
  <si>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</si>
  <si>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</si>
  <si>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</si>
  <si>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</si>
  <si>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</si>
  <si>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</si>
  <si>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</si>
  <si>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</si>
  <si>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</si>
  <si>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</si>
  <si>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</si>
  <si>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</si>
  <si>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</si>
  <si>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</si>
  <si>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</si>
  <si>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</si>
  <si>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</si>
  <si>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</si>
  <si>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</si>
  <si>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</si>
  <si>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</si>
  <si>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</si>
  <si>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</si>
  <si>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</si>
  <si>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</si>
  <si>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</si>
  <si>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</si>
  <si>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</si>
  <si>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</si>
  <si>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</si>
  <si>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</si>
  <si>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</si>
  <si>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</si>
  <si>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</si>
  <si>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</si>
  <si>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</si>
  <si>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</si>
  <si>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</si>
  <si>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</si>
  <si>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</si>
  <si>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</si>
  <si>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</si>
  <si>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</si>
  <si>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</si>
  <si>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</si>
  <si>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</si>
  <si>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</si>
  <si>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</si>
  <si>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</si>
  <si>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</si>
  <si>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</si>
  <si>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</si>
  <si>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</si>
  <si>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</si>
  <si>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</si>
  <si>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</si>
  <si>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</si>
  <si>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</si>
  <si>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</si>
  <si>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</si>
  <si>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</si>
  <si>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</si>
  <si>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</si>
  <si>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</si>
  <si>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</si>
  <si>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</si>
  <si>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</si>
  <si>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</si>
  <si>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</si>
  <si>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</si>
  <si>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</si>
  <si>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</si>
  <si>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</si>
  <si>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</si>
  <si>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</si>
  <si>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</si>
  <si>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</si>
  <si>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</si>
  <si>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</si>
  <si>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</si>
  <si>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</si>
  <si>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</si>
  <si>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</si>
  <si>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</si>
  <si>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</si>
  <si>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</si>
  <si>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</si>
  <si>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</si>
  <si>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</si>
  <si>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</si>
  <si>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</si>
  <si>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</si>
  <si>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</si>
  <si>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</si>
  <si>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</si>
  <si>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</si>
  <si>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</si>
  <si>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</si>
  <si>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</si>
  <si>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</si>
  <si>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</si>
  <si>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</si>
  <si>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</si>
  <si>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</si>
  <si>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</si>
  <si>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</si>
  <si>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</si>
  <si>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</si>
  <si>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</si>
  <si>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</si>
  <si>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</si>
  <si>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</si>
  <si>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</si>
  <si>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</si>
  <si>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</si>
  <si>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</si>
  <si>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</si>
  <si>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</si>
  <si>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</si>
  <si>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</si>
  <si>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</si>
  <si>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</si>
  <si>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</si>
  <si>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</si>
  <si>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</si>
  <si>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</si>
  <si>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</si>
  <si>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</si>
  <si>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</si>
  <si>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</si>
  <si>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</si>
  <si>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</si>
  <si>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</si>
  <si>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</si>
  <si>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</si>
  <si>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</si>
  <si>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</si>
  <si>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</si>
  <si>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</si>
  <si>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</si>
  <si>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</si>
  <si>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</si>
  <si>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</si>
  <si>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</si>
  <si>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</si>
  <si>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</si>
  <si>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</si>
  <si>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</si>
  <si>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</si>
  <si>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</si>
  <si>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</si>
  <si>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</si>
  <si>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</si>
  <si>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</si>
  <si>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</si>
  <si>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</si>
  <si>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</si>
  <si>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</si>
  <si>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</si>
  <si>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</si>
  <si>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</si>
  <si>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</si>
  <si>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</si>
  <si>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</si>
  <si>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</si>
  <si>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</si>
  <si>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</si>
  <si>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</si>
  <si>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</si>
  <si>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</si>
  <si>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</si>
  <si>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</si>
  <si>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</si>
  <si>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</si>
  <si>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</si>
  <si>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</si>
  <si>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</si>
  <si>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</si>
  <si>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</si>
  <si>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</si>
  <si>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</si>
  <si>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</si>
  <si>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</si>
  <si>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</si>
  <si>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</si>
  <si>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</si>
  <si>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</si>
  <si>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</si>
  <si>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</si>
  <si>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</si>
  <si>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</si>
  <si>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</si>
  <si>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</si>
  <si>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</si>
  <si>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</si>
  <si>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</si>
  <si>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</si>
  <si>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</si>
  <si>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</si>
  <si>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</si>
  <si>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</si>
  <si>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</si>
  <si>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</si>
  <si>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</si>
  <si>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</si>
  <si>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</si>
  <si>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</si>
  <si>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</si>
  <si>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</si>
  <si>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</si>
  <si>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</si>
  <si>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</si>
  <si>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</si>
  <si>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</si>
  <si>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</si>
  <si>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</si>
  <si>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</si>
  <si>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</si>
  <si>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</si>
  <si>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</si>
  <si>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</si>
  <si>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</si>
  <si>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</si>
  <si>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</si>
  <si>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</si>
  <si>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</si>
  <si>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</si>
  <si>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</si>
  <si>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</si>
  <si>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</si>
  <si>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</si>
  <si>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</si>
  <si>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</si>
  <si>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</si>
  <si>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</si>
  <si>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</si>
  <si>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</si>
  <si>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</si>
  <si>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</si>
  <si>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</si>
  <si>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</si>
  <si>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</si>
  <si>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</si>
  <si>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</si>
  <si>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</si>
  <si>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</si>
  <si>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</si>
  <si>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</si>
  <si>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</si>
  <si>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</si>
  <si>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</si>
  <si>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</si>
  <si>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</si>
  <si>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</si>
  <si>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</si>
  <si>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</si>
  <si>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</si>
  <si>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</si>
  <si>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</si>
  <si>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</si>
  <si>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</si>
  <si>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</si>
  <si>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</si>
  <si>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</si>
  <si>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</si>
  <si>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</si>
  <si>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</si>
  <si>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</si>
  <si>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</si>
  <si>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</si>
  <si>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</si>
  <si>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</si>
  <si>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</si>
  <si>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</si>
  <si>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</si>
  <si>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</si>
  <si>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</si>
  <si>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</si>
  <si>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</si>
  <si>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</si>
  <si>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</si>
  <si>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</si>
  <si>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</si>
  <si>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</si>
  <si>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</si>
  <si>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</si>
  <si>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</si>
  <si>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</si>
  <si>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</si>
  <si>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</si>
  <si>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</si>
  <si>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</si>
  <si>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</si>
  <si>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</si>
  <si>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</si>
  <si>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</si>
  <si>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</si>
  <si>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</si>
  <si>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</si>
  <si>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</si>
  <si>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</si>
  <si>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</si>
  <si>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</si>
  <si>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</si>
  <si>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</si>
  <si>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</si>
  <si>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</si>
  <si>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</si>
  <si>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</si>
  <si>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</si>
  <si>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</si>
  <si>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</si>
  <si>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</si>
  <si>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</si>
  <si>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</si>
  <si>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</si>
  <si>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</si>
  <si>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</si>
  <si>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</si>
  <si>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</si>
  <si>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</si>
  <si>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</si>
  <si>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</si>
  <si>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</si>
  <si>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</si>
  <si>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</si>
  <si>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</si>
  <si>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</si>
  <si>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</si>
  <si>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</si>
  <si>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</si>
  <si>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</si>
  <si>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</si>
  <si>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</si>
  <si>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</si>
  <si>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</si>
  <si>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</si>
  <si>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</si>
  <si>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</si>
  <si>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</si>
  <si>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</si>
  <si>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</si>
  <si>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</si>
  <si>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</si>
  <si>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</si>
  <si>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</si>
  <si>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</si>
  <si>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</si>
  <si>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</si>
  <si>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</si>
  <si>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</si>
  <si>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</si>
  <si>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</si>
  <si>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</si>
  <si>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</si>
  <si>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</si>
  <si>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</si>
  <si>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</si>
  <si>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</si>
  <si>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</si>
  <si>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</si>
  <si>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</si>
  <si>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</si>
  <si>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</si>
  <si>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</si>
  <si>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</si>
  <si>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</si>
  <si>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</si>
  <si>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</si>
  <si>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</si>
  <si>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</si>
  <si>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</si>
  <si>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</si>
  <si>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</si>
  <si>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</si>
  <si>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</si>
  <si>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</si>
  <si>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</si>
  <si>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</si>
  <si>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</si>
  <si>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</si>
  <si>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</si>
  <si>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</si>
  <si>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</si>
  <si>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</si>
  <si>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</si>
  <si>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</si>
  <si>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</si>
  <si>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</si>
  <si>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</si>
  <si>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</si>
  <si>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</si>
  <si>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</si>
  <si>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</si>
  <si>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</si>
  <si>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</si>
  <si>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</si>
  <si>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</si>
  <si>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</si>
  <si>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</si>
  <si>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</si>
  <si>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</si>
  <si>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</si>
  <si>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</si>
  <si>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</si>
  <si>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</si>
  <si>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</si>
  <si>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</si>
  <si>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</si>
  <si>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</si>
  <si>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</si>
  <si>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</si>
  <si>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</si>
  <si>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</si>
  <si>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</si>
  <si>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</si>
  <si>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</si>
  <si>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</si>
  <si>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</si>
  <si>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</si>
  <si>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</si>
  <si>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</si>
  <si>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</si>
  <si>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</si>
  <si>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</si>
  <si>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</si>
  <si>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</si>
  <si>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</si>
  <si>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</si>
  <si>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</si>
  <si>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</si>
  <si>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</si>
  <si>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</si>
  <si>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</si>
  <si>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</si>
  <si>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</si>
  <si>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</si>
  <si>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</si>
  <si>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</si>
  <si>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</si>
  <si>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</si>
  <si>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</si>
  <si>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</si>
  <si>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</si>
  <si>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</si>
  <si>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</si>
  <si>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</si>
  <si>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</si>
  <si>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</si>
  <si>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</si>
  <si>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</si>
  <si>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</si>
  <si>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</si>
  <si>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</si>
  <si>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</si>
  <si>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</si>
  <si>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</si>
  <si>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</si>
  <si>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</si>
  <si>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</si>
  <si>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</si>
  <si>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</si>
  <si>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</si>
  <si>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</si>
  <si>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</si>
  <si>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</si>
  <si>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</si>
  <si>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</si>
  <si>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</si>
  <si>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</si>
  <si>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</si>
  <si>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</si>
  <si>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</si>
  <si>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</si>
  <si>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</si>
  <si>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</si>
  <si>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</si>
  <si>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</si>
  <si>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</si>
  <si>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</si>
  <si>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</si>
  <si>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</si>
  <si>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</si>
  <si>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</si>
  <si>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</si>
  <si>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</si>
  <si>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</si>
  <si>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</si>
  <si>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</si>
  <si>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</si>
  <si>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</si>
  <si>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</si>
  <si>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</si>
  <si>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</si>
  <si>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</si>
  <si>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</si>
  <si>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</si>
  <si>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</si>
  <si>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</si>
  <si>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</si>
  <si>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</si>
  <si>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</si>
  <si>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</si>
  <si>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</si>
  <si>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</si>
  <si>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</si>
  <si>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</si>
  <si>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</si>
  <si>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</si>
  <si>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</si>
  <si>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</si>
  <si>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</si>
  <si>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</si>
  <si>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</si>
  <si>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</si>
  <si>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</si>
  <si>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</si>
  <si>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</si>
  <si>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</si>
  <si>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</si>
  <si>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</si>
  <si>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</si>
  <si>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</si>
  <si>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</si>
  <si>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</si>
  <si>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</si>
  <si>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</si>
  <si>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</si>
  <si>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</si>
  <si>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</si>
  <si>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</si>
  <si>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</si>
  <si>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</si>
  <si>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</si>
  <si>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</si>
  <si>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</si>
  <si>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</si>
  <si>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</si>
  <si>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</si>
  <si>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</si>
  <si>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</si>
  <si>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</si>
  <si>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</si>
  <si>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</si>
  <si>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</si>
  <si>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</si>
  <si>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</si>
  <si>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</si>
  <si>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</si>
  <si>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</si>
  <si>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</si>
  <si>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</si>
  <si>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</si>
  <si>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</si>
  <si>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</si>
  <si>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</si>
  <si>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</si>
  <si>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</si>
  <si>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</si>
  <si>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</si>
  <si>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</si>
  <si>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</si>
  <si>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</si>
  <si>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</si>
  <si>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</si>
  <si>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</si>
  <si>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</si>
  <si>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</si>
  <si>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</si>
  <si>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</si>
  <si>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</si>
  <si>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</si>
  <si>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</si>
  <si>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</si>
  <si>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</si>
  <si>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</si>
  <si>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</si>
  <si>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</si>
  <si>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</si>
  <si>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</si>
  <si>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</si>
  <si>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</si>
  <si>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</si>
  <si>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</si>
  <si>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</si>
  <si>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</si>
  <si>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</si>
  <si>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</si>
  <si>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</si>
  <si>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</si>
  <si>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</si>
  <si>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</si>
  <si>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</si>
  <si>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</si>
  <si>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</si>
  <si>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</si>
  <si>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</si>
  <si>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</si>
  <si>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</si>
  <si>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</si>
  <si>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</si>
  <si>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</si>
  <si>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</si>
  <si>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</si>
  <si>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</si>
  <si>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</si>
  <si>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</si>
  <si>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</si>
  <si>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</si>
  <si>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</si>
  <si>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</si>
  <si>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</si>
  <si>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</si>
  <si>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</si>
  <si>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</si>
  <si>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</si>
  <si>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</si>
  <si>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</si>
  <si>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</si>
  <si>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</si>
  <si>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</si>
  <si>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</si>
  <si>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</si>
  <si>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</si>
  <si>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</si>
  <si>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</si>
  <si>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</si>
  <si>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</si>
  <si>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</si>
  <si>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</si>
  <si>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</si>
  <si>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</si>
  <si>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</si>
  <si>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</si>
  <si>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</si>
  <si>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</si>
  <si>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</si>
  <si>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</si>
  <si>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</si>
  <si>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</si>
  <si>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</si>
  <si>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</si>
  <si>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</si>
  <si>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</si>
  <si>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</si>
  <si>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</si>
  <si>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</si>
  <si>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</si>
  <si>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</si>
  <si>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</si>
  <si>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</si>
  <si>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</si>
  <si>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</si>
  <si>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</si>
  <si>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</si>
  <si>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</si>
  <si>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</si>
  <si>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</si>
  <si>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</si>
  <si>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</si>
  <si>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</si>
  <si>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</si>
  <si>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</si>
  <si>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</si>
  <si>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</si>
  <si>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</si>
  <si>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</si>
  <si>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</si>
  <si>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</si>
  <si>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</si>
  <si>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</si>
  <si>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</si>
  <si>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</si>
  <si>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</si>
  <si>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</si>
  <si>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</si>
  <si>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</si>
  <si>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</si>
  <si>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</si>
  <si>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</si>
  <si>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</si>
  <si>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</si>
  <si>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</si>
  <si>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</si>
  <si>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</si>
  <si>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</si>
  <si>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</si>
  <si>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</si>
  <si>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</si>
  <si>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</si>
  <si>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</si>
  <si>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</si>
  <si>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</si>
  <si>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</si>
  <si>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</si>
  <si>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</si>
  <si>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</si>
  <si>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</si>
  <si>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</si>
  <si>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</si>
  <si>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</si>
  <si>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</si>
  <si>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</si>
  <si>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</si>
  <si>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</si>
  <si>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</si>
  <si>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</si>
  <si>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</si>
  <si>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</si>
  <si>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</si>
  <si>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</si>
  <si>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</si>
  <si>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</si>
  <si>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</si>
  <si>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</si>
  <si>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</si>
  <si>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</si>
  <si>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</si>
  <si>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</si>
  <si>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</si>
  <si>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</si>
  <si>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</si>
  <si>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</si>
  <si>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</si>
  <si>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</si>
  <si>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</si>
  <si>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</si>
  <si>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</si>
  <si>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</si>
  <si>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</si>
  <si>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</si>
  <si>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</si>
  <si>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</si>
  <si>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</si>
  <si>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</si>
  <si>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</si>
  <si>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</si>
  <si>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</si>
  <si>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</si>
  <si>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</si>
  <si>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</si>
  <si>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</si>
  <si>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</si>
  <si>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</si>
  <si>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</si>
  <si>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</si>
  <si>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</si>
  <si>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</si>
  <si>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</si>
  <si>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</si>
  <si>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</si>
  <si>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</si>
  <si>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</si>
  <si>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</si>
  <si>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</si>
  <si>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</si>
  <si>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</si>
  <si>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</si>
  <si>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</si>
  <si>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</si>
  <si>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</si>
  <si>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</si>
  <si>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</si>
  <si>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</si>
  <si>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</si>
  <si>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</si>
  <si>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</si>
  <si>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</si>
  <si>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</si>
  <si>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</si>
  <si>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</si>
  <si>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</si>
  <si>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</si>
  <si>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</si>
  <si>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</si>
  <si>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</si>
  <si>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</si>
  <si>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</si>
  <si>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</si>
  <si>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</si>
  <si>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</si>
  <si>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</si>
  <si>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</si>
  <si>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</si>
  <si>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</si>
  <si>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</si>
  <si>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</si>
  <si>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</si>
  <si>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</si>
  <si>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</si>
  <si>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</si>
  <si>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</si>
  <si>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</si>
  <si>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</si>
  <si>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</si>
  <si>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</si>
  <si>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</si>
  <si>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</si>
  <si>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</si>
  <si>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</si>
  <si>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</si>
  <si>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</si>
  <si>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</si>
  <si>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</si>
  <si>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</si>
  <si>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</si>
  <si>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</si>
  <si>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</si>
  <si>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</si>
  <si>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</si>
  <si>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</si>
  <si>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</si>
  <si>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</si>
  <si>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</si>
  <si>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</si>
  <si>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</si>
  <si>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</si>
  <si>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</si>
  <si>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</si>
  <si>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</si>
  <si>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</si>
  <si>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</si>
  <si>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</si>
  <si>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</si>
  <si>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</si>
  <si>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</si>
  <si>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</si>
  <si>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</si>
  <si>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</si>
  <si>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</si>
  <si>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</si>
  <si>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</si>
  <si>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</si>
  <si>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</si>
  <si>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</si>
  <si>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</si>
  <si>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</si>
  <si>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</si>
  <si>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</si>
  <si>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</si>
  <si>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</si>
  <si>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</si>
  <si>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</si>
  <si>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</si>
  <si>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</si>
  <si>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</si>
  <si>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</si>
  <si>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</si>
  <si>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</si>
  <si>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</si>
  <si>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</si>
  <si>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</si>
  <si>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</si>
  <si>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</si>
  <si>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</si>
  <si>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</si>
  <si>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</si>
  <si>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</si>
  <si>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</si>
  <si>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</si>
  <si>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</si>
  <si>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</si>
  <si>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</si>
  <si>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</si>
  <si>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</si>
  <si>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</si>
  <si>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</si>
  <si>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</si>
  <si>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</si>
  <si>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</si>
  <si>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</si>
  <si>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</si>
  <si>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</si>
  <si>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</si>
  <si>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</si>
  <si>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</si>
  <si>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</si>
  <si>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</si>
  <si>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</si>
  <si>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</si>
  <si>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</si>
  <si>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</si>
  <si>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</si>
  <si>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</si>
  <si>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</si>
  <si>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</si>
  <si>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</si>
  <si>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</si>
  <si>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</si>
  <si>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</si>
  <si>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</si>
  <si>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</si>
  <si>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</si>
  <si>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</si>
  <si>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</si>
  <si>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</si>
  <si>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</si>
  <si>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</si>
  <si>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</si>
  <si>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</si>
  <si>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</si>
  <si>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</si>
  <si>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</si>
  <si>
    <t>T-073848-1</t>
  </si>
  <si>
    <t>MI-D-148-ME-DF-0227</t>
  </si>
  <si>
    <t>PROTEÇÃO LATERAL - DETALHES (PROTEÇÃO-1)  73848-A</t>
  </si>
  <si>
    <t>PROTEÇÃO LATERAL - DETALHES (PROTEÇÃO-2)  73848-B</t>
  </si>
  <si>
    <t>PROTEÇÃO LATERAL - DETALHES (PROTEÇÃO-3)  73848-C</t>
  </si>
  <si>
    <t>PROTEÇÃO LATERAL - DETALHES (PROTEÇÃO-4)  73848-D</t>
  </si>
  <si>
    <t>PROTEÇÃO LATERAL - DETALHES (PROTEÇÃO-5)  73848-E</t>
  </si>
  <si>
    <t>PROTEÇÃO LATERAL - DETALHES (PROTEÇÃO-6)  73848-F</t>
  </si>
  <si>
    <t>PROTEÇÃO LATERAL - DETALHES (PROTEÇÃO-7)  73848-G</t>
  </si>
  <si>
    <t>PROTEÇÃO LATERAL - DETALHES (PROTEÇÃO-8)  73848-H</t>
  </si>
  <si>
    <t>T-073849-1</t>
  </si>
  <si>
    <t>MI-D-148-ME-DF-0228</t>
  </si>
  <si>
    <t>PROTEÇÃO LATERAL - SUPORTE E DETALHES (SUPORTE-1) 73849-A</t>
  </si>
  <si>
    <t>PROTEÇÃO LATERAL - SUPORTE E DETALHES (SUPORTE-2) 73849-B</t>
  </si>
  <si>
    <t>PROTEÇÃO LATERAL - SUPORTE E DETALHES (SUPORTE-3) 73849-C</t>
  </si>
  <si>
    <t>PROTEÇÃO LATERAL - SUPORTE E DETALHES (SUPORTE-4) 73849-D</t>
  </si>
  <si>
    <t>PROTEÇÃO LATERAL - SUPORTE E DETALHES (SUPORTE-5) 73849-E</t>
  </si>
  <si>
    <t>PROTEÇÃO LATERAL - SUPORTE E DETALHES (SUPORTE-6) 73849-F</t>
  </si>
  <si>
    <t>PROTEÇÃO LATERAL - SUPORTE E DETALHES (SUPORTE-7) 73849-G</t>
  </si>
  <si>
    <t>PROTEÇÃO LATERAL - SUPORTE E DETALHES (SUPORTE-8) 73849-K</t>
  </si>
  <si>
    <t>T-073827-1</t>
  </si>
  <si>
    <t>MI-D-148-ME-DF-0206</t>
  </si>
  <si>
    <t>CHUTE DO EXTRATOR DE METAIS - CONJUNTOS E DETLHES (BASE) 73827-A</t>
  </si>
  <si>
    <t>CHUTE DO EXTRATOR DE METAIS - CONJUNTOS E DETLHES (CHUTE) 73827-B</t>
  </si>
  <si>
    <t>T-073828-1</t>
  </si>
  <si>
    <t>MI-D-148-ME-DF-0207</t>
  </si>
  <si>
    <t>CHAPA DESGASTE (HARDOX-500) - CH 13 x 196 x 396 - 73828-A</t>
  </si>
  <si>
    <t>CHAPA DESGASTE (HARDOX-500) - CH 13 x 109 x 196 - 73828-B</t>
  </si>
  <si>
    <t>CHAPA DESGASTE (HARDOX-500) - CH 13 x 196 x 198 - 73828-C</t>
  </si>
  <si>
    <t>CHAPA DESGASTE (HARDOX-500) - CH 13 x 196 x 282 - 73828-D</t>
  </si>
  <si>
    <t>CHAPA DESGASTE (HARDOX-500) - CH 13 x 196 x 366 - 73828-E</t>
  </si>
  <si>
    <t>CHAPA DESGASTE (HARDOX-500) - CH 13 x 196 x 346 - 73828-F</t>
  </si>
  <si>
    <t>CHAPA DESGASTE (HARDOX-500) - CH 13 x 196 x 198 - 73828-G</t>
  </si>
  <si>
    <t>CHAPA DESGASTE (HARDOX-500) - CH 13 x 196 x 358 - 73828-H</t>
  </si>
  <si>
    <t>CHAPA DESGASTE (HARDOX-500) - CH 13 x 130 x 396 - 73828-J</t>
  </si>
  <si>
    <t>CHAPA DESGASTE (HARDOX-500) - CH 13 x 130 x 358 - 73828-K</t>
  </si>
  <si>
    <t>CHAPA DESGASTE (HARDOX-500) - CH 13 x 196 x 270 - 73828-L</t>
  </si>
  <si>
    <t>CHAPA DESGASTE (HARDOX-500) - CH 13 x 84 x 196 - 73828-M</t>
  </si>
  <si>
    <t>CHAPA DESGASTE (HARDOX-500) - CH 13 x 196 x 229 - 73828-N</t>
  </si>
  <si>
    <t>CHAPA DESGASTE (HARDOX-500) - CH 13 x 196 x 396 - 73828-P</t>
  </si>
  <si>
    <t>CHAPA DESGASTE (HARDOX-500) - CH 13 x 196 x 229 - 73828-Q</t>
  </si>
  <si>
    <t>CHAPA DESGASTE (HARDOX-500) - CH 13 x 196 x 292 - 73828-R</t>
  </si>
  <si>
    <t>CHAPA DESGASTE (HARDOX-500) - CH 13 x 196 x 396 - 73828-S</t>
  </si>
  <si>
    <t>CHAPA DESGASTE (HARDOX-500) - CH 13 x 196 x 296 - 73828-T</t>
  </si>
  <si>
    <t>CHAPA DESGASTE (HARDOX-500) - CH 13 x 181 x 196 - 73828-U</t>
  </si>
  <si>
    <t>CHAPA DESGASTE (HARDOX-500) - CH 13 x 165x 196 - 73828-U</t>
  </si>
  <si>
    <t>3- 07/10/2026</t>
  </si>
  <si>
    <t>BBR-D-DF-1073-MDE-M-0025</t>
  </si>
  <si>
    <t>PROTEÇÃO CONTRA QUEDA DE ROLOS CONJUNTO E DETALHES (PROTEÇÃO C.QUEDA DE ROLOS) 72929-A</t>
  </si>
  <si>
    <t>PROTEÇÃO CONTRA QUEDA DE ROLOS CONJUNTO E DETALHES (PROTEÇÃO C.QUEDA DE ROLOS) 72929-B</t>
  </si>
  <si>
    <t>PROTEÇÃO CONTRA QUEDA DE ROLOS CONJUNTO E DETALHES (PROTEÇÃO C.QUEDA DE ROLOS) 72929-C</t>
  </si>
  <si>
    <t>PROTEÇÃO CONTRA QUEDA DE ROLOS CONJUNTO E DETALHES (PROTEÇÃO C.QUEDA DE ROLOS) 72929-D</t>
  </si>
  <si>
    <t>PROTEÇÃO CONTRA QUEDA DE ROLOS CONJUNTO E DETALHES (PROTEÇÃO C.QUEDA DE ROLOS) 72929-E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</si>
</sst>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78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77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76" totalsRowShown="0" headerRowDxfId="276" tableBorderDxfId="275">
  <autoFilter ref="A1:AW1376" xr:uid="{00000000-000C-0000-FFFF-FFFF00000000}">
    <filterColumn colId="13">
      <filters>
        <filter val="MDE"/>
      </filters>
    </filterColumn>
  </autoFilter>
  <tableColumns count="49">
    <tableColumn id="1" xr3:uid="{00000000-0010-0000-0000-000001000000}" name="DESENHO_x000a_MDE" dataDxfId="274"/>
    <tableColumn id="43" xr3:uid="{56981E1B-CD3E-434D-AB02-C5F83A6F3E43}" name="DESENHO_x000a_CLIENTE" dataDxfId="273"/>
    <tableColumn id="2" xr3:uid="{00000000-0010-0000-0000-000002000000}" name="QTE" dataDxfId="272"/>
    <tableColumn id="3" xr3:uid="{00000000-0010-0000-0000-000003000000}" name="DESCRIÇÃO" dataDxfId="271"/>
    <tableColumn id="41" xr3:uid="{00000000-0010-0000-0000-000029000000}" name="COD.MDE" dataDxfId="270"/>
    <tableColumn id="40" xr3:uid="{00000000-0010-0000-0000-000028000000}" name="REMESSA" dataDxfId="269"/>
    <tableColumn id="4" xr3:uid="{00000000-0010-0000-0000-000004000000}" name="PESO UNI" dataDxfId="268"/>
    <tableColumn id="5" xr3:uid="{00000000-0010-0000-0000-000005000000}" name="PESO TOTAL" dataDxfId="267"/>
    <tableColumn id="6" xr3:uid="{00000000-0010-0000-0000-000006000000}" name="Revisão" dataDxfId="266"/>
    <tableColumn id="7" xr3:uid="{00000000-0010-0000-0000-000007000000}" name="TAG" dataDxfId="265"/>
    <tableColumn id="38" xr3:uid="{00000000-0010-0000-0000-000026000000}" name="PRODUTO" dataDxfId="264"/>
    <tableColumn id="8" xr3:uid="{00000000-0010-0000-0000-000008000000}" name="PEDIDO" dataDxfId="263"/>
    <tableColumn id="9" xr3:uid="{00000000-0010-0000-0000-000009000000}" name="Engenharia" dataDxfId="262"/>
    <tableColumn id="10" xr3:uid="{00000000-0010-0000-0000-00000A000000}" name="FORNECEDOR" dataDxfId="261"/>
    <tableColumn id="11" xr3:uid="{00000000-0010-0000-0000-00000B000000}" name="QTDE/ Fabricação" dataDxfId="260"/>
    <tableColumn id="12" xr3:uid="{00000000-0010-0000-0000-00000C000000}" name="DATA/Fabricação" dataDxfId="259"/>
    <tableColumn id="13" xr3:uid="{00000000-0010-0000-0000-00000D000000}" name="SALDO PENDENTE/Fabricação" dataDxfId="258"/>
    <tableColumn id="14" xr3:uid="{00000000-0010-0000-0000-00000E000000}" name="EVOLUÇÃO PRETO / Fabricação_x000a_(kg)" dataDxfId="257"/>
    <tableColumn id="15" xr3:uid="{00000000-0010-0000-0000-00000F000000}" name="PRONTO ACABADO kg" dataDxfId="256">
      <calculatedColumnFormula>IFERROR(H2*AG2,"")</calculatedColumnFormula>
    </tableColumn>
    <tableColumn id="16" xr3:uid="{00000000-0010-0000-0000-000010000000}" name="Pendencia  / Fabricação_x000a_EM KG" dataDxfId="255"/>
    <tableColumn id="17" xr3:uid="{00000000-0010-0000-0000-000011000000}" name="QIANTIDADE EXPEDIDA" dataDxfId="254"/>
    <tableColumn id="18" xr3:uid="{00000000-0010-0000-0000-000012000000}" name="ROMANEIO " dataDxfId="253"/>
    <tableColumn id="19" xr3:uid="{00000000-0010-0000-0000-000013000000}" name="DATA EXPEDIÇÃO" dataDxfId="252"/>
    <tableColumn id="20" xr3:uid="{00000000-0010-0000-0000-000014000000}" name="Peso Expedido" dataDxfId="251"/>
    <tableColumn id="21" xr3:uid="{00000000-0010-0000-0000-000015000000}" name="QUANTIDADE PENDENTE/Expedição" dataDxfId="250"/>
    <tableColumn id="22" xr3:uid="{00000000-0010-0000-0000-000016000000}" name="PESO PENDENTE/Expedição" dataDxfId="249"/>
    <tableColumn id="23" xr3:uid="{00000000-0010-0000-0000-000017000000}" name="MATÉRIA PRIMA" dataDxfId="248"/>
    <tableColumn id="24" xr3:uid="{00000000-0010-0000-0000-000018000000}" name="RELATORIO" dataDxfId="247"/>
    <tableColumn id="25" xr3:uid="{00000000-0010-0000-0000-000019000000}" name="PREPARAÇÃO " dataDxfId="246"/>
    <tableColumn id="26" xr3:uid="{00000000-0010-0000-0000-00001A000000}" name="CALDEIRARIA" dataDxfId="245"/>
    <tableColumn id="27" xr3:uid="{00000000-0010-0000-0000-00001B000000}" name="SOLDA" dataDxfId="244"/>
    <tableColumn id="28" xr3:uid="{00000000-0010-0000-0000-00001C000000}" name="ACABAMENTO" dataDxfId="243"/>
    <tableColumn id="29" xr3:uid="{00000000-0010-0000-0000-00001D000000}" name="PRONTO ACABADO" dataDxfId="242"/>
    <tableColumn id="30" xr3:uid="{00000000-0010-0000-0000-00001E000000}" name="EXPEDIÇÃO " dataDxfId="241"/>
    <tableColumn id="31" xr3:uid="{00000000-0010-0000-0000-00001F000000}" name="FINALIZADO " dataDxfId="240"/>
    <tableColumn id="32" xr3:uid="{00000000-0010-0000-0000-000020000000}" name="Coluna1" dataDxfId="239"/>
    <tableColumn id="33" xr3:uid="{00000000-0010-0000-0000-000021000000}" name="Coluna2" dataDxfId="238"/>
    <tableColumn id="34" xr3:uid="{00000000-0010-0000-0000-000022000000}" name="Coluna3" dataDxfId="237"/>
    <tableColumn id="35" xr3:uid="{00000000-0010-0000-0000-000023000000}" name="Coluna4" dataDxfId="236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35"/>
    <tableColumn id="42" xr3:uid="{44772FB5-94B9-4683-9D51-42A525419432}" name="Colunas7" dataDxfId="234"/>
    <tableColumn id="44" xr3:uid="{7DBCA215-A831-41EC-8668-4217050D7CEF}" name="Coluna5" dataDxfId="233"/>
    <tableColumn id="52" xr3:uid="{0F1E3E30-ACD2-41A7-9FEB-CFC4141C720F}" name="PRONTO NO PRETO" dataDxfId="232"/>
    <tableColumn id="53" xr3:uid="{7B42991E-C57D-449B-9CA4-FF51ED3B7EE1}" name="PRONTO ACABADO3" dataDxfId="231"/>
    <tableColumn id="54" xr3:uid="{B185D57F-2904-41B4-A913-414AD30553DC}" name="PESO EXPEDIDO2" dataDxfId="230"/>
    <tableColumn id="55" xr3:uid="{216FC5C0-1E81-4ACF-B1FE-D38AAA1F26E6}" name="PRONTO ACABADO2" dataDxfId="229"/>
    <tableColumn id="57" xr3:uid="{58807113-78D0-4422-B88A-8E66792B9681}" name="Coluna7" dataDxfId="228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27" headerRowBorderDxfId="226" tableBorderDxfId="225" totalsRowBorderDxfId="224">
  <autoFilter ref="A1:F27" xr:uid="{9E04BDB3-7991-400D-A075-6EF4E207F167}"/>
  <tableColumns count="6">
    <tableColumn id="1" xr3:uid="{0986BF72-EBA9-4CAA-A22C-20021A2F0193}" name="PEDIDO" dataDxfId="223"/>
    <tableColumn id="2" xr3:uid="{1E29E510-3230-4D4A-9101-BF1603DA1959}" name="EQUIPAMENTO" dataDxfId="222"/>
    <tableColumn id="3" xr3:uid="{27EA8246-98FE-4DF0-AB4F-2563340E3A33}" name="DATA PREVISTA " dataDxfId="221"/>
    <tableColumn id="4" xr3:uid="{178705E0-20E1-4EA8-BD6A-04EDA09B960F}" name="DATA REPROGRAMADA" dataDxfId="220"/>
    <tableColumn id="5" xr3:uid="{D69E8AE6-FCF7-4D70-8443-DFF41092DBA5}" name="Observação" dataDxfId="219"/>
    <tableColumn id="6" xr3:uid="{7ED96CF2-6F65-4A02-A0B9-FFDE23E894EB}" name="CLIENTE" dataDxfId="21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17">
  <autoFilter ref="D3:R395" xr:uid="{D635AFD0-01A4-4F4C-B4BB-2C0A84AFA373}"/>
  <tableColumns count="15">
    <tableColumn id="1" xr3:uid="{71019319-E348-41C4-90A8-BD800AFA385A}" name="TAG" dataDxfId="216"/>
    <tableColumn id="2" xr3:uid="{6205B1F5-4B96-401E-A8F0-D0B582A87E91}" name="PEDIDO" dataDxfId="215">
      <calculatedColumnFormula>VLOOKUP(Tabela2[[#This Row],[TAG]],MICRO!J:L,3,0)</calculatedColumnFormula>
    </tableColumn>
    <tableColumn id="3" xr3:uid="{EBC41BBB-459B-4DB5-8152-2C7C2C7ADFAA}" name="FORNECEDOR" dataDxfId="214" dataCellStyle="Normal 2"/>
    <tableColumn id="4" xr3:uid="{EE719B42-3B82-4AC6-AB4D-66A5AF76AAFC}" name="RECEBIDO ENGENHARIA (kg)" dataDxfId="213">
      <calculatedColumnFormula>SUMIF(MICRO!AP:AP,O:O,MICRO!H:H)</calculatedColumnFormula>
    </tableColumn>
    <tableColumn id="5" xr3:uid="{F8EF71F0-2467-40E6-8596-0C50AE8B2E56}" name="EM AVANÇO NO PRETO (kg)" dataDxfId="212">
      <calculatedColumnFormula>SUMIF(MICRO!AP:AP,O:O,MICRO!R:R)</calculatedColumnFormula>
    </tableColumn>
    <tableColumn id="6" xr3:uid="{70FA8036-1726-409E-865E-BBD68DD0CF2B}" name="Pendencia  / Fabricação_x000a_EM KG _x000a_(Kg)" dataDxfId="211">
      <calculatedColumnFormula>SUMIF(MICRO!AP:AP,O:O,MICRO!T:T)</calculatedColumnFormula>
    </tableColumn>
    <tableColumn id="7" xr3:uid="{2EDBF5C8-B6A0-4234-9B37-F4D245CBE335}" name="EVOLUÇÃO %" dataDxfId="210">
      <calculatedColumnFormula>IF(G4 = 0,0,H4/G4)</calculatedColumnFormula>
    </tableColumn>
    <tableColumn id="8" xr3:uid="{981D372E-5C81-43AA-82CF-C526D0CD7BC5}" name="PESO EXPEDIDO" dataDxfId="209">
      <calculatedColumnFormula>SUMIF(MICRO!AP:AP,O:O,MICRO!X:X)</calculatedColumnFormula>
    </tableColumn>
    <tableColumn id="9" xr3:uid="{9581E1B5-4976-4A66-B050-5EDFF64499FF}" name="% EXPEDIDO" dataDxfId="208">
      <calculatedColumnFormula>IF(G4&lt;&gt;0,SUM(K4/G4*1),"0%")</calculatedColumnFormula>
    </tableColumn>
    <tableColumn id="10" xr3:uid="{5A0DEF47-FBD5-46D6-A019-DB5E3CF46E5B}" name="PESO PENDENTE4" dataDxfId="207">
      <calculatedColumnFormula>G4-K4</calculatedColumnFormula>
    </tableColumn>
    <tableColumn id="11" xr3:uid="{AD13F8E0-0652-4176-B922-E74BEC175E7A}" name="Coluna1" dataDxfId="206">
      <calculatedColumnFormula>E4&amp;F4</calculatedColumnFormula>
    </tableColumn>
    <tableColumn id="12" xr3:uid="{9AB5E2D8-1AD6-4B63-A9ED-66372E94A48F}" name="Coluna2" dataDxfId="205">
      <calculatedColumnFormula>D4&amp;E4&amp;F4</calculatedColumnFormula>
    </tableColumn>
    <tableColumn id="13" xr3:uid="{ED15B1A8-5672-4E4D-9246-3BC797332C64}" name="PRONTO NO PRETO" dataDxfId="204">
      <calculatedColumnFormula>SUMIF(MICRO!AP:AP,O4,MICRO!AS:AS)</calculatedColumnFormula>
    </tableColumn>
    <tableColumn id="14" xr3:uid="{986427E9-0E8F-46D1-987F-01DBA908B397}" name="PRONTO ACABADO" dataDxfId="203">
      <calculatedColumnFormula>SUMIF(MICRO!AP:AP,O4,MICRO!AT:AT)</calculatedColumnFormula>
    </tableColumn>
    <tableColumn id="15" xr3:uid="{4361E9F4-014E-4677-9D4A-8DBAE707BA31}" name="PESO EXPEDIDO2" dataDxfId="202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76"/>
  <sheetViews>
    <sheetView showGridLines="0" tabSelected="1" topLeftCell="I1" zoomScale="70" zoomScaleNormal="70" workbookViewId="0">
      <pane ySplit="1" topLeftCell="A1223" activePane="bottomLeft" state="frozen"/>
      <selection activeCell="D894" sqref="D894"/>
      <selection pane="bottomLeft" activeCell="M1232" sqref="M1232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521.26850000000002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>
        <v>0.9</v>
      </c>
      <c r="AD823" s="33">
        <v>0.9</v>
      </c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517.94875000000002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>
        <v>0.9</v>
      </c>
      <c r="AD824" s="33">
        <v>0.9</v>
      </c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2674</v>
      </c>
      <c r="H838" s="34">
        <f>Tabela1[[#This Row],[PESO UNI]]*Tabela1[[#This Row],[QTE]]</f>
        <v>2674</v>
      </c>
      <c r="I838" s="7" t="s">
        <v>6161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1811.635</v>
      </c>
      <c r="S838" s="18">
        <f t="shared" si="166"/>
        <v>0</v>
      </c>
      <c r="T838" s="19">
        <f t="shared" si="167"/>
        <v>-2674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2674</v>
      </c>
      <c r="AA838" s="17">
        <v>1</v>
      </c>
      <c r="AB838" s="33"/>
      <c r="AC838" s="33">
        <v>0.9</v>
      </c>
      <c r="AD838" s="33">
        <v>0.9</v>
      </c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294.78025000000002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>
        <v>0.9</v>
      </c>
      <c r="AD839" s="33">
        <v>0.9</v>
      </c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35.6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>
        <v>1</v>
      </c>
      <c r="AD841" s="33">
        <v>1</v>
      </c>
      <c r="AE841" s="33">
        <v>1</v>
      </c>
      <c r="AF841" s="33">
        <v>1</v>
      </c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325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4978</v>
      </c>
      <c r="B848" s="21"/>
      <c r="C848" s="1">
        <v>4</v>
      </c>
      <c r="D848" s="1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4978</v>
      </c>
      <c r="B849" s="21"/>
      <c r="C849" s="1">
        <v>4</v>
      </c>
      <c r="D849" s="1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4978</v>
      </c>
      <c r="B850" s="21"/>
      <c r="C850" s="1">
        <v>4</v>
      </c>
      <c r="D850" s="1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4978</v>
      </c>
      <c r="B851" s="21"/>
      <c r="C851" s="1">
        <v>8</v>
      </c>
      <c r="D851" s="1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13.662324999999999</v>
      </c>
      <c r="S1055" s="18">
        <f t="shared" si="218"/>
        <v>12.33</v>
      </c>
      <c r="T1055" s="19">
        <f t="shared" si="219"/>
        <v>-1.3699999999999992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1</v>
      </c>
      <c r="AB1055" s="33"/>
      <c r="AC1055" s="33">
        <v>1</v>
      </c>
      <c r="AD1055" s="33">
        <v>1</v>
      </c>
      <c r="AE1055" s="33">
        <v>0.99</v>
      </c>
      <c r="AF1055" s="33">
        <v>0.99</v>
      </c>
      <c r="AG1055" s="33">
        <v>0.9</v>
      </c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83.768999999999991</v>
      </c>
      <c r="S1056" s="18">
        <f t="shared" si="218"/>
        <v>75.600000000000009</v>
      </c>
      <c r="T1056" s="19">
        <f t="shared" si="219"/>
        <v>-8.3999999999999915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1</v>
      </c>
      <c r="AB1056" s="33"/>
      <c r="AC1056" s="33">
        <v>1</v>
      </c>
      <c r="AD1056" s="33">
        <v>1</v>
      </c>
      <c r="AE1056" s="33">
        <v>0.99</v>
      </c>
      <c r="AF1056" s="33">
        <v>0.99</v>
      </c>
      <c r="AG1056" s="33">
        <v>0.9</v>
      </c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83.768999999999991</v>
      </c>
      <c r="S1057" s="18">
        <f t="shared" si="218"/>
        <v>75.600000000000009</v>
      </c>
      <c r="T1057" s="19">
        <f t="shared" si="219"/>
        <v>-8.3999999999999915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1</v>
      </c>
      <c r="AB1057" s="33"/>
      <c r="AC1057" s="33">
        <v>1</v>
      </c>
      <c r="AD1057" s="33">
        <v>1</v>
      </c>
      <c r="AE1057" s="33">
        <v>0.99</v>
      </c>
      <c r="AF1057" s="33">
        <v>0.99</v>
      </c>
      <c r="AG1057" s="33">
        <v>0.9</v>
      </c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5356</v>
      </c>
      <c r="B1086" s="21" t="s">
        <v>5357</v>
      </c>
      <c r="C1086" s="1">
        <v>18</v>
      </c>
      <c r="D1086" s="1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5360</v>
      </c>
      <c r="B1090" s="21" t="s">
        <v>5361</v>
      </c>
      <c r="C1090" s="1">
        <v>2</v>
      </c>
      <c r="D1090" s="1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1" t="s">
        <v>5366</v>
      </c>
      <c r="B1094" s="21" t="s">
        <v>5367</v>
      </c>
      <c r="C1094" s="1">
        <v>1</v>
      </c>
      <c r="D1094" s="1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1" t="s">
        <v>5366</v>
      </c>
      <c r="B1095" s="21" t="s">
        <v>5367</v>
      </c>
      <c r="C1095" s="1">
        <v>1</v>
      </c>
      <c r="D1095" s="1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1" t="s">
        <v>5366</v>
      </c>
      <c r="B1096" s="21" t="s">
        <v>5367</v>
      </c>
      <c r="C1096" s="1">
        <v>1</v>
      </c>
      <c r="D1096" s="1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1" t="s">
        <v>5366</v>
      </c>
      <c r="B1097" s="21" t="s">
        <v>5367</v>
      </c>
      <c r="C1097" s="1">
        <v>2</v>
      </c>
      <c r="D1097" s="1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>
        <v>1</v>
      </c>
      <c r="D1181" s="1" t="s">
        <v>5646</v>
      </c>
      <c r="E1181" s="7">
        <v>4862</v>
      </c>
      <c r="F1181" s="7">
        <v>1</v>
      </c>
      <c r="G1181" s="1">
        <v>1</v>
      </c>
      <c r="H1181" s="34">
        <v>1</v>
      </c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-1</v>
      </c>
      <c r="R1181" s="18">
        <f t="shared" ref="R1181" si="265">IFERROR(H1181*((AA1181*0.25)+(AC1181*0.25)+(AD1181*0.225)+(AE1181*0.225)+(AF1181*0.05)),"")</f>
        <v>1</v>
      </c>
      <c r="S1181" s="18">
        <f t="shared" ref="S1181" si="266">IFERROR(H1181*AG1181,"")</f>
        <v>1</v>
      </c>
      <c r="T1181" s="19">
        <f t="shared" ref="T1181" si="267">IFERROR(S1181-H1181,"")</f>
        <v>0</v>
      </c>
      <c r="U1181" s="16">
        <v>1</v>
      </c>
      <c r="V1181" s="12">
        <v>1</v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1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7" si="391">IFERROR(H1323*AG1323,"")</f>
        <v>0</v>
      </c>
      <c r="T1323" s="19">
        <f t="shared" ref="T1323:T1327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7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ref="S1328:S1343" si="394">IFERROR(H1328*AG1328,"")</f>
        <v>0</v>
      </c>
      <c r="T1328" s="19">
        <f t="shared" ref="T1328:T1343" si="395">IFERROR(S1328-H1328,"")</f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ref="Y1328:Y1343" si="396">U1328-C1328</f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  <row r="1329" spans="1:49" ht="15.75" hidden="1" customHeight="1" x14ac:dyDescent="0.25">
      <c r="A1329" s="1" t="s">
        <v>6115</v>
      </c>
      <c r="B1329" s="21" t="s">
        <v>6116</v>
      </c>
      <c r="C1329" s="1">
        <v>2</v>
      </c>
      <c r="D1329" s="1" t="s">
        <v>6117</v>
      </c>
      <c r="E1329" s="7">
        <v>5012</v>
      </c>
      <c r="F1329" s="7">
        <v>92</v>
      </c>
      <c r="G1329" s="1">
        <v>17.600000000000001</v>
      </c>
      <c r="H1329" s="34">
        <f>Tabela1[[#This Row],[PESO UNI]]*Tabela1[[#This Row],[QTE]]</f>
        <v>35.200000000000003</v>
      </c>
      <c r="I1329" s="7">
        <v>0</v>
      </c>
      <c r="J1329" s="8" t="s">
        <v>3140</v>
      </c>
      <c r="K1329" s="8" t="s">
        <v>4320</v>
      </c>
      <c r="L1329" s="9" t="s">
        <v>2984</v>
      </c>
      <c r="M1329" s="10">
        <v>46302</v>
      </c>
      <c r="N1329" s="8" t="s">
        <v>5101</v>
      </c>
      <c r="O1329" s="12"/>
      <c r="P1329" s="13"/>
      <c r="Q1329" s="14">
        <f>Tabela1[[#This Row],[QTDE/ Fabricação]]-Tabela1[[#This Row],[QTE]]</f>
        <v>-2</v>
      </c>
      <c r="R1329" s="18">
        <v>0</v>
      </c>
      <c r="S1329" s="18">
        <f t="shared" si="394"/>
        <v>0</v>
      </c>
      <c r="T1329" s="19">
        <f t="shared" si="395"/>
        <v>-35.200000000000003</v>
      </c>
      <c r="U1329" s="16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IFERROR(VLOOKUP(Tabela1[[#This Row],[COD.MDE]],'LISTA DE EMBARQUE'!B:M,12,0),"")</f>
        <v/>
      </c>
      <c r="X1329" s="14">
        <f>IFERROR(Tabela1[[#This Row],[QIANTIDADE EXPEDIDA]]*Tabela1[[#This Row],[PESO UNI]],"")</f>
        <v>0</v>
      </c>
      <c r="Y1329" s="14">
        <f t="shared" si="396"/>
        <v>-2</v>
      </c>
      <c r="Z1329" s="20">
        <f>Tabela1[[#This Row],[PESO TOTAL]]-Tabela1[[#This Row],[Peso Expedido]]</f>
        <v>35.200000000000003</v>
      </c>
      <c r="AA1329" s="17">
        <v>0</v>
      </c>
      <c r="AB1329" s="33"/>
      <c r="AC1329" s="33"/>
      <c r="AD1329" s="33"/>
      <c r="AE1329" s="33"/>
      <c r="AF1329" s="33"/>
      <c r="AG1329" s="33"/>
      <c r="AH1329" s="33"/>
      <c r="AI1329" s="33"/>
      <c r="AJ1329"/>
      <c r="AK1329"/>
      <c r="AL1329"/>
      <c r="AM1329"/>
      <c r="AN1329"/>
      <c r="AO1329"/>
      <c r="AP1329"/>
      <c r="AQ1329" s="22"/>
      <c r="AR1329" s="24"/>
      <c r="AS1329" s="37"/>
      <c r="AT1329" s="37"/>
      <c r="AU1329" s="37"/>
      <c r="AV1329" s="37"/>
      <c r="AW1329" s="37"/>
    </row>
    <row r="1330" spans="1:49" ht="15.75" hidden="1" customHeight="1" x14ac:dyDescent="0.25">
      <c r="A1330" s="1" t="s">
        <v>6115</v>
      </c>
      <c r="B1330" s="21" t="s">
        <v>6116</v>
      </c>
      <c r="C1330" s="1">
        <v>2</v>
      </c>
      <c r="D1330" s="1" t="s">
        <v>6118</v>
      </c>
      <c r="E1330" s="7">
        <v>5013</v>
      </c>
      <c r="F1330" s="7">
        <v>92</v>
      </c>
      <c r="G1330" s="1">
        <v>23.3</v>
      </c>
      <c r="H1330" s="34">
        <f>Tabela1[[#This Row],[PESO UNI]]*Tabela1[[#This Row],[QTE]]</f>
        <v>46.6</v>
      </c>
      <c r="I1330" s="7">
        <v>0</v>
      </c>
      <c r="J1330" s="8" t="s">
        <v>3140</v>
      </c>
      <c r="K1330" s="8" t="s">
        <v>4320</v>
      </c>
      <c r="L1330" s="9" t="s">
        <v>2984</v>
      </c>
      <c r="M1330" s="10">
        <v>46302</v>
      </c>
      <c r="N1330" s="8" t="s">
        <v>5101</v>
      </c>
      <c r="O1330" s="12"/>
      <c r="P1330" s="13"/>
      <c r="Q1330" s="14">
        <f>Tabela1[[#This Row],[QTDE/ Fabricação]]-Tabela1[[#This Row],[QTE]]</f>
        <v>-2</v>
      </c>
      <c r="R1330" s="18">
        <v>0</v>
      </c>
      <c r="S1330" s="18">
        <f t="shared" si="394"/>
        <v>0</v>
      </c>
      <c r="T1330" s="19">
        <f t="shared" si="395"/>
        <v>-46.6</v>
      </c>
      <c r="U1330" s="16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IFERROR(VLOOKUP(Tabela1[[#This Row],[COD.MDE]],'LISTA DE EMBARQUE'!B:M,12,0),"")</f>
        <v/>
      </c>
      <c r="X1330" s="14">
        <f>IFERROR(Tabela1[[#This Row],[QIANTIDADE EXPEDIDA]]*Tabela1[[#This Row],[PESO UNI]],"")</f>
        <v>0</v>
      </c>
      <c r="Y1330" s="14">
        <f t="shared" si="396"/>
        <v>-2</v>
      </c>
      <c r="Z1330" s="20">
        <f>Tabela1[[#This Row],[PESO TOTAL]]-Tabela1[[#This Row],[Peso Expedido]]</f>
        <v>46.6</v>
      </c>
      <c r="AA1330" s="17">
        <v>0</v>
      </c>
      <c r="AB1330" s="33"/>
      <c r="AC1330" s="33"/>
      <c r="AD1330" s="33"/>
      <c r="AE1330" s="33"/>
      <c r="AF1330" s="33"/>
      <c r="AG1330" s="33"/>
      <c r="AH1330" s="33"/>
      <c r="AI1330" s="33"/>
      <c r="AJ1330"/>
      <c r="AK1330"/>
      <c r="AL1330"/>
      <c r="AM1330"/>
      <c r="AN1330"/>
      <c r="AO1330"/>
      <c r="AP1330"/>
      <c r="AQ1330" s="22"/>
      <c r="AR1330" s="24"/>
      <c r="AS1330" s="37"/>
      <c r="AT1330" s="37"/>
      <c r="AU1330" s="37"/>
      <c r="AV1330" s="37"/>
      <c r="AW1330" s="37"/>
    </row>
    <row r="1331" spans="1:49" ht="15.75" hidden="1" customHeight="1" x14ac:dyDescent="0.25">
      <c r="A1331" s="1" t="s">
        <v>6115</v>
      </c>
      <c r="B1331" s="21" t="s">
        <v>6116</v>
      </c>
      <c r="C1331" s="1">
        <v>2</v>
      </c>
      <c r="D1331" s="1" t="s">
        <v>6119</v>
      </c>
      <c r="E1331" s="7">
        <v>5014</v>
      </c>
      <c r="F1331" s="7">
        <v>92</v>
      </c>
      <c r="G1331" s="1">
        <v>13</v>
      </c>
      <c r="H1331" s="34">
        <f>Tabela1[[#This Row],[PESO UNI]]*Tabela1[[#This Row],[QTE]]</f>
        <v>26</v>
      </c>
      <c r="I1331" s="7">
        <v>0</v>
      </c>
      <c r="J1331" s="8" t="s">
        <v>3140</v>
      </c>
      <c r="K1331" s="8" t="s">
        <v>4320</v>
      </c>
      <c r="L1331" s="9" t="s">
        <v>2984</v>
      </c>
      <c r="M1331" s="10">
        <v>46302</v>
      </c>
      <c r="N1331" s="8" t="s">
        <v>5101</v>
      </c>
      <c r="O1331" s="12"/>
      <c r="P1331" s="13"/>
      <c r="Q1331" s="14">
        <f>Tabela1[[#This Row],[QTDE/ Fabricação]]-Tabela1[[#This Row],[QTE]]</f>
        <v>-2</v>
      </c>
      <c r="R1331" s="18">
        <v>0</v>
      </c>
      <c r="S1331" s="18">
        <f t="shared" si="394"/>
        <v>0</v>
      </c>
      <c r="T1331" s="19">
        <f t="shared" si="395"/>
        <v>-26</v>
      </c>
      <c r="U1331" s="16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IFERROR(VLOOKUP(Tabela1[[#This Row],[COD.MDE]],'LISTA DE EMBARQUE'!B:M,12,0),"")</f>
        <v/>
      </c>
      <c r="X1331" s="14">
        <f>IFERROR(Tabela1[[#This Row],[QIANTIDADE EXPEDIDA]]*Tabela1[[#This Row],[PESO UNI]],"")</f>
        <v>0</v>
      </c>
      <c r="Y1331" s="14">
        <f t="shared" si="396"/>
        <v>-2</v>
      </c>
      <c r="Z1331" s="20">
        <f>Tabela1[[#This Row],[PESO TOTAL]]-Tabela1[[#This Row],[Peso Expedido]]</f>
        <v>26</v>
      </c>
      <c r="AA1331" s="17">
        <v>0</v>
      </c>
      <c r="AB1331" s="33"/>
      <c r="AC1331" s="33"/>
      <c r="AD1331" s="33"/>
      <c r="AE1331" s="33"/>
      <c r="AF1331" s="33"/>
      <c r="AG1331" s="33"/>
      <c r="AH1331" s="33"/>
      <c r="AI1331" s="33"/>
      <c r="AJ1331"/>
      <c r="AK1331"/>
      <c r="AL1331"/>
      <c r="AM1331"/>
      <c r="AN1331"/>
      <c r="AO1331"/>
      <c r="AP1331"/>
      <c r="AQ1331" s="22"/>
      <c r="AR1331" s="24"/>
      <c r="AS1331" s="37"/>
      <c r="AT1331" s="37"/>
      <c r="AU1331" s="37"/>
      <c r="AV1331" s="37"/>
      <c r="AW1331" s="37"/>
    </row>
    <row r="1332" spans="1:49" ht="15.75" hidden="1" customHeight="1" x14ac:dyDescent="0.25">
      <c r="A1332" s="1" t="s">
        <v>6115</v>
      </c>
      <c r="B1332" s="21" t="s">
        <v>6116</v>
      </c>
      <c r="C1332" s="1">
        <v>2</v>
      </c>
      <c r="D1332" s="1" t="s">
        <v>6120</v>
      </c>
      <c r="E1332" s="7">
        <v>5015</v>
      </c>
      <c r="F1332" s="7">
        <v>92</v>
      </c>
      <c r="G1332" s="1">
        <v>14.7</v>
      </c>
      <c r="H1332" s="34">
        <f>Tabela1[[#This Row],[PESO UNI]]*Tabela1[[#This Row],[QTE]]</f>
        <v>29.4</v>
      </c>
      <c r="I1332" s="7">
        <v>0</v>
      </c>
      <c r="J1332" s="8" t="s">
        <v>3140</v>
      </c>
      <c r="K1332" s="8" t="s">
        <v>4320</v>
      </c>
      <c r="L1332" s="9" t="s">
        <v>2984</v>
      </c>
      <c r="M1332" s="10">
        <v>46302</v>
      </c>
      <c r="N1332" s="8" t="s">
        <v>5101</v>
      </c>
      <c r="O1332" s="12"/>
      <c r="P1332" s="13"/>
      <c r="Q1332" s="14">
        <f>Tabela1[[#This Row],[QTDE/ Fabricação]]-Tabela1[[#This Row],[QTE]]</f>
        <v>-2</v>
      </c>
      <c r="R1332" s="18">
        <v>0</v>
      </c>
      <c r="S1332" s="18">
        <f t="shared" si="394"/>
        <v>0</v>
      </c>
      <c r="T1332" s="19">
        <f t="shared" si="395"/>
        <v>-29.4</v>
      </c>
      <c r="U1332" s="16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IFERROR(VLOOKUP(Tabela1[[#This Row],[COD.MDE]],'LISTA DE EMBARQUE'!B:M,12,0),"")</f>
        <v/>
      </c>
      <c r="X1332" s="14">
        <f>IFERROR(Tabela1[[#This Row],[QIANTIDADE EXPEDIDA]]*Tabela1[[#This Row],[PESO UNI]],"")</f>
        <v>0</v>
      </c>
      <c r="Y1332" s="14">
        <f t="shared" si="396"/>
        <v>-2</v>
      </c>
      <c r="Z1332" s="20">
        <f>Tabela1[[#This Row],[PESO TOTAL]]-Tabela1[[#This Row],[Peso Expedido]]</f>
        <v>29.4</v>
      </c>
      <c r="AA1332" s="17">
        <v>0</v>
      </c>
      <c r="AB1332" s="33"/>
      <c r="AC1332" s="33"/>
      <c r="AD1332" s="33"/>
      <c r="AE1332" s="33"/>
      <c r="AF1332" s="33"/>
      <c r="AG1332" s="33"/>
      <c r="AH1332" s="33"/>
      <c r="AI1332" s="33"/>
      <c r="AJ1332"/>
      <c r="AK1332"/>
      <c r="AL1332"/>
      <c r="AM1332"/>
      <c r="AN1332"/>
      <c r="AO1332"/>
      <c r="AP1332"/>
      <c r="AQ1332" s="22"/>
      <c r="AR1332" s="24"/>
      <c r="AS1332" s="37"/>
      <c r="AT1332" s="37"/>
      <c r="AU1332" s="37"/>
      <c r="AV1332" s="37"/>
      <c r="AW1332" s="37"/>
    </row>
    <row r="1333" spans="1:49" ht="15.75" hidden="1" customHeight="1" x14ac:dyDescent="0.25">
      <c r="A1333" s="1" t="s">
        <v>6115</v>
      </c>
      <c r="B1333" s="21" t="s">
        <v>6116</v>
      </c>
      <c r="C1333" s="1">
        <v>2</v>
      </c>
      <c r="D1333" s="1" t="s">
        <v>6121</v>
      </c>
      <c r="E1333" s="7">
        <v>5016</v>
      </c>
      <c r="F1333" s="7">
        <v>92</v>
      </c>
      <c r="G1333" s="1">
        <v>14.3</v>
      </c>
      <c r="H1333" s="34">
        <f>Tabela1[[#This Row],[PESO UNI]]*Tabela1[[#This Row],[QTE]]</f>
        <v>28.6</v>
      </c>
      <c r="I1333" s="7">
        <v>0</v>
      </c>
      <c r="J1333" s="8" t="s">
        <v>3140</v>
      </c>
      <c r="K1333" s="8" t="s">
        <v>4320</v>
      </c>
      <c r="L1333" s="9" t="s">
        <v>2984</v>
      </c>
      <c r="M1333" s="10">
        <v>46302</v>
      </c>
      <c r="N1333" s="8" t="s">
        <v>5101</v>
      </c>
      <c r="O1333" s="12"/>
      <c r="P1333" s="13"/>
      <c r="Q1333" s="14">
        <f>Tabela1[[#This Row],[QTDE/ Fabricação]]-Tabela1[[#This Row],[QTE]]</f>
        <v>-2</v>
      </c>
      <c r="R1333" s="18">
        <v>0</v>
      </c>
      <c r="S1333" s="18">
        <f t="shared" si="394"/>
        <v>0</v>
      </c>
      <c r="T1333" s="19">
        <f t="shared" si="395"/>
        <v>-28.6</v>
      </c>
      <c r="U1333" s="16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IFERROR(VLOOKUP(Tabela1[[#This Row],[COD.MDE]],'LISTA DE EMBARQUE'!B:M,12,0),"")</f>
        <v/>
      </c>
      <c r="X1333" s="14">
        <f>IFERROR(Tabela1[[#This Row],[QIANTIDADE EXPEDIDA]]*Tabela1[[#This Row],[PESO UNI]],"")</f>
        <v>0</v>
      </c>
      <c r="Y1333" s="14">
        <f t="shared" si="396"/>
        <v>-2</v>
      </c>
      <c r="Z1333" s="20">
        <f>Tabela1[[#This Row],[PESO TOTAL]]-Tabela1[[#This Row],[Peso Expedido]]</f>
        <v>28.6</v>
      </c>
      <c r="AA1333" s="17">
        <v>0</v>
      </c>
      <c r="AB1333" s="33"/>
      <c r="AC1333" s="33"/>
      <c r="AD1333" s="33"/>
      <c r="AE1333" s="33"/>
      <c r="AF1333" s="33"/>
      <c r="AG1333" s="33"/>
      <c r="AH1333" s="33"/>
      <c r="AI1333" s="33"/>
      <c r="AJ1333"/>
      <c r="AK1333"/>
      <c r="AL1333"/>
      <c r="AM1333"/>
      <c r="AN1333"/>
      <c r="AO1333"/>
      <c r="AP1333"/>
      <c r="AQ1333" s="22"/>
      <c r="AR1333" s="24"/>
      <c r="AS1333" s="37"/>
      <c r="AT1333" s="37"/>
      <c r="AU1333" s="37"/>
      <c r="AV1333" s="37"/>
      <c r="AW1333" s="37"/>
    </row>
    <row r="1334" spans="1:49" ht="15.75" hidden="1" customHeight="1" x14ac:dyDescent="0.25">
      <c r="A1334" s="1" t="s">
        <v>6115</v>
      </c>
      <c r="B1334" s="21" t="s">
        <v>6116</v>
      </c>
      <c r="C1334" s="1">
        <v>2</v>
      </c>
      <c r="D1334" s="1" t="s">
        <v>6122</v>
      </c>
      <c r="E1334" s="7">
        <v>5017</v>
      </c>
      <c r="F1334" s="7">
        <v>92</v>
      </c>
      <c r="G1334" s="1">
        <v>20.8</v>
      </c>
      <c r="H1334" s="34">
        <f>Tabela1[[#This Row],[PESO UNI]]*Tabela1[[#This Row],[QTE]]</f>
        <v>41.6</v>
      </c>
      <c r="I1334" s="7">
        <v>0</v>
      </c>
      <c r="J1334" s="8" t="s">
        <v>3140</v>
      </c>
      <c r="K1334" s="8" t="s">
        <v>4320</v>
      </c>
      <c r="L1334" s="9" t="s">
        <v>2984</v>
      </c>
      <c r="M1334" s="10">
        <v>46302</v>
      </c>
      <c r="N1334" s="8" t="s">
        <v>5101</v>
      </c>
      <c r="O1334" s="12"/>
      <c r="P1334" s="13"/>
      <c r="Q1334" s="14">
        <f>Tabela1[[#This Row],[QTDE/ Fabricação]]-Tabela1[[#This Row],[QTE]]</f>
        <v>-2</v>
      </c>
      <c r="R1334" s="18">
        <v>0</v>
      </c>
      <c r="S1334" s="18">
        <f t="shared" si="394"/>
        <v>0</v>
      </c>
      <c r="T1334" s="19">
        <f t="shared" si="395"/>
        <v>-41.6</v>
      </c>
      <c r="U1334" s="16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IFERROR(VLOOKUP(Tabela1[[#This Row],[COD.MDE]],'LISTA DE EMBARQUE'!B:M,12,0),"")</f>
        <v/>
      </c>
      <c r="X1334" s="14">
        <f>IFERROR(Tabela1[[#This Row],[QIANTIDADE EXPEDIDA]]*Tabela1[[#This Row],[PESO UNI]],"")</f>
        <v>0</v>
      </c>
      <c r="Y1334" s="14">
        <f t="shared" si="396"/>
        <v>-2</v>
      </c>
      <c r="Z1334" s="20">
        <f>Tabela1[[#This Row],[PESO TOTAL]]-Tabela1[[#This Row],[Peso Expedido]]</f>
        <v>41.6</v>
      </c>
      <c r="AA1334" s="17">
        <v>0</v>
      </c>
      <c r="AB1334" s="33"/>
      <c r="AC1334" s="33"/>
      <c r="AD1334" s="33"/>
      <c r="AE1334" s="33"/>
      <c r="AF1334" s="33"/>
      <c r="AG1334" s="33"/>
      <c r="AH1334" s="33"/>
      <c r="AI1334" s="33"/>
      <c r="AJ1334"/>
      <c r="AK1334"/>
      <c r="AL1334"/>
      <c r="AM1334"/>
      <c r="AN1334"/>
      <c r="AO1334"/>
      <c r="AP1334"/>
      <c r="AQ1334" s="22"/>
      <c r="AR1334" s="24"/>
      <c r="AS1334" s="37"/>
      <c r="AT1334" s="37"/>
      <c r="AU1334" s="37"/>
      <c r="AV1334" s="37"/>
      <c r="AW1334" s="37"/>
    </row>
    <row r="1335" spans="1:49" ht="15.75" hidden="1" customHeight="1" x14ac:dyDescent="0.25">
      <c r="A1335" s="1" t="s">
        <v>6115</v>
      </c>
      <c r="B1335" s="21" t="s">
        <v>6116</v>
      </c>
      <c r="C1335" s="1">
        <v>1</v>
      </c>
      <c r="D1335" s="1" t="s">
        <v>6123</v>
      </c>
      <c r="E1335" s="7">
        <v>5018</v>
      </c>
      <c r="F1335" s="7">
        <v>92</v>
      </c>
      <c r="G1335" s="1">
        <v>17.600000000000001</v>
      </c>
      <c r="H1335" s="34">
        <f>Tabela1[[#This Row],[PESO UNI]]*Tabela1[[#This Row],[QTE]]</f>
        <v>17.600000000000001</v>
      </c>
      <c r="I1335" s="7">
        <v>0</v>
      </c>
      <c r="J1335" s="8" t="s">
        <v>3140</v>
      </c>
      <c r="K1335" s="8" t="s">
        <v>4320</v>
      </c>
      <c r="L1335" s="9" t="s">
        <v>2984</v>
      </c>
      <c r="M1335" s="10">
        <v>46302</v>
      </c>
      <c r="N1335" s="8" t="s">
        <v>5101</v>
      </c>
      <c r="O1335" s="12"/>
      <c r="P1335" s="13"/>
      <c r="Q1335" s="14">
        <f>Tabela1[[#This Row],[QTDE/ Fabricação]]-Tabela1[[#This Row],[QTE]]</f>
        <v>-1</v>
      </c>
      <c r="R1335" s="18">
        <v>0</v>
      </c>
      <c r="S1335" s="18">
        <f t="shared" si="394"/>
        <v>0</v>
      </c>
      <c r="T1335" s="19">
        <f t="shared" si="395"/>
        <v>-17.600000000000001</v>
      </c>
      <c r="U1335" s="16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IFERROR(VLOOKUP(Tabela1[[#This Row],[COD.MDE]],'LISTA DE EMBARQUE'!B:M,12,0),"")</f>
        <v/>
      </c>
      <c r="X1335" s="14">
        <f>IFERROR(Tabela1[[#This Row],[QIANTIDADE EXPEDIDA]]*Tabela1[[#This Row],[PESO UNI]],"")</f>
        <v>0</v>
      </c>
      <c r="Y1335" s="14">
        <f t="shared" si="396"/>
        <v>-1</v>
      </c>
      <c r="Z1335" s="20">
        <f>Tabela1[[#This Row],[PESO TOTAL]]-Tabela1[[#This Row],[Peso Expedido]]</f>
        <v>17.600000000000001</v>
      </c>
      <c r="AA1335" s="17">
        <v>0</v>
      </c>
      <c r="AB1335" s="33"/>
      <c r="AC1335" s="33"/>
      <c r="AD1335" s="33"/>
      <c r="AE1335" s="33"/>
      <c r="AF1335" s="33"/>
      <c r="AG1335" s="33"/>
      <c r="AH1335" s="33"/>
      <c r="AI1335" s="33"/>
      <c r="AJ1335"/>
      <c r="AK1335"/>
      <c r="AL1335"/>
      <c r="AM1335"/>
      <c r="AN1335"/>
      <c r="AO1335"/>
      <c r="AP1335"/>
      <c r="AQ1335" s="22"/>
      <c r="AR1335" s="24"/>
      <c r="AS1335" s="37"/>
      <c r="AT1335" s="37"/>
      <c r="AU1335" s="37"/>
      <c r="AV1335" s="37"/>
      <c r="AW1335" s="37"/>
    </row>
    <row r="1336" spans="1:49" ht="15.75" hidden="1" customHeight="1" x14ac:dyDescent="0.25">
      <c r="A1336" s="1" t="s">
        <v>6115</v>
      </c>
      <c r="B1336" s="21" t="s">
        <v>6116</v>
      </c>
      <c r="C1336" s="1">
        <v>1</v>
      </c>
      <c r="D1336" s="1" t="s">
        <v>6124</v>
      </c>
      <c r="E1336" s="7">
        <v>5019</v>
      </c>
      <c r="F1336" s="7">
        <v>92</v>
      </c>
      <c r="G1336" s="1">
        <v>19.399999999999999</v>
      </c>
      <c r="H1336" s="34">
        <f>Tabela1[[#This Row],[PESO UNI]]*Tabela1[[#This Row],[QTE]]</f>
        <v>19.399999999999999</v>
      </c>
      <c r="I1336" s="7">
        <v>0</v>
      </c>
      <c r="J1336" s="8" t="s">
        <v>3140</v>
      </c>
      <c r="K1336" s="8" t="s">
        <v>4320</v>
      </c>
      <c r="L1336" s="9" t="s">
        <v>2984</v>
      </c>
      <c r="M1336" s="10">
        <v>46302</v>
      </c>
      <c r="N1336" s="8" t="s">
        <v>5101</v>
      </c>
      <c r="O1336" s="12"/>
      <c r="P1336" s="13"/>
      <c r="Q1336" s="14">
        <f>Tabela1[[#This Row],[QTDE/ Fabricação]]-Tabela1[[#This Row],[QTE]]</f>
        <v>-1</v>
      </c>
      <c r="R1336" s="18">
        <v>0</v>
      </c>
      <c r="S1336" s="18">
        <f t="shared" si="394"/>
        <v>0</v>
      </c>
      <c r="T1336" s="19">
        <f t="shared" si="395"/>
        <v>-19.399999999999999</v>
      </c>
      <c r="U1336" s="16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IFERROR(VLOOKUP(Tabela1[[#This Row],[COD.MDE]],'LISTA DE EMBARQUE'!B:M,12,0),"")</f>
        <v/>
      </c>
      <c r="X1336" s="14">
        <f>IFERROR(Tabela1[[#This Row],[QIANTIDADE EXPEDIDA]]*Tabela1[[#This Row],[PESO UNI]],"")</f>
        <v>0</v>
      </c>
      <c r="Y1336" s="14">
        <f t="shared" si="396"/>
        <v>-1</v>
      </c>
      <c r="Z1336" s="20">
        <f>Tabela1[[#This Row],[PESO TOTAL]]-Tabela1[[#This Row],[Peso Expedido]]</f>
        <v>19.399999999999999</v>
      </c>
      <c r="AA1336" s="17">
        <v>0</v>
      </c>
      <c r="AB1336" s="33"/>
      <c r="AC1336" s="33"/>
      <c r="AD1336" s="33"/>
      <c r="AE1336" s="33"/>
      <c r="AF1336" s="33"/>
      <c r="AG1336" s="33"/>
      <c r="AH1336" s="33"/>
      <c r="AI1336" s="33"/>
      <c r="AJ1336"/>
      <c r="AK1336"/>
      <c r="AL1336"/>
      <c r="AM1336"/>
      <c r="AN1336"/>
      <c r="AO1336"/>
      <c r="AP1336"/>
      <c r="AQ1336" s="22"/>
      <c r="AR1336" s="24"/>
      <c r="AS1336" s="37"/>
      <c r="AT1336" s="37"/>
      <c r="AU1336" s="37"/>
      <c r="AV1336" s="37"/>
      <c r="AW1336" s="37"/>
    </row>
    <row r="1337" spans="1:49" ht="15.75" hidden="1" customHeight="1" x14ac:dyDescent="0.25">
      <c r="A1337" s="1" t="s">
        <v>6125</v>
      </c>
      <c r="B1337" s="21" t="s">
        <v>6126</v>
      </c>
      <c r="C1337" s="1">
        <v>4</v>
      </c>
      <c r="D1337" s="1" t="s">
        <v>6127</v>
      </c>
      <c r="E1337" s="7">
        <v>5020</v>
      </c>
      <c r="F1337" s="7">
        <v>92</v>
      </c>
      <c r="G1337" s="1">
        <v>1.5</v>
      </c>
      <c r="H1337" s="34">
        <f>Tabela1[[#This Row],[PESO UNI]]*Tabela1[[#This Row],[QTE]]</f>
        <v>6</v>
      </c>
      <c r="I1337" s="7">
        <v>0</v>
      </c>
      <c r="J1337" s="8" t="s">
        <v>3140</v>
      </c>
      <c r="K1337" s="8" t="s">
        <v>4320</v>
      </c>
      <c r="L1337" s="9" t="s">
        <v>2984</v>
      </c>
      <c r="M1337" s="10">
        <v>46302</v>
      </c>
      <c r="N1337" s="8" t="s">
        <v>5101</v>
      </c>
      <c r="O1337" s="12"/>
      <c r="P1337" s="13"/>
      <c r="Q1337" s="14">
        <f>Tabela1[[#This Row],[QTDE/ Fabricação]]-Tabela1[[#This Row],[QTE]]</f>
        <v>-4</v>
      </c>
      <c r="R1337" s="18">
        <v>0</v>
      </c>
      <c r="S1337" s="18">
        <f t="shared" si="394"/>
        <v>0</v>
      </c>
      <c r="T1337" s="19">
        <f t="shared" si="395"/>
        <v>-6</v>
      </c>
      <c r="U1337" s="16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IFERROR(VLOOKUP(Tabela1[[#This Row],[COD.MDE]],'LISTA DE EMBARQUE'!B:M,12,0),"")</f>
        <v/>
      </c>
      <c r="X1337" s="14">
        <f>IFERROR(Tabela1[[#This Row],[QIANTIDADE EXPEDIDA]]*Tabela1[[#This Row],[PESO UNI]],"")</f>
        <v>0</v>
      </c>
      <c r="Y1337" s="14">
        <f t="shared" si="396"/>
        <v>-4</v>
      </c>
      <c r="Z1337" s="20">
        <f>Tabela1[[#This Row],[PESO TOTAL]]-Tabela1[[#This Row],[Peso Expedido]]</f>
        <v>6</v>
      </c>
      <c r="AA1337" s="17">
        <v>0</v>
      </c>
      <c r="AB1337" s="33"/>
      <c r="AC1337" s="33"/>
      <c r="AD1337" s="33"/>
      <c r="AE1337" s="33"/>
      <c r="AF1337" s="33"/>
      <c r="AG1337" s="33"/>
      <c r="AH1337" s="33"/>
      <c r="AI1337" s="33"/>
      <c r="AJ1337"/>
      <c r="AK1337"/>
      <c r="AL1337"/>
      <c r="AM1337"/>
      <c r="AN1337"/>
      <c r="AO1337"/>
      <c r="AP1337"/>
      <c r="AQ1337" s="22"/>
      <c r="AR1337" s="24"/>
      <c r="AS1337" s="37"/>
      <c r="AT1337" s="37"/>
      <c r="AU1337" s="37"/>
      <c r="AV1337" s="37"/>
      <c r="AW1337" s="37"/>
    </row>
    <row r="1338" spans="1:49" ht="15.75" hidden="1" customHeight="1" x14ac:dyDescent="0.25">
      <c r="A1338" s="1" t="s">
        <v>6125</v>
      </c>
      <c r="B1338" s="21" t="s">
        <v>6126</v>
      </c>
      <c r="C1338" s="1">
        <v>4</v>
      </c>
      <c r="D1338" s="1" t="s">
        <v>6128</v>
      </c>
      <c r="E1338" s="7">
        <v>5021</v>
      </c>
      <c r="F1338" s="7">
        <v>92</v>
      </c>
      <c r="G1338" s="1">
        <v>1.5</v>
      </c>
      <c r="H1338" s="34">
        <f>Tabela1[[#This Row],[PESO UNI]]*Tabela1[[#This Row],[QTE]]</f>
        <v>6</v>
      </c>
      <c r="I1338" s="7">
        <v>0</v>
      </c>
      <c r="J1338" s="8" t="s">
        <v>3140</v>
      </c>
      <c r="K1338" s="8" t="s">
        <v>4320</v>
      </c>
      <c r="L1338" s="9" t="s">
        <v>2984</v>
      </c>
      <c r="M1338" s="10">
        <v>46302</v>
      </c>
      <c r="N1338" s="8" t="s">
        <v>5101</v>
      </c>
      <c r="O1338" s="12"/>
      <c r="P1338" s="13"/>
      <c r="Q1338" s="14">
        <f>Tabela1[[#This Row],[QTDE/ Fabricação]]-Tabela1[[#This Row],[QTE]]</f>
        <v>-4</v>
      </c>
      <c r="R1338" s="18">
        <v>0</v>
      </c>
      <c r="S1338" s="18">
        <f t="shared" si="394"/>
        <v>0</v>
      </c>
      <c r="T1338" s="19">
        <f t="shared" si="395"/>
        <v>-6</v>
      </c>
      <c r="U1338" s="16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IFERROR(VLOOKUP(Tabela1[[#This Row],[COD.MDE]],'LISTA DE EMBARQUE'!B:M,12,0),"")</f>
        <v/>
      </c>
      <c r="X1338" s="14">
        <f>IFERROR(Tabela1[[#This Row],[QIANTIDADE EXPEDIDA]]*Tabela1[[#This Row],[PESO UNI]],"")</f>
        <v>0</v>
      </c>
      <c r="Y1338" s="14">
        <f t="shared" si="396"/>
        <v>-4</v>
      </c>
      <c r="Z1338" s="20">
        <f>Tabela1[[#This Row],[PESO TOTAL]]-Tabela1[[#This Row],[Peso Expedido]]</f>
        <v>6</v>
      </c>
      <c r="AA1338" s="17">
        <v>0</v>
      </c>
      <c r="AB1338" s="33"/>
      <c r="AC1338" s="33"/>
      <c r="AD1338" s="33"/>
      <c r="AE1338" s="33"/>
      <c r="AF1338" s="33"/>
      <c r="AG1338" s="33"/>
      <c r="AH1338" s="33"/>
      <c r="AI1338" s="33"/>
      <c r="AJ1338"/>
      <c r="AK1338"/>
      <c r="AL1338"/>
      <c r="AM1338"/>
      <c r="AN1338"/>
      <c r="AO1338"/>
      <c r="AP1338"/>
      <c r="AQ1338" s="22"/>
      <c r="AR1338" s="24"/>
      <c r="AS1338" s="37"/>
      <c r="AT1338" s="37"/>
      <c r="AU1338" s="37"/>
      <c r="AV1338" s="37"/>
      <c r="AW1338" s="37"/>
    </row>
    <row r="1339" spans="1:49" ht="15.75" hidden="1" customHeight="1" x14ac:dyDescent="0.25">
      <c r="A1339" s="1" t="s">
        <v>6125</v>
      </c>
      <c r="B1339" s="21" t="s">
        <v>6126</v>
      </c>
      <c r="C1339" s="1">
        <v>2</v>
      </c>
      <c r="D1339" s="1" t="s">
        <v>6129</v>
      </c>
      <c r="E1339" s="7">
        <v>5022</v>
      </c>
      <c r="F1339" s="7">
        <v>92</v>
      </c>
      <c r="G1339" s="1">
        <v>1.1000000000000001</v>
      </c>
      <c r="H1339" s="34">
        <f>Tabela1[[#This Row],[PESO UNI]]*Tabela1[[#This Row],[QTE]]</f>
        <v>2.2000000000000002</v>
      </c>
      <c r="I1339" s="7">
        <v>0</v>
      </c>
      <c r="J1339" s="8" t="s">
        <v>3140</v>
      </c>
      <c r="K1339" s="8" t="s">
        <v>4320</v>
      </c>
      <c r="L1339" s="9" t="s">
        <v>2984</v>
      </c>
      <c r="M1339" s="10">
        <v>46302</v>
      </c>
      <c r="N1339" s="8" t="s">
        <v>5101</v>
      </c>
      <c r="O1339" s="12"/>
      <c r="P1339" s="13"/>
      <c r="Q1339" s="14">
        <f>Tabela1[[#This Row],[QTDE/ Fabricação]]-Tabela1[[#This Row],[QTE]]</f>
        <v>-2</v>
      </c>
      <c r="R1339" s="18">
        <v>0</v>
      </c>
      <c r="S1339" s="18">
        <f t="shared" si="394"/>
        <v>0</v>
      </c>
      <c r="T1339" s="19">
        <f t="shared" si="395"/>
        <v>-2.2000000000000002</v>
      </c>
      <c r="U1339" s="16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IFERROR(VLOOKUP(Tabela1[[#This Row],[COD.MDE]],'LISTA DE EMBARQUE'!B:M,12,0),"")</f>
        <v/>
      </c>
      <c r="X1339" s="14">
        <f>IFERROR(Tabela1[[#This Row],[QIANTIDADE EXPEDIDA]]*Tabela1[[#This Row],[PESO UNI]],"")</f>
        <v>0</v>
      </c>
      <c r="Y1339" s="14">
        <f t="shared" si="396"/>
        <v>-2</v>
      </c>
      <c r="Z1339" s="20">
        <f>Tabela1[[#This Row],[PESO TOTAL]]-Tabela1[[#This Row],[Peso Expedido]]</f>
        <v>2.2000000000000002</v>
      </c>
      <c r="AA1339" s="17">
        <v>0</v>
      </c>
      <c r="AB1339" s="33"/>
      <c r="AC1339" s="33"/>
      <c r="AD1339" s="33"/>
      <c r="AE1339" s="33"/>
      <c r="AF1339" s="33"/>
      <c r="AG1339" s="33"/>
      <c r="AH1339" s="33"/>
      <c r="AI1339" s="33"/>
      <c r="AJ1339"/>
      <c r="AK1339"/>
      <c r="AL1339"/>
      <c r="AM1339"/>
      <c r="AN1339"/>
      <c r="AO1339"/>
      <c r="AP1339"/>
      <c r="AQ1339" s="22"/>
      <c r="AR1339" s="24"/>
      <c r="AS1339" s="37"/>
      <c r="AT1339" s="37"/>
      <c r="AU1339" s="37"/>
      <c r="AV1339" s="37"/>
      <c r="AW1339" s="37"/>
    </row>
    <row r="1340" spans="1:49" ht="15.75" hidden="1" customHeight="1" x14ac:dyDescent="0.25">
      <c r="A1340" s="1" t="s">
        <v>6125</v>
      </c>
      <c r="B1340" s="21" t="s">
        <v>6126</v>
      </c>
      <c r="C1340" s="1">
        <v>8</v>
      </c>
      <c r="D1340" s="1" t="s">
        <v>6130</v>
      </c>
      <c r="E1340" s="7">
        <v>5023</v>
      </c>
      <c r="F1340" s="7">
        <v>92</v>
      </c>
      <c r="G1340" s="1">
        <v>1.8</v>
      </c>
      <c r="H1340" s="34">
        <f>Tabela1[[#This Row],[PESO UNI]]*Tabela1[[#This Row],[QTE]]</f>
        <v>14.4</v>
      </c>
      <c r="I1340" s="7">
        <v>0</v>
      </c>
      <c r="J1340" s="8" t="s">
        <v>3140</v>
      </c>
      <c r="K1340" s="8" t="s">
        <v>4320</v>
      </c>
      <c r="L1340" s="9" t="s">
        <v>2984</v>
      </c>
      <c r="M1340" s="10">
        <v>46302</v>
      </c>
      <c r="N1340" s="8" t="s">
        <v>5101</v>
      </c>
      <c r="O1340" s="12"/>
      <c r="P1340" s="13"/>
      <c r="Q1340" s="14">
        <f>Tabela1[[#This Row],[QTDE/ Fabricação]]-Tabela1[[#This Row],[QTE]]</f>
        <v>-8</v>
      </c>
      <c r="R1340" s="18">
        <v>0</v>
      </c>
      <c r="S1340" s="18">
        <f t="shared" si="394"/>
        <v>0</v>
      </c>
      <c r="T1340" s="19">
        <f t="shared" si="395"/>
        <v>-14.4</v>
      </c>
      <c r="U1340" s="16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IFERROR(VLOOKUP(Tabela1[[#This Row],[COD.MDE]],'LISTA DE EMBARQUE'!B:M,12,0),"")</f>
        <v/>
      </c>
      <c r="X1340" s="14">
        <f>IFERROR(Tabela1[[#This Row],[QIANTIDADE EXPEDIDA]]*Tabela1[[#This Row],[PESO UNI]],"")</f>
        <v>0</v>
      </c>
      <c r="Y1340" s="14">
        <f t="shared" si="396"/>
        <v>-8</v>
      </c>
      <c r="Z1340" s="20">
        <f>Tabela1[[#This Row],[PESO TOTAL]]-Tabela1[[#This Row],[Peso Expedido]]</f>
        <v>14.4</v>
      </c>
      <c r="AA1340" s="17">
        <v>0</v>
      </c>
      <c r="AB1340" s="33"/>
      <c r="AC1340" s="33"/>
      <c r="AD1340" s="33"/>
      <c r="AE1340" s="33"/>
      <c r="AF1340" s="33"/>
      <c r="AG1340" s="33"/>
      <c r="AH1340" s="33"/>
      <c r="AI1340" s="33"/>
      <c r="AJ1340"/>
      <c r="AK1340"/>
      <c r="AL1340"/>
      <c r="AM1340"/>
      <c r="AN1340"/>
      <c r="AO1340"/>
      <c r="AP1340"/>
      <c r="AQ1340" s="22"/>
      <c r="AR1340" s="24"/>
      <c r="AS1340" s="37"/>
      <c r="AT1340" s="37"/>
      <c r="AU1340" s="37"/>
      <c r="AV1340" s="37"/>
      <c r="AW1340" s="37"/>
    </row>
    <row r="1341" spans="1:49" ht="15.75" hidden="1" customHeight="1" x14ac:dyDescent="0.25">
      <c r="A1341" s="1" t="s">
        <v>6125</v>
      </c>
      <c r="B1341" s="21" t="s">
        <v>6126</v>
      </c>
      <c r="C1341" s="1">
        <v>8</v>
      </c>
      <c r="D1341" s="1" t="s">
        <v>6131</v>
      </c>
      <c r="E1341" s="7">
        <v>5024</v>
      </c>
      <c r="F1341" s="7">
        <v>92</v>
      </c>
      <c r="G1341" s="1">
        <v>1.8</v>
      </c>
      <c r="H1341" s="34">
        <f>Tabela1[[#This Row],[PESO UNI]]*Tabela1[[#This Row],[QTE]]</f>
        <v>14.4</v>
      </c>
      <c r="I1341" s="7">
        <v>0</v>
      </c>
      <c r="J1341" s="8" t="s">
        <v>3140</v>
      </c>
      <c r="K1341" s="8" t="s">
        <v>4320</v>
      </c>
      <c r="L1341" s="9" t="s">
        <v>2984</v>
      </c>
      <c r="M1341" s="10">
        <v>46302</v>
      </c>
      <c r="N1341" s="8" t="s">
        <v>5101</v>
      </c>
      <c r="O1341" s="12"/>
      <c r="P1341" s="13"/>
      <c r="Q1341" s="14">
        <f>Tabela1[[#This Row],[QTDE/ Fabricação]]-Tabela1[[#This Row],[QTE]]</f>
        <v>-8</v>
      </c>
      <c r="R1341" s="18">
        <v>0</v>
      </c>
      <c r="S1341" s="18">
        <f t="shared" si="394"/>
        <v>0</v>
      </c>
      <c r="T1341" s="19">
        <f t="shared" si="395"/>
        <v>-14.4</v>
      </c>
      <c r="U1341" s="16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IFERROR(VLOOKUP(Tabela1[[#This Row],[COD.MDE]],'LISTA DE EMBARQUE'!B:M,12,0),"")</f>
        <v/>
      </c>
      <c r="X1341" s="14">
        <f>IFERROR(Tabela1[[#This Row],[QIANTIDADE EXPEDIDA]]*Tabela1[[#This Row],[PESO UNI]],"")</f>
        <v>0</v>
      </c>
      <c r="Y1341" s="14">
        <f t="shared" si="396"/>
        <v>-8</v>
      </c>
      <c r="Z1341" s="20">
        <f>Tabela1[[#This Row],[PESO TOTAL]]-Tabela1[[#This Row],[Peso Expedido]]</f>
        <v>14.4</v>
      </c>
      <c r="AA1341" s="17">
        <v>0</v>
      </c>
      <c r="AB1341" s="33"/>
      <c r="AC1341" s="33"/>
      <c r="AD1341" s="33"/>
      <c r="AE1341" s="33"/>
      <c r="AF1341" s="33"/>
      <c r="AG1341" s="33"/>
      <c r="AH1341" s="33"/>
      <c r="AI1341" s="33"/>
      <c r="AJ1341"/>
      <c r="AK1341"/>
      <c r="AL1341"/>
      <c r="AM1341"/>
      <c r="AN1341"/>
      <c r="AO1341"/>
      <c r="AP1341"/>
      <c r="AQ1341" s="22"/>
      <c r="AR1341" s="24"/>
      <c r="AS1341" s="37"/>
      <c r="AT1341" s="37"/>
      <c r="AU1341" s="37"/>
      <c r="AV1341" s="37"/>
      <c r="AW1341" s="37"/>
    </row>
    <row r="1342" spans="1:49" ht="15.75" hidden="1" customHeight="1" x14ac:dyDescent="0.25">
      <c r="A1342" s="1" t="s">
        <v>6125</v>
      </c>
      <c r="B1342" s="21" t="s">
        <v>6126</v>
      </c>
      <c r="C1342" s="1">
        <v>12</v>
      </c>
      <c r="D1342" s="1" t="s">
        <v>6132</v>
      </c>
      <c r="E1342" s="7">
        <v>5025</v>
      </c>
      <c r="F1342" s="7">
        <v>92</v>
      </c>
      <c r="G1342" s="1">
        <v>2.7</v>
      </c>
      <c r="H1342" s="34">
        <f>Tabela1[[#This Row],[PESO UNI]]*Tabela1[[#This Row],[QTE]]</f>
        <v>32.400000000000006</v>
      </c>
      <c r="I1342" s="7">
        <v>0</v>
      </c>
      <c r="J1342" s="8" t="s">
        <v>3140</v>
      </c>
      <c r="K1342" s="8" t="s">
        <v>4320</v>
      </c>
      <c r="L1342" s="9" t="s">
        <v>2984</v>
      </c>
      <c r="M1342" s="10">
        <v>46302</v>
      </c>
      <c r="N1342" s="8" t="s">
        <v>5101</v>
      </c>
      <c r="O1342" s="12"/>
      <c r="P1342" s="13"/>
      <c r="Q1342" s="14">
        <f>Tabela1[[#This Row],[QTDE/ Fabricação]]-Tabela1[[#This Row],[QTE]]</f>
        <v>-12</v>
      </c>
      <c r="R1342" s="18">
        <v>0</v>
      </c>
      <c r="S1342" s="18">
        <f t="shared" si="394"/>
        <v>0</v>
      </c>
      <c r="T1342" s="19">
        <f t="shared" si="395"/>
        <v>-32.400000000000006</v>
      </c>
      <c r="U1342" s="16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IFERROR(VLOOKUP(Tabela1[[#This Row],[COD.MDE]],'LISTA DE EMBARQUE'!B:M,12,0),"")</f>
        <v/>
      </c>
      <c r="X1342" s="14">
        <f>IFERROR(Tabela1[[#This Row],[QIANTIDADE EXPEDIDA]]*Tabela1[[#This Row],[PESO UNI]],"")</f>
        <v>0</v>
      </c>
      <c r="Y1342" s="14">
        <f t="shared" si="396"/>
        <v>-12</v>
      </c>
      <c r="Z1342" s="20">
        <f>Tabela1[[#This Row],[PESO TOTAL]]-Tabela1[[#This Row],[Peso Expedido]]</f>
        <v>32.400000000000006</v>
      </c>
      <c r="AA1342" s="17">
        <v>0</v>
      </c>
      <c r="AB1342" s="33"/>
      <c r="AC1342" s="33"/>
      <c r="AD1342" s="33"/>
      <c r="AE1342" s="33"/>
      <c r="AF1342" s="33"/>
      <c r="AG1342" s="33"/>
      <c r="AH1342" s="33"/>
      <c r="AI1342" s="33"/>
      <c r="AJ1342"/>
      <c r="AK1342"/>
      <c r="AL1342"/>
      <c r="AM1342"/>
      <c r="AN1342"/>
      <c r="AO1342"/>
      <c r="AP1342"/>
      <c r="AQ1342" s="22"/>
      <c r="AR1342" s="24"/>
      <c r="AS1342" s="37"/>
      <c r="AT1342" s="37"/>
      <c r="AU1342" s="37"/>
      <c r="AV1342" s="37"/>
      <c r="AW1342" s="37"/>
    </row>
    <row r="1343" spans="1:49" ht="15.75" hidden="1" customHeight="1" x14ac:dyDescent="0.25">
      <c r="A1343" s="1" t="s">
        <v>6125</v>
      </c>
      <c r="B1343" s="21" t="s">
        <v>6126</v>
      </c>
      <c r="C1343" s="1">
        <v>4</v>
      </c>
      <c r="D1343" s="1" t="s">
        <v>6133</v>
      </c>
      <c r="E1343" s="7">
        <v>5026</v>
      </c>
      <c r="F1343" s="7">
        <v>92</v>
      </c>
      <c r="G1343" s="1">
        <v>2.5</v>
      </c>
      <c r="H1343" s="34">
        <f>Tabela1[[#This Row],[PESO UNI]]*Tabela1[[#This Row],[QTE]]</f>
        <v>10</v>
      </c>
      <c r="I1343" s="7">
        <v>0</v>
      </c>
      <c r="J1343" s="8" t="s">
        <v>3140</v>
      </c>
      <c r="K1343" s="8" t="s">
        <v>4320</v>
      </c>
      <c r="L1343" s="9" t="s">
        <v>2984</v>
      </c>
      <c r="M1343" s="10">
        <v>46302</v>
      </c>
      <c r="N1343" s="8" t="s">
        <v>5101</v>
      </c>
      <c r="O1343" s="12"/>
      <c r="P1343" s="13"/>
      <c r="Q1343" s="14">
        <f>Tabela1[[#This Row],[QTDE/ Fabricação]]-Tabela1[[#This Row],[QTE]]</f>
        <v>-4</v>
      </c>
      <c r="R1343" s="18">
        <v>0</v>
      </c>
      <c r="S1343" s="18">
        <f t="shared" si="394"/>
        <v>0</v>
      </c>
      <c r="T1343" s="19">
        <f t="shared" si="395"/>
        <v>-10</v>
      </c>
      <c r="U1343" s="16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IFERROR(VLOOKUP(Tabela1[[#This Row],[COD.MDE]],'LISTA DE EMBARQUE'!B:M,12,0),"")</f>
        <v/>
      </c>
      <c r="X1343" s="14">
        <f>IFERROR(Tabela1[[#This Row],[QIANTIDADE EXPEDIDA]]*Tabela1[[#This Row],[PESO UNI]],"")</f>
        <v>0</v>
      </c>
      <c r="Y1343" s="14">
        <f t="shared" si="396"/>
        <v>-4</v>
      </c>
      <c r="Z1343" s="20">
        <f>Tabela1[[#This Row],[PESO TOTAL]]-Tabela1[[#This Row],[Peso Expedido]]</f>
        <v>10</v>
      </c>
      <c r="AA1343" s="17">
        <v>0</v>
      </c>
      <c r="AB1343" s="33"/>
      <c r="AC1343" s="33"/>
      <c r="AD1343" s="33"/>
      <c r="AE1343" s="33"/>
      <c r="AF1343" s="33"/>
      <c r="AG1343" s="33"/>
      <c r="AH1343" s="33"/>
      <c r="AI1343" s="33"/>
      <c r="AJ1343"/>
      <c r="AK1343"/>
      <c r="AL1343"/>
      <c r="AM1343"/>
      <c r="AN1343"/>
      <c r="AO1343"/>
      <c r="AP1343"/>
      <c r="AQ1343" s="22"/>
      <c r="AR1343" s="24"/>
      <c r="AS1343" s="37"/>
      <c r="AT1343" s="37"/>
      <c r="AU1343" s="37"/>
      <c r="AV1343" s="37"/>
      <c r="AW1343" s="37"/>
    </row>
    <row r="1344" spans="1:49" ht="15.75" hidden="1" customHeight="1" x14ac:dyDescent="0.25">
      <c r="A1344" s="1" t="s">
        <v>6125</v>
      </c>
      <c r="B1344" s="21" t="s">
        <v>6126</v>
      </c>
      <c r="C1344" s="1">
        <v>40</v>
      </c>
      <c r="D1344" s="1" t="s">
        <v>6134</v>
      </c>
      <c r="E1344" s="7">
        <v>5027</v>
      </c>
      <c r="F1344" s="7">
        <v>92</v>
      </c>
      <c r="G1344" s="1">
        <v>2</v>
      </c>
      <c r="H1344" s="34">
        <f>Tabela1[[#This Row],[PESO UNI]]*Tabela1[[#This Row],[QTE]]</f>
        <v>80</v>
      </c>
      <c r="I1344" s="7">
        <v>0</v>
      </c>
      <c r="J1344" s="8" t="s">
        <v>3140</v>
      </c>
      <c r="K1344" s="8" t="s">
        <v>4320</v>
      </c>
      <c r="L1344" s="9" t="s">
        <v>2984</v>
      </c>
      <c r="M1344" s="10">
        <v>46302</v>
      </c>
      <c r="N1344" s="8" t="s">
        <v>5101</v>
      </c>
      <c r="O1344" s="12"/>
      <c r="P1344" s="13"/>
      <c r="Q1344" s="14">
        <f>Tabela1[[#This Row],[QTDE/ Fabricação]]-Tabela1[[#This Row],[QTE]]</f>
        <v>-40</v>
      </c>
      <c r="R1344" s="18">
        <v>0</v>
      </c>
      <c r="S1344" s="18">
        <f t="shared" ref="S1344:S1367" si="397">IFERROR(H1344*AG1344,"")</f>
        <v>0</v>
      </c>
      <c r="T1344" s="19">
        <f t="shared" ref="T1344:T1367" si="398">IFERROR(S1344-H1344,"")</f>
        <v>-80</v>
      </c>
      <c r="U1344" s="16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IFERROR(VLOOKUP(Tabela1[[#This Row],[COD.MDE]],'LISTA DE EMBARQUE'!B:M,12,0),"")</f>
        <v/>
      </c>
      <c r="X1344" s="14">
        <f>IFERROR(Tabela1[[#This Row],[QIANTIDADE EXPEDIDA]]*Tabela1[[#This Row],[PESO UNI]],"")</f>
        <v>0</v>
      </c>
      <c r="Y1344" s="14">
        <f t="shared" ref="Y1344:Y1367" si="399">U1344-C1344</f>
        <v>-40</v>
      </c>
      <c r="Z1344" s="20">
        <f>Tabela1[[#This Row],[PESO TOTAL]]-Tabela1[[#This Row],[Peso Expedido]]</f>
        <v>80</v>
      </c>
      <c r="AA1344" s="17">
        <v>0</v>
      </c>
      <c r="AB1344" s="33"/>
      <c r="AC1344" s="33"/>
      <c r="AD1344" s="33"/>
      <c r="AE1344" s="33"/>
      <c r="AF1344" s="33"/>
      <c r="AG1344" s="33"/>
      <c r="AH1344" s="33"/>
      <c r="AI1344" s="33"/>
      <c r="AJ1344"/>
      <c r="AK1344"/>
      <c r="AL1344"/>
      <c r="AM1344"/>
      <c r="AN1344"/>
      <c r="AO1344"/>
      <c r="AP1344"/>
      <c r="AQ1344" s="22"/>
      <c r="AR1344" s="24"/>
      <c r="AS1344" s="37"/>
      <c r="AT1344" s="37"/>
      <c r="AU1344" s="37"/>
      <c r="AV1344" s="37"/>
      <c r="AW1344" s="37"/>
    </row>
    <row r="1345" spans="1:49" ht="15.75" hidden="1" customHeight="1" x14ac:dyDescent="0.25">
      <c r="A1345" s="1" t="s">
        <v>6135</v>
      </c>
      <c r="B1345" s="21" t="s">
        <v>6136</v>
      </c>
      <c r="C1345" s="1">
        <v>3</v>
      </c>
      <c r="D1345" s="1" t="s">
        <v>6137</v>
      </c>
      <c r="E1345" s="7">
        <v>5028</v>
      </c>
      <c r="F1345" s="7">
        <v>93</v>
      </c>
      <c r="G1345" s="1">
        <v>6.4</v>
      </c>
      <c r="H1345" s="34">
        <f>Tabela1[[#This Row],[PESO UNI]]*Tabela1[[#This Row],[QTE]]</f>
        <v>19.200000000000003</v>
      </c>
      <c r="I1345" s="7">
        <v>0</v>
      </c>
      <c r="J1345" s="8" t="s">
        <v>3045</v>
      </c>
      <c r="K1345" s="8" t="s">
        <v>4320</v>
      </c>
      <c r="L1345" s="9" t="s">
        <v>2984</v>
      </c>
      <c r="M1345" s="10">
        <v>46302</v>
      </c>
      <c r="N1345" s="8" t="s">
        <v>5101</v>
      </c>
      <c r="O1345" s="12"/>
      <c r="P1345" s="13"/>
      <c r="Q1345" s="14">
        <f>Tabela1[[#This Row],[QTDE/ Fabricação]]-Tabela1[[#This Row],[QTE]]</f>
        <v>-3</v>
      </c>
      <c r="R1345" s="18">
        <v>0</v>
      </c>
      <c r="S1345" s="18">
        <f t="shared" si="397"/>
        <v>0</v>
      </c>
      <c r="T1345" s="19">
        <f t="shared" si="398"/>
        <v>-19.200000000000003</v>
      </c>
      <c r="U1345" s="16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IFERROR(VLOOKUP(Tabela1[[#This Row],[COD.MDE]],'LISTA DE EMBARQUE'!B:M,12,0),"")</f>
        <v/>
      </c>
      <c r="X1345" s="14">
        <f>IFERROR(Tabela1[[#This Row],[QIANTIDADE EXPEDIDA]]*Tabela1[[#This Row],[PESO UNI]],"")</f>
        <v>0</v>
      </c>
      <c r="Y1345" s="14">
        <f t="shared" si="399"/>
        <v>-3</v>
      </c>
      <c r="Z1345" s="20">
        <f>Tabela1[[#This Row],[PESO TOTAL]]-Tabela1[[#This Row],[Peso Expedido]]</f>
        <v>19.200000000000003</v>
      </c>
      <c r="AA1345" s="17">
        <v>0</v>
      </c>
      <c r="AB1345" s="33"/>
      <c r="AC1345" s="33"/>
      <c r="AD1345" s="33"/>
      <c r="AE1345" s="33"/>
      <c r="AF1345" s="33"/>
      <c r="AG1345" s="33"/>
      <c r="AH1345" s="33"/>
      <c r="AI1345" s="33"/>
      <c r="AJ1345"/>
      <c r="AK1345"/>
      <c r="AL1345"/>
      <c r="AM1345"/>
      <c r="AN1345"/>
      <c r="AO1345"/>
      <c r="AP1345"/>
      <c r="AQ1345" s="22"/>
      <c r="AR1345" s="24"/>
      <c r="AS1345" s="37"/>
      <c r="AT1345" s="37"/>
      <c r="AU1345" s="37"/>
      <c r="AV1345" s="37"/>
      <c r="AW1345" s="37"/>
    </row>
    <row r="1346" spans="1:49" ht="15.75" hidden="1" customHeight="1" x14ac:dyDescent="0.25">
      <c r="A1346" s="1" t="s">
        <v>6135</v>
      </c>
      <c r="B1346" s="21" t="s">
        <v>6136</v>
      </c>
      <c r="C1346" s="1">
        <v>1</v>
      </c>
      <c r="D1346" s="1" t="s">
        <v>6138</v>
      </c>
      <c r="E1346" s="7">
        <v>5029</v>
      </c>
      <c r="F1346" s="7">
        <v>93</v>
      </c>
      <c r="G1346" s="1">
        <v>897.9</v>
      </c>
      <c r="H1346" s="34">
        <f>Tabela1[[#This Row],[PESO UNI]]*Tabela1[[#This Row],[QTE]]</f>
        <v>897.9</v>
      </c>
      <c r="I1346" s="7">
        <v>0</v>
      </c>
      <c r="J1346" s="8" t="s">
        <v>3045</v>
      </c>
      <c r="K1346" s="8" t="s">
        <v>4320</v>
      </c>
      <c r="L1346" s="9" t="s">
        <v>2984</v>
      </c>
      <c r="M1346" s="10">
        <v>46302</v>
      </c>
      <c r="N1346" s="8" t="s">
        <v>5101</v>
      </c>
      <c r="O1346" s="12"/>
      <c r="P1346" s="13"/>
      <c r="Q1346" s="14">
        <f>Tabela1[[#This Row],[QTDE/ Fabricação]]-Tabela1[[#This Row],[QTE]]</f>
        <v>-1</v>
      </c>
      <c r="R1346" s="18">
        <v>0</v>
      </c>
      <c r="S1346" s="18">
        <f t="shared" si="397"/>
        <v>0</v>
      </c>
      <c r="T1346" s="19">
        <f t="shared" si="398"/>
        <v>-897.9</v>
      </c>
      <c r="U1346" s="16">
        <f>IFERROR(SUMIF('LISTA DE EMBARQUE'!B:B,MICRO!E:E,'LISTA DE EMBARQUE'!G:G),"")</f>
        <v>0</v>
      </c>
      <c r="V1346" s="12" t="str">
        <f>IFERROR(VLOOKUP(Tabela1[[#This Row],[COD.MDE]],'LISTA DE EMBARQUE'!B:L,11,0),"")</f>
        <v/>
      </c>
      <c r="W1346" s="13" t="str">
        <f>IFERROR(VLOOKUP(Tabela1[[#This Row],[COD.MDE]],'LISTA DE EMBARQUE'!B:M,12,0),"")</f>
        <v/>
      </c>
      <c r="X1346" s="14">
        <f>IFERROR(Tabela1[[#This Row],[QIANTIDADE EXPEDIDA]]*Tabela1[[#This Row],[PESO UNI]],"")</f>
        <v>0</v>
      </c>
      <c r="Y1346" s="14">
        <f t="shared" si="399"/>
        <v>-1</v>
      </c>
      <c r="Z1346" s="20">
        <f>Tabela1[[#This Row],[PESO TOTAL]]-Tabela1[[#This Row],[Peso Expedido]]</f>
        <v>897.9</v>
      </c>
      <c r="AA1346" s="17">
        <v>0</v>
      </c>
      <c r="AB1346" s="33"/>
      <c r="AC1346" s="33"/>
      <c r="AD1346" s="33"/>
      <c r="AE1346" s="33"/>
      <c r="AF1346" s="33"/>
      <c r="AG1346" s="33"/>
      <c r="AH1346" s="33"/>
      <c r="AI1346" s="33"/>
      <c r="AJ1346"/>
      <c r="AK1346"/>
      <c r="AL1346"/>
      <c r="AM1346"/>
      <c r="AN1346"/>
      <c r="AO1346"/>
      <c r="AP1346"/>
      <c r="AQ1346" s="22"/>
      <c r="AR1346" s="24"/>
      <c r="AS1346" s="37"/>
      <c r="AT1346" s="37"/>
      <c r="AU1346" s="37"/>
      <c r="AV1346" s="37"/>
      <c r="AW1346" s="37"/>
    </row>
    <row r="1347" spans="1:49" ht="15.75" customHeight="1" x14ac:dyDescent="0.25">
      <c r="A1347" s="1" t="s">
        <v>6139</v>
      </c>
      <c r="B1347" s="21" t="s">
        <v>6140</v>
      </c>
      <c r="C1347" s="1">
        <v>45</v>
      </c>
      <c r="D1347" s="1" t="s">
        <v>6141</v>
      </c>
      <c r="E1347" s="7">
        <v>5030</v>
      </c>
      <c r="F1347" s="7">
        <v>93</v>
      </c>
      <c r="G1347" s="1">
        <v>7.6</v>
      </c>
      <c r="H1347" s="34">
        <f>Tabela1[[#This Row],[PESO UNI]]*Tabela1[[#This Row],[QTE]]</f>
        <v>342</v>
      </c>
      <c r="I1347" s="7">
        <v>0</v>
      </c>
      <c r="J1347" s="8" t="s">
        <v>3045</v>
      </c>
      <c r="K1347" s="8" t="s">
        <v>44</v>
      </c>
      <c r="L1347" s="9" t="s">
        <v>2984</v>
      </c>
      <c r="M1347" s="10">
        <v>46302</v>
      </c>
      <c r="N1347" s="8" t="s">
        <v>38</v>
      </c>
      <c r="O1347" s="12"/>
      <c r="P1347" s="13"/>
      <c r="Q1347" s="14">
        <f>Tabela1[[#This Row],[QTDE/ Fabricação]]-Tabela1[[#This Row],[QTE]]</f>
        <v>-45</v>
      </c>
      <c r="R1347" s="18">
        <v>0</v>
      </c>
      <c r="S1347" s="18">
        <f t="shared" si="397"/>
        <v>0</v>
      </c>
      <c r="T1347" s="19">
        <f t="shared" si="398"/>
        <v>-342</v>
      </c>
      <c r="U1347" s="16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IFERROR(VLOOKUP(Tabela1[[#This Row],[COD.MDE]],'LISTA DE EMBARQUE'!B:M,12,0),"")</f>
        <v/>
      </c>
      <c r="X1347" s="14">
        <f>IFERROR(Tabela1[[#This Row],[QIANTIDADE EXPEDIDA]]*Tabela1[[#This Row],[PESO UNI]],"")</f>
        <v>0</v>
      </c>
      <c r="Y1347" s="14">
        <f t="shared" si="399"/>
        <v>-45</v>
      </c>
      <c r="Z1347" s="20">
        <f>Tabela1[[#This Row],[PESO TOTAL]]-Tabela1[[#This Row],[Peso Expedido]]</f>
        <v>342</v>
      </c>
      <c r="AA1347" s="17">
        <v>0</v>
      </c>
      <c r="AB1347" s="33"/>
      <c r="AC1347" s="33"/>
      <c r="AD1347" s="33"/>
      <c r="AE1347" s="33"/>
      <c r="AF1347" s="33"/>
      <c r="AG1347" s="33"/>
      <c r="AH1347" s="33"/>
      <c r="AI1347" s="33"/>
      <c r="AJ1347"/>
      <c r="AK1347"/>
      <c r="AL1347"/>
      <c r="AM1347"/>
      <c r="AN1347"/>
      <c r="AO1347"/>
      <c r="AP1347"/>
      <c r="AQ1347" s="22"/>
      <c r="AR1347" s="24"/>
      <c r="AS1347" s="37"/>
      <c r="AT1347" s="37"/>
      <c r="AU1347" s="37"/>
      <c r="AV1347" s="37"/>
      <c r="AW1347" s="37"/>
    </row>
    <row r="1348" spans="1:49" ht="15.75" customHeight="1" x14ac:dyDescent="0.25">
      <c r="A1348" s="1" t="s">
        <v>6139</v>
      </c>
      <c r="B1348" s="21" t="s">
        <v>6140</v>
      </c>
      <c r="C1348" s="1">
        <v>2</v>
      </c>
      <c r="D1348" s="1" t="s">
        <v>6142</v>
      </c>
      <c r="E1348" s="7">
        <v>5031</v>
      </c>
      <c r="F1348" s="7">
        <v>93</v>
      </c>
      <c r="G1348" s="1">
        <v>2</v>
      </c>
      <c r="H1348" s="34">
        <f>Tabela1[[#This Row],[PESO UNI]]*Tabela1[[#This Row],[QTE]]</f>
        <v>4</v>
      </c>
      <c r="I1348" s="7">
        <v>0</v>
      </c>
      <c r="J1348" s="8" t="s">
        <v>3045</v>
      </c>
      <c r="K1348" s="8" t="s">
        <v>44</v>
      </c>
      <c r="L1348" s="9" t="s">
        <v>2984</v>
      </c>
      <c r="M1348" s="10">
        <v>46302</v>
      </c>
      <c r="N1348" s="8" t="s">
        <v>38</v>
      </c>
      <c r="O1348" s="12"/>
      <c r="P1348" s="13"/>
      <c r="Q1348" s="14">
        <f>Tabela1[[#This Row],[QTDE/ Fabricação]]-Tabela1[[#This Row],[QTE]]</f>
        <v>-2</v>
      </c>
      <c r="R1348" s="18">
        <v>0</v>
      </c>
      <c r="S1348" s="18">
        <f t="shared" si="397"/>
        <v>0</v>
      </c>
      <c r="T1348" s="19">
        <f t="shared" si="398"/>
        <v>-4</v>
      </c>
      <c r="U1348" s="16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IFERROR(VLOOKUP(Tabela1[[#This Row],[COD.MDE]],'LISTA DE EMBARQUE'!B:M,12,0),"")</f>
        <v/>
      </c>
      <c r="X1348" s="14">
        <f>IFERROR(Tabela1[[#This Row],[QIANTIDADE EXPEDIDA]]*Tabela1[[#This Row],[PESO UNI]],"")</f>
        <v>0</v>
      </c>
      <c r="Y1348" s="14">
        <f t="shared" si="399"/>
        <v>-2</v>
      </c>
      <c r="Z1348" s="20">
        <f>Tabela1[[#This Row],[PESO TOTAL]]-Tabela1[[#This Row],[Peso Expedido]]</f>
        <v>4</v>
      </c>
      <c r="AA1348" s="17">
        <v>0</v>
      </c>
      <c r="AB1348" s="33"/>
      <c r="AC1348" s="33"/>
      <c r="AD1348" s="33"/>
      <c r="AE1348" s="33"/>
      <c r="AF1348" s="33"/>
      <c r="AG1348" s="33"/>
      <c r="AH1348" s="33"/>
      <c r="AI1348" s="33"/>
      <c r="AJ1348"/>
      <c r="AK1348"/>
      <c r="AL1348"/>
      <c r="AM1348"/>
      <c r="AN1348"/>
      <c r="AO1348"/>
      <c r="AP1348"/>
      <c r="AQ1348" s="22"/>
      <c r="AR1348" s="24"/>
      <c r="AS1348" s="37"/>
      <c r="AT1348" s="37"/>
      <c r="AU1348" s="37"/>
      <c r="AV1348" s="37"/>
      <c r="AW1348" s="37"/>
    </row>
    <row r="1349" spans="1:49" ht="15.75" customHeight="1" x14ac:dyDescent="0.25">
      <c r="A1349" s="1" t="s">
        <v>6139</v>
      </c>
      <c r="B1349" s="21" t="s">
        <v>6140</v>
      </c>
      <c r="C1349" s="1">
        <v>2</v>
      </c>
      <c r="D1349" s="1" t="s">
        <v>6143</v>
      </c>
      <c r="E1349" s="7">
        <v>5032</v>
      </c>
      <c r="F1349" s="7">
        <v>93</v>
      </c>
      <c r="G1349" s="1">
        <v>3.6</v>
      </c>
      <c r="H1349" s="34">
        <f>Tabela1[[#This Row],[PESO UNI]]*Tabela1[[#This Row],[QTE]]</f>
        <v>7.2</v>
      </c>
      <c r="I1349" s="7">
        <v>0</v>
      </c>
      <c r="J1349" s="8" t="s">
        <v>3045</v>
      </c>
      <c r="K1349" s="8" t="s">
        <v>44</v>
      </c>
      <c r="L1349" s="9" t="s">
        <v>2984</v>
      </c>
      <c r="M1349" s="10">
        <v>46302</v>
      </c>
      <c r="N1349" s="8" t="s">
        <v>38</v>
      </c>
      <c r="O1349" s="12"/>
      <c r="P1349" s="13"/>
      <c r="Q1349" s="14">
        <f>Tabela1[[#This Row],[QTDE/ Fabricação]]-Tabela1[[#This Row],[QTE]]</f>
        <v>-2</v>
      </c>
      <c r="R1349" s="18">
        <v>0</v>
      </c>
      <c r="S1349" s="18">
        <f t="shared" si="397"/>
        <v>0</v>
      </c>
      <c r="T1349" s="19">
        <f t="shared" si="398"/>
        <v>-7.2</v>
      </c>
      <c r="U1349" s="16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IFERROR(VLOOKUP(Tabela1[[#This Row],[COD.MDE]],'LISTA DE EMBARQUE'!B:M,12,0),"")</f>
        <v/>
      </c>
      <c r="X1349" s="14">
        <f>IFERROR(Tabela1[[#This Row],[QIANTIDADE EXPEDIDA]]*Tabela1[[#This Row],[PESO UNI]],"")</f>
        <v>0</v>
      </c>
      <c r="Y1349" s="14">
        <f t="shared" si="399"/>
        <v>-2</v>
      </c>
      <c r="Z1349" s="20">
        <f>Tabela1[[#This Row],[PESO TOTAL]]-Tabela1[[#This Row],[Peso Expedido]]</f>
        <v>7.2</v>
      </c>
      <c r="AA1349" s="17">
        <v>0</v>
      </c>
      <c r="AB1349" s="33"/>
      <c r="AC1349" s="33"/>
      <c r="AD1349" s="33"/>
      <c r="AE1349" s="33"/>
      <c r="AF1349" s="33"/>
      <c r="AG1349" s="33"/>
      <c r="AH1349" s="33"/>
      <c r="AI1349" s="33"/>
      <c r="AJ1349"/>
      <c r="AK1349"/>
      <c r="AL1349"/>
      <c r="AM1349"/>
      <c r="AN1349"/>
      <c r="AO1349"/>
      <c r="AP1349"/>
      <c r="AQ1349" s="22"/>
      <c r="AR1349" s="24"/>
      <c r="AS1349" s="37"/>
      <c r="AT1349" s="37"/>
      <c r="AU1349" s="37"/>
      <c r="AV1349" s="37"/>
      <c r="AW1349" s="37"/>
    </row>
    <row r="1350" spans="1:49" ht="15.75" customHeight="1" x14ac:dyDescent="0.25">
      <c r="A1350" s="1" t="s">
        <v>6139</v>
      </c>
      <c r="B1350" s="21" t="s">
        <v>6140</v>
      </c>
      <c r="C1350" s="1">
        <v>2</v>
      </c>
      <c r="D1350" s="1" t="s">
        <v>6144</v>
      </c>
      <c r="E1350" s="7">
        <v>5033</v>
      </c>
      <c r="F1350" s="7">
        <v>93</v>
      </c>
      <c r="G1350" s="1">
        <v>5.2</v>
      </c>
      <c r="H1350" s="34">
        <f>Tabela1[[#This Row],[PESO UNI]]*Tabela1[[#This Row],[QTE]]</f>
        <v>10.4</v>
      </c>
      <c r="I1350" s="7">
        <v>0</v>
      </c>
      <c r="J1350" s="8" t="s">
        <v>3045</v>
      </c>
      <c r="K1350" s="8" t="s">
        <v>44</v>
      </c>
      <c r="L1350" s="9" t="s">
        <v>2984</v>
      </c>
      <c r="M1350" s="10">
        <v>46302</v>
      </c>
      <c r="N1350" s="8" t="s">
        <v>38</v>
      </c>
      <c r="O1350" s="12"/>
      <c r="P1350" s="13"/>
      <c r="Q1350" s="14">
        <f>Tabela1[[#This Row],[QTDE/ Fabricação]]-Tabela1[[#This Row],[QTE]]</f>
        <v>-2</v>
      </c>
      <c r="R1350" s="18">
        <v>0</v>
      </c>
      <c r="S1350" s="18">
        <f t="shared" si="397"/>
        <v>0</v>
      </c>
      <c r="T1350" s="19">
        <f t="shared" si="398"/>
        <v>-10.4</v>
      </c>
      <c r="U1350" s="16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IFERROR(VLOOKUP(Tabela1[[#This Row],[COD.MDE]],'LISTA DE EMBARQUE'!B:M,12,0),"")</f>
        <v/>
      </c>
      <c r="X1350" s="14">
        <f>IFERROR(Tabela1[[#This Row],[QIANTIDADE EXPEDIDA]]*Tabela1[[#This Row],[PESO UNI]],"")</f>
        <v>0</v>
      </c>
      <c r="Y1350" s="14">
        <f t="shared" si="399"/>
        <v>-2</v>
      </c>
      <c r="Z1350" s="20">
        <f>Tabela1[[#This Row],[PESO TOTAL]]-Tabela1[[#This Row],[Peso Expedido]]</f>
        <v>10.4</v>
      </c>
      <c r="AA1350" s="17">
        <v>0</v>
      </c>
      <c r="AB1350" s="33"/>
      <c r="AC1350" s="33"/>
      <c r="AD1350" s="33"/>
      <c r="AE1350" s="33"/>
      <c r="AF1350" s="33"/>
      <c r="AG1350" s="33"/>
      <c r="AH1350" s="33"/>
      <c r="AI1350" s="33"/>
      <c r="AJ1350"/>
      <c r="AK1350"/>
      <c r="AL1350"/>
      <c r="AM1350"/>
      <c r="AN1350"/>
      <c r="AO1350"/>
      <c r="AP1350"/>
      <c r="AQ1350" s="22"/>
      <c r="AR1350" s="24"/>
      <c r="AS1350" s="37"/>
      <c r="AT1350" s="37"/>
      <c r="AU1350" s="37"/>
      <c r="AV1350" s="37"/>
      <c r="AW1350" s="37"/>
    </row>
    <row r="1351" spans="1:49" ht="15.75" customHeight="1" x14ac:dyDescent="0.25">
      <c r="A1351" s="1" t="s">
        <v>6139</v>
      </c>
      <c r="B1351" s="21" t="s">
        <v>6140</v>
      </c>
      <c r="C1351" s="1">
        <v>2</v>
      </c>
      <c r="D1351" s="1" t="s">
        <v>6145</v>
      </c>
      <c r="E1351" s="7">
        <v>5034</v>
      </c>
      <c r="F1351" s="7">
        <v>93</v>
      </c>
      <c r="G1351" s="1">
        <v>6.7</v>
      </c>
      <c r="H1351" s="34">
        <f>Tabela1[[#This Row],[PESO UNI]]*Tabela1[[#This Row],[QTE]]</f>
        <v>13.4</v>
      </c>
      <c r="I1351" s="7">
        <v>0</v>
      </c>
      <c r="J1351" s="8" t="s">
        <v>3045</v>
      </c>
      <c r="K1351" s="8" t="s">
        <v>44</v>
      </c>
      <c r="L1351" s="9" t="s">
        <v>2984</v>
      </c>
      <c r="M1351" s="10">
        <v>46302</v>
      </c>
      <c r="N1351" s="8" t="s">
        <v>38</v>
      </c>
      <c r="O1351" s="12"/>
      <c r="P1351" s="13"/>
      <c r="Q1351" s="14">
        <f>Tabela1[[#This Row],[QTDE/ Fabricação]]-Tabela1[[#This Row],[QTE]]</f>
        <v>-2</v>
      </c>
      <c r="R1351" s="18">
        <v>0</v>
      </c>
      <c r="S1351" s="18">
        <f t="shared" si="397"/>
        <v>0</v>
      </c>
      <c r="T1351" s="19">
        <f t="shared" si="398"/>
        <v>-13.4</v>
      </c>
      <c r="U1351" s="16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IFERROR(VLOOKUP(Tabela1[[#This Row],[COD.MDE]],'LISTA DE EMBARQUE'!B:M,12,0),"")</f>
        <v/>
      </c>
      <c r="X1351" s="14">
        <f>IFERROR(Tabela1[[#This Row],[QIANTIDADE EXPEDIDA]]*Tabela1[[#This Row],[PESO UNI]],"")</f>
        <v>0</v>
      </c>
      <c r="Y1351" s="14">
        <f t="shared" si="399"/>
        <v>-2</v>
      </c>
      <c r="Z1351" s="20">
        <f>Tabela1[[#This Row],[PESO TOTAL]]-Tabela1[[#This Row],[Peso Expedido]]</f>
        <v>13.4</v>
      </c>
      <c r="AA1351" s="17">
        <v>0</v>
      </c>
      <c r="AB1351" s="33"/>
      <c r="AC1351" s="33"/>
      <c r="AD1351" s="33"/>
      <c r="AE1351" s="33"/>
      <c r="AF1351" s="33"/>
      <c r="AG1351" s="33"/>
      <c r="AH1351" s="33"/>
      <c r="AI1351" s="33"/>
      <c r="AJ1351"/>
      <c r="AK1351"/>
      <c r="AL1351"/>
      <c r="AM1351"/>
      <c r="AN1351"/>
      <c r="AO1351"/>
      <c r="AP1351"/>
      <c r="AQ1351" s="22"/>
      <c r="AR1351" s="24"/>
      <c r="AS1351" s="37"/>
      <c r="AT1351" s="37"/>
      <c r="AU1351" s="37"/>
      <c r="AV1351" s="37"/>
      <c r="AW1351" s="37"/>
    </row>
    <row r="1352" spans="1:49" ht="15.75" customHeight="1" x14ac:dyDescent="0.25">
      <c r="A1352" s="1" t="s">
        <v>6139</v>
      </c>
      <c r="B1352" s="21" t="s">
        <v>6140</v>
      </c>
      <c r="C1352" s="1">
        <v>4</v>
      </c>
      <c r="D1352" s="1" t="s">
        <v>6146</v>
      </c>
      <c r="E1352" s="7">
        <v>5035</v>
      </c>
      <c r="F1352" s="7">
        <v>93</v>
      </c>
      <c r="G1352" s="1">
        <v>7.6</v>
      </c>
      <c r="H1352" s="34">
        <f>Tabela1[[#This Row],[PESO UNI]]*Tabela1[[#This Row],[QTE]]</f>
        <v>30.4</v>
      </c>
      <c r="I1352" s="7">
        <v>0</v>
      </c>
      <c r="J1352" s="8" t="s">
        <v>3045</v>
      </c>
      <c r="K1352" s="8" t="s">
        <v>44</v>
      </c>
      <c r="L1352" s="9" t="s">
        <v>2984</v>
      </c>
      <c r="M1352" s="10">
        <v>46302</v>
      </c>
      <c r="N1352" s="8" t="s">
        <v>38</v>
      </c>
      <c r="O1352" s="12"/>
      <c r="P1352" s="13"/>
      <c r="Q1352" s="14">
        <f>Tabela1[[#This Row],[QTDE/ Fabricação]]-Tabela1[[#This Row],[QTE]]</f>
        <v>-4</v>
      </c>
      <c r="R1352" s="18">
        <v>0</v>
      </c>
      <c r="S1352" s="18">
        <f t="shared" si="397"/>
        <v>0</v>
      </c>
      <c r="T1352" s="19">
        <f t="shared" si="398"/>
        <v>-30.4</v>
      </c>
      <c r="U1352" s="16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IFERROR(VLOOKUP(Tabela1[[#This Row],[COD.MDE]],'LISTA DE EMBARQUE'!B:M,12,0),"")</f>
        <v/>
      </c>
      <c r="X1352" s="14">
        <f>IFERROR(Tabela1[[#This Row],[QIANTIDADE EXPEDIDA]]*Tabela1[[#This Row],[PESO UNI]],"")</f>
        <v>0</v>
      </c>
      <c r="Y1352" s="14">
        <f t="shared" si="399"/>
        <v>-4</v>
      </c>
      <c r="Z1352" s="20">
        <f>Tabela1[[#This Row],[PESO TOTAL]]-Tabela1[[#This Row],[Peso Expedido]]</f>
        <v>30.4</v>
      </c>
      <c r="AA1352" s="17">
        <v>0</v>
      </c>
      <c r="AB1352" s="33"/>
      <c r="AC1352" s="33"/>
      <c r="AD1352" s="33"/>
      <c r="AE1352" s="33"/>
      <c r="AF1352" s="33"/>
      <c r="AG1352" s="33"/>
      <c r="AH1352" s="33"/>
      <c r="AI1352" s="33"/>
      <c r="AJ1352"/>
      <c r="AK1352"/>
      <c r="AL1352"/>
      <c r="AM1352"/>
      <c r="AN1352"/>
      <c r="AO1352"/>
      <c r="AP1352"/>
      <c r="AQ1352" s="22"/>
      <c r="AR1352" s="24"/>
      <c r="AS1352" s="37"/>
      <c r="AT1352" s="37"/>
      <c r="AU1352" s="37"/>
      <c r="AV1352" s="37"/>
      <c r="AW1352" s="37"/>
    </row>
    <row r="1353" spans="1:49" ht="15.75" customHeight="1" x14ac:dyDescent="0.25">
      <c r="A1353" s="1" t="s">
        <v>6139</v>
      </c>
      <c r="B1353" s="21" t="s">
        <v>6140</v>
      </c>
      <c r="C1353" s="1">
        <v>2</v>
      </c>
      <c r="D1353" s="1" t="s">
        <v>6147</v>
      </c>
      <c r="E1353" s="7">
        <v>5036</v>
      </c>
      <c r="F1353" s="7">
        <v>93</v>
      </c>
      <c r="G1353" s="1">
        <v>3.6</v>
      </c>
      <c r="H1353" s="34">
        <f>Tabela1[[#This Row],[PESO UNI]]*Tabela1[[#This Row],[QTE]]</f>
        <v>7.2</v>
      </c>
      <c r="I1353" s="7">
        <v>0</v>
      </c>
      <c r="J1353" s="8" t="s">
        <v>3045</v>
      </c>
      <c r="K1353" s="8" t="s">
        <v>44</v>
      </c>
      <c r="L1353" s="9" t="s">
        <v>2984</v>
      </c>
      <c r="M1353" s="10">
        <v>46302</v>
      </c>
      <c r="N1353" s="8" t="s">
        <v>38</v>
      </c>
      <c r="O1353" s="12"/>
      <c r="P1353" s="13"/>
      <c r="Q1353" s="14">
        <f>Tabela1[[#This Row],[QTDE/ Fabricação]]-Tabela1[[#This Row],[QTE]]</f>
        <v>-2</v>
      </c>
      <c r="R1353" s="18">
        <v>0</v>
      </c>
      <c r="S1353" s="18">
        <f t="shared" si="397"/>
        <v>0</v>
      </c>
      <c r="T1353" s="19">
        <f t="shared" si="398"/>
        <v>-7.2</v>
      </c>
      <c r="U1353" s="16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IFERROR(VLOOKUP(Tabela1[[#This Row],[COD.MDE]],'LISTA DE EMBARQUE'!B:M,12,0),"")</f>
        <v/>
      </c>
      <c r="X1353" s="14">
        <f>IFERROR(Tabela1[[#This Row],[QIANTIDADE EXPEDIDA]]*Tabela1[[#This Row],[PESO UNI]],"")</f>
        <v>0</v>
      </c>
      <c r="Y1353" s="14">
        <f t="shared" si="399"/>
        <v>-2</v>
      </c>
      <c r="Z1353" s="20">
        <f>Tabela1[[#This Row],[PESO TOTAL]]-Tabela1[[#This Row],[Peso Expedido]]</f>
        <v>7.2</v>
      </c>
      <c r="AA1353" s="17">
        <v>0</v>
      </c>
      <c r="AB1353" s="33"/>
      <c r="AC1353" s="33"/>
      <c r="AD1353" s="33"/>
      <c r="AE1353" s="33"/>
      <c r="AF1353" s="33"/>
      <c r="AG1353" s="33"/>
      <c r="AH1353" s="33"/>
      <c r="AI1353" s="33"/>
      <c r="AJ1353"/>
      <c r="AK1353"/>
      <c r="AL1353"/>
      <c r="AM1353"/>
      <c r="AN1353"/>
      <c r="AO1353"/>
      <c r="AP1353"/>
      <c r="AQ1353" s="22"/>
      <c r="AR1353" s="24"/>
      <c r="AS1353" s="37"/>
      <c r="AT1353" s="37"/>
      <c r="AU1353" s="37"/>
      <c r="AV1353" s="37"/>
      <c r="AW1353" s="37"/>
    </row>
    <row r="1354" spans="1:49" ht="15.75" customHeight="1" x14ac:dyDescent="0.25">
      <c r="A1354" s="1" t="s">
        <v>6139</v>
      </c>
      <c r="B1354" s="21" t="s">
        <v>6140</v>
      </c>
      <c r="C1354" s="1">
        <v>4</v>
      </c>
      <c r="D1354" s="1" t="s">
        <v>6148</v>
      </c>
      <c r="E1354" s="7">
        <v>5037</v>
      </c>
      <c r="F1354" s="7">
        <v>93</v>
      </c>
      <c r="G1354" s="1">
        <v>6.6</v>
      </c>
      <c r="H1354" s="34">
        <f>Tabela1[[#This Row],[PESO UNI]]*Tabela1[[#This Row],[QTE]]</f>
        <v>26.4</v>
      </c>
      <c r="I1354" s="7">
        <v>0</v>
      </c>
      <c r="J1354" s="8" t="s">
        <v>3045</v>
      </c>
      <c r="K1354" s="8" t="s">
        <v>44</v>
      </c>
      <c r="L1354" s="9" t="s">
        <v>2984</v>
      </c>
      <c r="M1354" s="10">
        <v>46302</v>
      </c>
      <c r="N1354" s="8" t="s">
        <v>38</v>
      </c>
      <c r="O1354" s="12"/>
      <c r="P1354" s="13"/>
      <c r="Q1354" s="14">
        <f>Tabela1[[#This Row],[QTDE/ Fabricação]]-Tabela1[[#This Row],[QTE]]</f>
        <v>-4</v>
      </c>
      <c r="R1354" s="18">
        <v>0</v>
      </c>
      <c r="S1354" s="18">
        <f t="shared" si="397"/>
        <v>0</v>
      </c>
      <c r="T1354" s="19">
        <f t="shared" si="398"/>
        <v>-26.4</v>
      </c>
      <c r="U1354" s="16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IFERROR(VLOOKUP(Tabela1[[#This Row],[COD.MDE]],'LISTA DE EMBARQUE'!B:M,12,0),"")</f>
        <v/>
      </c>
      <c r="X1354" s="14">
        <f>IFERROR(Tabela1[[#This Row],[QIANTIDADE EXPEDIDA]]*Tabela1[[#This Row],[PESO UNI]],"")</f>
        <v>0</v>
      </c>
      <c r="Y1354" s="14">
        <f t="shared" si="399"/>
        <v>-4</v>
      </c>
      <c r="Z1354" s="20">
        <f>Tabela1[[#This Row],[PESO TOTAL]]-Tabela1[[#This Row],[Peso Expedido]]</f>
        <v>26.4</v>
      </c>
      <c r="AA1354" s="17">
        <v>0</v>
      </c>
      <c r="AB1354" s="33"/>
      <c r="AC1354" s="33"/>
      <c r="AD1354" s="33"/>
      <c r="AE1354" s="33"/>
      <c r="AF1354" s="33"/>
      <c r="AG1354" s="33"/>
      <c r="AH1354" s="33"/>
      <c r="AI1354" s="33"/>
      <c r="AJ1354"/>
      <c r="AK1354"/>
      <c r="AL1354"/>
      <c r="AM1354"/>
      <c r="AN1354"/>
      <c r="AO1354"/>
      <c r="AP1354"/>
      <c r="AQ1354" s="22"/>
      <c r="AR1354" s="24"/>
      <c r="AS1354" s="37"/>
      <c r="AT1354" s="37"/>
      <c r="AU1354" s="37"/>
      <c r="AV1354" s="37"/>
      <c r="AW1354" s="37"/>
    </row>
    <row r="1355" spans="1:49" ht="15.75" customHeight="1" x14ac:dyDescent="0.25">
      <c r="A1355" s="1" t="s">
        <v>6139</v>
      </c>
      <c r="B1355" s="21" t="s">
        <v>6140</v>
      </c>
      <c r="C1355" s="1">
        <v>2</v>
      </c>
      <c r="D1355" s="1" t="s">
        <v>6149</v>
      </c>
      <c r="E1355" s="7">
        <v>5038</v>
      </c>
      <c r="F1355" s="7">
        <v>93</v>
      </c>
      <c r="G1355" s="1">
        <v>4.8</v>
      </c>
      <c r="H1355" s="34">
        <f>Tabela1[[#This Row],[PESO UNI]]*Tabela1[[#This Row],[QTE]]</f>
        <v>9.6</v>
      </c>
      <c r="I1355" s="7">
        <v>0</v>
      </c>
      <c r="J1355" s="8" t="s">
        <v>3045</v>
      </c>
      <c r="K1355" s="8" t="s">
        <v>44</v>
      </c>
      <c r="L1355" s="9" t="s">
        <v>2984</v>
      </c>
      <c r="M1355" s="10">
        <v>46302</v>
      </c>
      <c r="N1355" s="8" t="s">
        <v>38</v>
      </c>
      <c r="O1355" s="12"/>
      <c r="P1355" s="13"/>
      <c r="Q1355" s="14">
        <f>Tabela1[[#This Row],[QTDE/ Fabricação]]-Tabela1[[#This Row],[QTE]]</f>
        <v>-2</v>
      </c>
      <c r="R1355" s="18">
        <v>0</v>
      </c>
      <c r="S1355" s="18">
        <f t="shared" si="397"/>
        <v>0</v>
      </c>
      <c r="T1355" s="19">
        <f t="shared" si="398"/>
        <v>-9.6</v>
      </c>
      <c r="U1355" s="16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IFERROR(VLOOKUP(Tabela1[[#This Row],[COD.MDE]],'LISTA DE EMBARQUE'!B:M,12,0),"")</f>
        <v/>
      </c>
      <c r="X1355" s="14">
        <f>IFERROR(Tabela1[[#This Row],[QIANTIDADE EXPEDIDA]]*Tabela1[[#This Row],[PESO UNI]],"")</f>
        <v>0</v>
      </c>
      <c r="Y1355" s="14">
        <f t="shared" si="399"/>
        <v>-2</v>
      </c>
      <c r="Z1355" s="20">
        <f>Tabela1[[#This Row],[PESO TOTAL]]-Tabela1[[#This Row],[Peso Expedido]]</f>
        <v>9.6</v>
      </c>
      <c r="AA1355" s="17">
        <v>0</v>
      </c>
      <c r="AB1355" s="33"/>
      <c r="AC1355" s="33"/>
      <c r="AD1355" s="33"/>
      <c r="AE1355" s="33"/>
      <c r="AF1355" s="33"/>
      <c r="AG1355" s="33"/>
      <c r="AH1355" s="33"/>
      <c r="AI1355" s="33"/>
      <c r="AJ1355"/>
      <c r="AK1355"/>
      <c r="AL1355"/>
      <c r="AM1355"/>
      <c r="AN1355"/>
      <c r="AO1355"/>
      <c r="AP1355"/>
      <c r="AQ1355" s="22"/>
      <c r="AR1355" s="24"/>
      <c r="AS1355" s="37"/>
      <c r="AT1355" s="37"/>
      <c r="AU1355" s="37"/>
      <c r="AV1355" s="37"/>
      <c r="AW1355" s="37"/>
    </row>
    <row r="1356" spans="1:49" ht="15.75" customHeight="1" x14ac:dyDescent="0.25">
      <c r="A1356" s="1" t="s">
        <v>6139</v>
      </c>
      <c r="B1356" s="21" t="s">
        <v>6140</v>
      </c>
      <c r="C1356" s="1">
        <v>2</v>
      </c>
      <c r="D1356" s="1" t="s">
        <v>6150</v>
      </c>
      <c r="E1356" s="7">
        <v>5039</v>
      </c>
      <c r="F1356" s="7">
        <v>93</v>
      </c>
      <c r="G1356" s="1">
        <v>4.3</v>
      </c>
      <c r="H1356" s="34">
        <f>Tabela1[[#This Row],[PESO UNI]]*Tabela1[[#This Row],[QTE]]</f>
        <v>8.6</v>
      </c>
      <c r="I1356" s="7">
        <v>0</v>
      </c>
      <c r="J1356" s="8" t="s">
        <v>3045</v>
      </c>
      <c r="K1356" s="8" t="s">
        <v>44</v>
      </c>
      <c r="L1356" s="9" t="s">
        <v>2984</v>
      </c>
      <c r="M1356" s="10">
        <v>46302</v>
      </c>
      <c r="N1356" s="8" t="s">
        <v>38</v>
      </c>
      <c r="O1356" s="12"/>
      <c r="P1356" s="13"/>
      <c r="Q1356" s="14">
        <f>Tabela1[[#This Row],[QTDE/ Fabricação]]-Tabela1[[#This Row],[QTE]]</f>
        <v>-2</v>
      </c>
      <c r="R1356" s="18">
        <v>0</v>
      </c>
      <c r="S1356" s="18">
        <f t="shared" si="397"/>
        <v>0</v>
      </c>
      <c r="T1356" s="19">
        <f t="shared" si="398"/>
        <v>-8.6</v>
      </c>
      <c r="U1356" s="16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IFERROR(VLOOKUP(Tabela1[[#This Row],[COD.MDE]],'LISTA DE EMBARQUE'!B:M,12,0),"")</f>
        <v/>
      </c>
      <c r="X1356" s="14">
        <f>IFERROR(Tabela1[[#This Row],[QIANTIDADE EXPEDIDA]]*Tabela1[[#This Row],[PESO UNI]],"")</f>
        <v>0</v>
      </c>
      <c r="Y1356" s="14">
        <f t="shared" si="399"/>
        <v>-2</v>
      </c>
      <c r="Z1356" s="20">
        <f>Tabela1[[#This Row],[PESO TOTAL]]-Tabela1[[#This Row],[Peso Expedido]]</f>
        <v>8.6</v>
      </c>
      <c r="AA1356" s="17">
        <v>0</v>
      </c>
      <c r="AB1356" s="33"/>
      <c r="AC1356" s="33"/>
      <c r="AD1356" s="33"/>
      <c r="AE1356" s="33"/>
      <c r="AF1356" s="33"/>
      <c r="AG1356" s="33"/>
      <c r="AH1356" s="33"/>
      <c r="AI1356" s="33"/>
      <c r="AJ1356"/>
      <c r="AK1356"/>
      <c r="AL1356"/>
      <c r="AM1356"/>
      <c r="AN1356"/>
      <c r="AO1356"/>
      <c r="AP1356"/>
      <c r="AQ1356" s="22"/>
      <c r="AR1356" s="24"/>
      <c r="AS1356" s="37"/>
      <c r="AT1356" s="37"/>
      <c r="AU1356" s="37"/>
      <c r="AV1356" s="37"/>
      <c r="AW1356" s="37"/>
    </row>
    <row r="1357" spans="1:49" ht="15.75" customHeight="1" x14ac:dyDescent="0.25">
      <c r="A1357" s="1" t="s">
        <v>6139</v>
      </c>
      <c r="B1357" s="21" t="s">
        <v>6140</v>
      </c>
      <c r="C1357" s="1">
        <v>2</v>
      </c>
      <c r="D1357" s="1" t="s">
        <v>6151</v>
      </c>
      <c r="E1357" s="7">
        <v>5040</v>
      </c>
      <c r="F1357" s="7">
        <v>93</v>
      </c>
      <c r="G1357" s="1">
        <v>5</v>
      </c>
      <c r="H1357" s="34">
        <f>Tabela1[[#This Row],[PESO UNI]]*Tabela1[[#This Row],[QTE]]</f>
        <v>10</v>
      </c>
      <c r="I1357" s="7">
        <v>0</v>
      </c>
      <c r="J1357" s="8" t="s">
        <v>3045</v>
      </c>
      <c r="K1357" s="8" t="s">
        <v>44</v>
      </c>
      <c r="L1357" s="9" t="s">
        <v>2984</v>
      </c>
      <c r="M1357" s="10">
        <v>46302</v>
      </c>
      <c r="N1357" s="8" t="s">
        <v>38</v>
      </c>
      <c r="O1357" s="12"/>
      <c r="P1357" s="13"/>
      <c r="Q1357" s="14">
        <f>Tabela1[[#This Row],[QTDE/ Fabricação]]-Tabela1[[#This Row],[QTE]]</f>
        <v>-2</v>
      </c>
      <c r="R1357" s="18">
        <v>0</v>
      </c>
      <c r="S1357" s="18">
        <f t="shared" si="397"/>
        <v>0</v>
      </c>
      <c r="T1357" s="19">
        <f t="shared" si="398"/>
        <v>-10</v>
      </c>
      <c r="U1357" s="16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IFERROR(VLOOKUP(Tabela1[[#This Row],[COD.MDE]],'LISTA DE EMBARQUE'!B:M,12,0),"")</f>
        <v/>
      </c>
      <c r="X1357" s="14">
        <f>IFERROR(Tabela1[[#This Row],[QIANTIDADE EXPEDIDA]]*Tabela1[[#This Row],[PESO UNI]],"")</f>
        <v>0</v>
      </c>
      <c r="Y1357" s="14">
        <f t="shared" si="399"/>
        <v>-2</v>
      </c>
      <c r="Z1357" s="20">
        <f>Tabela1[[#This Row],[PESO TOTAL]]-Tabela1[[#This Row],[Peso Expedido]]</f>
        <v>10</v>
      </c>
      <c r="AA1357" s="17">
        <v>0</v>
      </c>
      <c r="AB1357" s="33"/>
      <c r="AC1357" s="33"/>
      <c r="AD1357" s="33"/>
      <c r="AE1357" s="33"/>
      <c r="AF1357" s="33"/>
      <c r="AG1357" s="33"/>
      <c r="AH1357" s="33"/>
      <c r="AI1357" s="33"/>
      <c r="AJ1357"/>
      <c r="AK1357"/>
      <c r="AL1357"/>
      <c r="AM1357"/>
      <c r="AN1357"/>
      <c r="AO1357"/>
      <c r="AP1357"/>
      <c r="AQ1357" s="22"/>
      <c r="AR1357" s="24"/>
      <c r="AS1357" s="37"/>
      <c r="AT1357" s="37"/>
      <c r="AU1357" s="37"/>
      <c r="AV1357" s="37"/>
      <c r="AW1357" s="37"/>
    </row>
    <row r="1358" spans="1:49" ht="15.75" customHeight="1" x14ac:dyDescent="0.25">
      <c r="A1358" s="1" t="s">
        <v>6139</v>
      </c>
      <c r="B1358" s="21" t="s">
        <v>6140</v>
      </c>
      <c r="C1358" s="1">
        <v>14</v>
      </c>
      <c r="D1358" s="1" t="s">
        <v>6152</v>
      </c>
      <c r="E1358" s="7">
        <v>5041</v>
      </c>
      <c r="F1358" s="7">
        <v>93</v>
      </c>
      <c r="G1358" s="1">
        <v>1.5</v>
      </c>
      <c r="H1358" s="34">
        <f>Tabela1[[#This Row],[PESO UNI]]*Tabela1[[#This Row],[QTE]]</f>
        <v>21</v>
      </c>
      <c r="I1358" s="7">
        <v>0</v>
      </c>
      <c r="J1358" s="8" t="s">
        <v>3045</v>
      </c>
      <c r="K1358" s="8" t="s">
        <v>44</v>
      </c>
      <c r="L1358" s="9" t="s">
        <v>2984</v>
      </c>
      <c r="M1358" s="10">
        <v>46302</v>
      </c>
      <c r="N1358" s="8" t="s">
        <v>38</v>
      </c>
      <c r="O1358" s="12"/>
      <c r="P1358" s="13"/>
      <c r="Q1358" s="14">
        <f>Tabela1[[#This Row],[QTDE/ Fabricação]]-Tabela1[[#This Row],[QTE]]</f>
        <v>-14</v>
      </c>
      <c r="R1358" s="18">
        <v>0</v>
      </c>
      <c r="S1358" s="18">
        <f t="shared" si="397"/>
        <v>0</v>
      </c>
      <c r="T1358" s="19">
        <f t="shared" si="398"/>
        <v>-21</v>
      </c>
      <c r="U1358" s="16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IFERROR(VLOOKUP(Tabela1[[#This Row],[COD.MDE]],'LISTA DE EMBARQUE'!B:M,12,0),"")</f>
        <v/>
      </c>
      <c r="X1358" s="14">
        <f>IFERROR(Tabela1[[#This Row],[QIANTIDADE EXPEDIDA]]*Tabela1[[#This Row],[PESO UNI]],"")</f>
        <v>0</v>
      </c>
      <c r="Y1358" s="14">
        <f t="shared" si="399"/>
        <v>-14</v>
      </c>
      <c r="Z1358" s="20">
        <f>Tabela1[[#This Row],[PESO TOTAL]]-Tabela1[[#This Row],[Peso Expedido]]</f>
        <v>21</v>
      </c>
      <c r="AA1358" s="17">
        <v>0</v>
      </c>
      <c r="AB1358" s="33"/>
      <c r="AC1358" s="33"/>
      <c r="AD1358" s="33"/>
      <c r="AE1358" s="33"/>
      <c r="AF1358" s="33"/>
      <c r="AG1358" s="33"/>
      <c r="AH1358" s="33"/>
      <c r="AI1358" s="33"/>
      <c r="AJ1358"/>
      <c r="AK1358"/>
      <c r="AL1358"/>
      <c r="AM1358"/>
      <c r="AN1358"/>
      <c r="AO1358"/>
      <c r="AP1358"/>
      <c r="AQ1358" s="22"/>
      <c r="AR1358" s="24"/>
      <c r="AS1358" s="37"/>
      <c r="AT1358" s="37"/>
      <c r="AU1358" s="37"/>
      <c r="AV1358" s="37"/>
      <c r="AW1358" s="37"/>
    </row>
    <row r="1359" spans="1:49" ht="15.75" customHeight="1" x14ac:dyDescent="0.25">
      <c r="A1359" s="1" t="s">
        <v>6139</v>
      </c>
      <c r="B1359" s="21" t="s">
        <v>6140</v>
      </c>
      <c r="C1359" s="1">
        <v>1</v>
      </c>
      <c r="D1359" s="1" t="s">
        <v>6153</v>
      </c>
      <c r="E1359" s="7">
        <v>5042</v>
      </c>
      <c r="F1359" s="7">
        <v>93</v>
      </c>
      <c r="G1359" s="1">
        <v>4.2</v>
      </c>
      <c r="H1359" s="34">
        <f>Tabela1[[#This Row],[PESO UNI]]*Tabela1[[#This Row],[QTE]]</f>
        <v>4.2</v>
      </c>
      <c r="I1359" s="7">
        <v>0</v>
      </c>
      <c r="J1359" s="8" t="s">
        <v>3045</v>
      </c>
      <c r="K1359" s="8" t="s">
        <v>44</v>
      </c>
      <c r="L1359" s="9" t="s">
        <v>2984</v>
      </c>
      <c r="M1359" s="10">
        <v>46302</v>
      </c>
      <c r="N1359" s="8" t="s">
        <v>38</v>
      </c>
      <c r="O1359" s="12"/>
      <c r="P1359" s="13"/>
      <c r="Q1359" s="14">
        <f>Tabela1[[#This Row],[QTDE/ Fabricação]]-Tabela1[[#This Row],[QTE]]</f>
        <v>-1</v>
      </c>
      <c r="R1359" s="18">
        <v>0</v>
      </c>
      <c r="S1359" s="18">
        <f t="shared" si="397"/>
        <v>0</v>
      </c>
      <c r="T1359" s="19">
        <f t="shared" si="398"/>
        <v>-4.2</v>
      </c>
      <c r="U1359" s="16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IFERROR(VLOOKUP(Tabela1[[#This Row],[COD.MDE]],'LISTA DE EMBARQUE'!B:M,12,0),"")</f>
        <v/>
      </c>
      <c r="X1359" s="14">
        <f>IFERROR(Tabela1[[#This Row],[QIANTIDADE EXPEDIDA]]*Tabela1[[#This Row],[PESO UNI]],"")</f>
        <v>0</v>
      </c>
      <c r="Y1359" s="14">
        <f t="shared" si="399"/>
        <v>-1</v>
      </c>
      <c r="Z1359" s="20">
        <f>Tabela1[[#This Row],[PESO TOTAL]]-Tabela1[[#This Row],[Peso Expedido]]</f>
        <v>4.2</v>
      </c>
      <c r="AA1359" s="17">
        <v>0</v>
      </c>
      <c r="AB1359" s="33"/>
      <c r="AC1359" s="33"/>
      <c r="AD1359" s="33"/>
      <c r="AE1359" s="33"/>
      <c r="AF1359" s="33"/>
      <c r="AG1359" s="33"/>
      <c r="AH1359" s="33"/>
      <c r="AI1359" s="33"/>
      <c r="AJ1359"/>
      <c r="AK1359"/>
      <c r="AL1359"/>
      <c r="AM1359"/>
      <c r="AN1359"/>
      <c r="AO1359"/>
      <c r="AP1359"/>
      <c r="AQ1359" s="22"/>
      <c r="AR1359" s="24"/>
      <c r="AS1359" s="37"/>
      <c r="AT1359" s="37"/>
      <c r="AU1359" s="37"/>
      <c r="AV1359" s="37"/>
      <c r="AW1359" s="37"/>
    </row>
    <row r="1360" spans="1:49" ht="15.75" customHeight="1" x14ac:dyDescent="0.25">
      <c r="A1360" s="1" t="s">
        <v>6139</v>
      </c>
      <c r="B1360" s="21" t="s">
        <v>6140</v>
      </c>
      <c r="C1360" s="1">
        <v>1</v>
      </c>
      <c r="D1360" s="1" t="s">
        <v>6154</v>
      </c>
      <c r="E1360" s="7">
        <v>5043</v>
      </c>
      <c r="F1360" s="7">
        <v>93</v>
      </c>
      <c r="G1360" s="1">
        <v>7.6</v>
      </c>
      <c r="H1360" s="34">
        <f>Tabela1[[#This Row],[PESO UNI]]*Tabela1[[#This Row],[QTE]]</f>
        <v>7.6</v>
      </c>
      <c r="I1360" s="7">
        <v>0</v>
      </c>
      <c r="J1360" s="8" t="s">
        <v>3045</v>
      </c>
      <c r="K1360" s="8" t="s">
        <v>44</v>
      </c>
      <c r="L1360" s="9" t="s">
        <v>2984</v>
      </c>
      <c r="M1360" s="10">
        <v>46302</v>
      </c>
      <c r="N1360" s="8" t="s">
        <v>38</v>
      </c>
      <c r="O1360" s="12"/>
      <c r="P1360" s="13"/>
      <c r="Q1360" s="14">
        <f>Tabela1[[#This Row],[QTDE/ Fabricação]]-Tabela1[[#This Row],[QTE]]</f>
        <v>-1</v>
      </c>
      <c r="R1360" s="18">
        <v>0</v>
      </c>
      <c r="S1360" s="18">
        <f t="shared" si="397"/>
        <v>0</v>
      </c>
      <c r="T1360" s="19">
        <f t="shared" si="398"/>
        <v>-7.6</v>
      </c>
      <c r="U1360" s="16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IFERROR(VLOOKUP(Tabela1[[#This Row],[COD.MDE]],'LISTA DE EMBARQUE'!B:M,12,0),"")</f>
        <v/>
      </c>
      <c r="X1360" s="14">
        <f>IFERROR(Tabela1[[#This Row],[QIANTIDADE EXPEDIDA]]*Tabela1[[#This Row],[PESO UNI]],"")</f>
        <v>0</v>
      </c>
      <c r="Y1360" s="14">
        <f t="shared" si="399"/>
        <v>-1</v>
      </c>
      <c r="Z1360" s="20">
        <f>Tabela1[[#This Row],[PESO TOTAL]]-Tabela1[[#This Row],[Peso Expedido]]</f>
        <v>7.6</v>
      </c>
      <c r="AA1360" s="17">
        <v>0</v>
      </c>
      <c r="AB1360" s="33"/>
      <c r="AC1360" s="33"/>
      <c r="AD1360" s="33"/>
      <c r="AE1360" s="33"/>
      <c r="AF1360" s="33"/>
      <c r="AG1360" s="33"/>
      <c r="AH1360" s="33"/>
      <c r="AI1360" s="33"/>
      <c r="AJ1360"/>
      <c r="AK1360"/>
      <c r="AL1360"/>
      <c r="AM1360"/>
      <c r="AN1360"/>
      <c r="AO1360"/>
      <c r="AP1360"/>
      <c r="AQ1360" s="22"/>
      <c r="AR1360" s="24"/>
      <c r="AS1360" s="37"/>
      <c r="AT1360" s="37"/>
      <c r="AU1360" s="37"/>
      <c r="AV1360" s="37"/>
      <c r="AW1360" s="37"/>
    </row>
    <row r="1361" spans="1:49" ht="15.75" customHeight="1" x14ac:dyDescent="0.25">
      <c r="A1361" s="1" t="s">
        <v>6139</v>
      </c>
      <c r="B1361" s="21" t="s">
        <v>6140</v>
      </c>
      <c r="C1361" s="1">
        <v>1</v>
      </c>
      <c r="D1361" s="1" t="s">
        <v>6155</v>
      </c>
      <c r="E1361" s="7">
        <v>5044</v>
      </c>
      <c r="F1361" s="7">
        <v>93</v>
      </c>
      <c r="G1361" s="1">
        <v>4.2</v>
      </c>
      <c r="H1361" s="34">
        <f>Tabela1[[#This Row],[PESO UNI]]*Tabela1[[#This Row],[QTE]]</f>
        <v>4.2</v>
      </c>
      <c r="I1361" s="7">
        <v>0</v>
      </c>
      <c r="J1361" s="8" t="s">
        <v>3045</v>
      </c>
      <c r="K1361" s="8" t="s">
        <v>44</v>
      </c>
      <c r="L1361" s="9" t="s">
        <v>2984</v>
      </c>
      <c r="M1361" s="10">
        <v>46302</v>
      </c>
      <c r="N1361" s="8" t="s">
        <v>38</v>
      </c>
      <c r="O1361" s="12"/>
      <c r="P1361" s="13"/>
      <c r="Q1361" s="14">
        <f>Tabela1[[#This Row],[QTDE/ Fabricação]]-Tabela1[[#This Row],[QTE]]</f>
        <v>-1</v>
      </c>
      <c r="R1361" s="18">
        <v>0</v>
      </c>
      <c r="S1361" s="18">
        <f t="shared" si="397"/>
        <v>0</v>
      </c>
      <c r="T1361" s="19">
        <f t="shared" si="398"/>
        <v>-4.2</v>
      </c>
      <c r="U1361" s="16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IFERROR(VLOOKUP(Tabela1[[#This Row],[COD.MDE]],'LISTA DE EMBARQUE'!B:M,12,0),"")</f>
        <v/>
      </c>
      <c r="X1361" s="14">
        <f>IFERROR(Tabela1[[#This Row],[QIANTIDADE EXPEDIDA]]*Tabela1[[#This Row],[PESO UNI]],"")</f>
        <v>0</v>
      </c>
      <c r="Y1361" s="14">
        <f t="shared" si="399"/>
        <v>-1</v>
      </c>
      <c r="Z1361" s="20">
        <f>Tabela1[[#This Row],[PESO TOTAL]]-Tabela1[[#This Row],[Peso Expedido]]</f>
        <v>4.2</v>
      </c>
      <c r="AA1361" s="17">
        <v>0</v>
      </c>
      <c r="AB1361" s="33"/>
      <c r="AC1361" s="33"/>
      <c r="AD1361" s="33"/>
      <c r="AE1361" s="33"/>
      <c r="AF1361" s="33"/>
      <c r="AG1361" s="33"/>
      <c r="AH1361" s="33"/>
      <c r="AI1361" s="33"/>
      <c r="AJ1361"/>
      <c r="AK1361"/>
      <c r="AL1361"/>
      <c r="AM1361"/>
      <c r="AN1361"/>
      <c r="AO1361"/>
      <c r="AP1361"/>
      <c r="AQ1361" s="22"/>
      <c r="AR1361" s="24"/>
      <c r="AS1361" s="37"/>
      <c r="AT1361" s="37"/>
      <c r="AU1361" s="37"/>
      <c r="AV1361" s="37"/>
      <c r="AW1361" s="37"/>
    </row>
    <row r="1362" spans="1:49" ht="15.75" customHeight="1" x14ac:dyDescent="0.25">
      <c r="A1362" s="1" t="s">
        <v>6139</v>
      </c>
      <c r="B1362" s="21" t="s">
        <v>6140</v>
      </c>
      <c r="C1362" s="1">
        <v>2</v>
      </c>
      <c r="D1362" s="1" t="s">
        <v>6156</v>
      </c>
      <c r="E1362" s="7">
        <v>5045</v>
      </c>
      <c r="F1362" s="7">
        <v>93</v>
      </c>
      <c r="G1362" s="1">
        <v>5.3</v>
      </c>
      <c r="H1362" s="34">
        <f>Tabela1[[#This Row],[PESO UNI]]*Tabela1[[#This Row],[QTE]]</f>
        <v>10.6</v>
      </c>
      <c r="I1362" s="7">
        <v>0</v>
      </c>
      <c r="J1362" s="8" t="s">
        <v>3045</v>
      </c>
      <c r="K1362" s="8" t="s">
        <v>44</v>
      </c>
      <c r="L1362" s="9" t="s">
        <v>2984</v>
      </c>
      <c r="M1362" s="10">
        <v>46302</v>
      </c>
      <c r="N1362" s="8" t="s">
        <v>38</v>
      </c>
      <c r="O1362" s="12"/>
      <c r="P1362" s="13"/>
      <c r="Q1362" s="14">
        <f>Tabela1[[#This Row],[QTDE/ Fabricação]]-Tabela1[[#This Row],[QTE]]</f>
        <v>-2</v>
      </c>
      <c r="R1362" s="18">
        <v>0</v>
      </c>
      <c r="S1362" s="18">
        <f t="shared" si="397"/>
        <v>0</v>
      </c>
      <c r="T1362" s="19">
        <f t="shared" si="398"/>
        <v>-10.6</v>
      </c>
      <c r="U1362" s="16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IFERROR(VLOOKUP(Tabela1[[#This Row],[COD.MDE]],'LISTA DE EMBARQUE'!B:M,12,0),"")</f>
        <v/>
      </c>
      <c r="X1362" s="14">
        <f>IFERROR(Tabela1[[#This Row],[QIANTIDADE EXPEDIDA]]*Tabela1[[#This Row],[PESO UNI]],"")</f>
        <v>0</v>
      </c>
      <c r="Y1362" s="14">
        <f t="shared" si="399"/>
        <v>-2</v>
      </c>
      <c r="Z1362" s="20">
        <f>Tabela1[[#This Row],[PESO TOTAL]]-Tabela1[[#This Row],[Peso Expedido]]</f>
        <v>10.6</v>
      </c>
      <c r="AA1362" s="17">
        <v>0</v>
      </c>
      <c r="AB1362" s="33"/>
      <c r="AC1362" s="33"/>
      <c r="AD1362" s="33"/>
      <c r="AE1362" s="33"/>
      <c r="AF1362" s="33"/>
      <c r="AG1362" s="33"/>
      <c r="AH1362" s="33"/>
      <c r="AI1362" s="33"/>
      <c r="AJ1362"/>
      <c r="AK1362"/>
      <c r="AL1362"/>
      <c r="AM1362"/>
      <c r="AN1362"/>
      <c r="AO1362"/>
      <c r="AP1362"/>
      <c r="AQ1362" s="22"/>
      <c r="AR1362" s="24"/>
      <c r="AS1362" s="37"/>
      <c r="AT1362" s="37"/>
      <c r="AU1362" s="37"/>
      <c r="AV1362" s="37"/>
      <c r="AW1362" s="37"/>
    </row>
    <row r="1363" spans="1:49" ht="15.75" customHeight="1" x14ac:dyDescent="0.25">
      <c r="A1363" s="1" t="s">
        <v>6139</v>
      </c>
      <c r="B1363" s="21" t="s">
        <v>6140</v>
      </c>
      <c r="C1363" s="1">
        <v>2</v>
      </c>
      <c r="D1363" s="1" t="s">
        <v>6157</v>
      </c>
      <c r="E1363" s="7">
        <v>5046</v>
      </c>
      <c r="F1363" s="7">
        <v>93</v>
      </c>
      <c r="G1363" s="1">
        <v>7.6</v>
      </c>
      <c r="H1363" s="34">
        <f>Tabela1[[#This Row],[PESO UNI]]*Tabela1[[#This Row],[QTE]]</f>
        <v>15.2</v>
      </c>
      <c r="I1363" s="7">
        <v>0</v>
      </c>
      <c r="J1363" s="8" t="s">
        <v>3045</v>
      </c>
      <c r="K1363" s="8" t="s">
        <v>44</v>
      </c>
      <c r="L1363" s="9" t="s">
        <v>2984</v>
      </c>
      <c r="M1363" s="10">
        <v>46302</v>
      </c>
      <c r="N1363" s="8" t="s">
        <v>38</v>
      </c>
      <c r="O1363" s="12"/>
      <c r="P1363" s="13"/>
      <c r="Q1363" s="14">
        <f>Tabela1[[#This Row],[QTDE/ Fabricação]]-Tabela1[[#This Row],[QTE]]</f>
        <v>-2</v>
      </c>
      <c r="R1363" s="18">
        <v>0</v>
      </c>
      <c r="S1363" s="18">
        <f t="shared" si="397"/>
        <v>0</v>
      </c>
      <c r="T1363" s="19">
        <f t="shared" si="398"/>
        <v>-15.2</v>
      </c>
      <c r="U1363" s="16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IFERROR(VLOOKUP(Tabela1[[#This Row],[COD.MDE]],'LISTA DE EMBARQUE'!B:M,12,0),"")</f>
        <v/>
      </c>
      <c r="X1363" s="14">
        <f>IFERROR(Tabela1[[#This Row],[QIANTIDADE EXPEDIDA]]*Tabela1[[#This Row],[PESO UNI]],"")</f>
        <v>0</v>
      </c>
      <c r="Y1363" s="14">
        <f t="shared" si="399"/>
        <v>-2</v>
      </c>
      <c r="Z1363" s="20">
        <f>Tabela1[[#This Row],[PESO TOTAL]]-Tabela1[[#This Row],[Peso Expedido]]</f>
        <v>15.2</v>
      </c>
      <c r="AA1363" s="17">
        <v>0</v>
      </c>
      <c r="AB1363" s="33"/>
      <c r="AC1363" s="33"/>
      <c r="AD1363" s="33"/>
      <c r="AE1363" s="33"/>
      <c r="AF1363" s="33"/>
      <c r="AG1363" s="33"/>
      <c r="AH1363" s="33"/>
      <c r="AI1363" s="33"/>
      <c r="AJ1363"/>
      <c r="AK1363"/>
      <c r="AL1363"/>
      <c r="AM1363"/>
      <c r="AN1363"/>
      <c r="AO1363"/>
      <c r="AP1363"/>
      <c r="AQ1363" s="22"/>
      <c r="AR1363" s="24"/>
      <c r="AS1363" s="37"/>
      <c r="AT1363" s="37"/>
      <c r="AU1363" s="37"/>
      <c r="AV1363" s="37"/>
      <c r="AW1363" s="37"/>
    </row>
    <row r="1364" spans="1:49" ht="15.75" customHeight="1" x14ac:dyDescent="0.25">
      <c r="A1364" s="1" t="s">
        <v>6139</v>
      </c>
      <c r="B1364" s="21" t="s">
        <v>6140</v>
      </c>
      <c r="C1364" s="1">
        <v>2</v>
      </c>
      <c r="D1364" s="1" t="s">
        <v>6158</v>
      </c>
      <c r="E1364" s="7">
        <v>5047</v>
      </c>
      <c r="F1364" s="7">
        <v>93</v>
      </c>
      <c r="G1364" s="1">
        <v>5.4</v>
      </c>
      <c r="H1364" s="34">
        <f>Tabela1[[#This Row],[PESO UNI]]*Tabela1[[#This Row],[QTE]]</f>
        <v>10.8</v>
      </c>
      <c r="I1364" s="7">
        <v>0</v>
      </c>
      <c r="J1364" s="8" t="s">
        <v>3045</v>
      </c>
      <c r="K1364" s="8" t="s">
        <v>44</v>
      </c>
      <c r="L1364" s="9" t="s">
        <v>2984</v>
      </c>
      <c r="M1364" s="10">
        <v>46302</v>
      </c>
      <c r="N1364" s="8" t="s">
        <v>38</v>
      </c>
      <c r="O1364" s="12"/>
      <c r="P1364" s="13"/>
      <c r="Q1364" s="14">
        <f>Tabela1[[#This Row],[QTDE/ Fabricação]]-Tabela1[[#This Row],[QTE]]</f>
        <v>-2</v>
      </c>
      <c r="R1364" s="18">
        <v>0</v>
      </c>
      <c r="S1364" s="18">
        <f t="shared" si="397"/>
        <v>0</v>
      </c>
      <c r="T1364" s="19">
        <f t="shared" si="398"/>
        <v>-10.8</v>
      </c>
      <c r="U1364" s="16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IFERROR(VLOOKUP(Tabela1[[#This Row],[COD.MDE]],'LISTA DE EMBARQUE'!B:M,12,0),"")</f>
        <v/>
      </c>
      <c r="X1364" s="14">
        <f>IFERROR(Tabela1[[#This Row],[QIANTIDADE EXPEDIDA]]*Tabela1[[#This Row],[PESO UNI]],"")</f>
        <v>0</v>
      </c>
      <c r="Y1364" s="14">
        <f t="shared" si="399"/>
        <v>-2</v>
      </c>
      <c r="Z1364" s="20">
        <f>Tabela1[[#This Row],[PESO TOTAL]]-Tabela1[[#This Row],[Peso Expedido]]</f>
        <v>10.8</v>
      </c>
      <c r="AA1364" s="17">
        <v>0</v>
      </c>
      <c r="AB1364" s="33"/>
      <c r="AC1364" s="33"/>
      <c r="AD1364" s="33"/>
      <c r="AE1364" s="33"/>
      <c r="AF1364" s="33"/>
      <c r="AG1364" s="33"/>
      <c r="AH1364" s="33"/>
      <c r="AI1364" s="33"/>
      <c r="AJ1364"/>
      <c r="AK1364"/>
      <c r="AL1364"/>
      <c r="AM1364"/>
      <c r="AN1364"/>
      <c r="AO1364"/>
      <c r="AP1364"/>
      <c r="AQ1364" s="22"/>
      <c r="AR1364" s="24"/>
      <c r="AS1364" s="37"/>
      <c r="AT1364" s="37"/>
      <c r="AU1364" s="37"/>
      <c r="AV1364" s="37"/>
      <c r="AW1364" s="37"/>
    </row>
    <row r="1365" spans="1:49" ht="15.75" customHeight="1" x14ac:dyDescent="0.25">
      <c r="A1365" s="1" t="s">
        <v>6139</v>
      </c>
      <c r="B1365" s="21" t="s">
        <v>6140</v>
      </c>
      <c r="C1365" s="1">
        <v>2</v>
      </c>
      <c r="D1365" s="1" t="s">
        <v>6159</v>
      </c>
      <c r="E1365" s="7">
        <v>5048</v>
      </c>
      <c r="F1365" s="7">
        <v>93</v>
      </c>
      <c r="G1365" s="1">
        <v>3.3</v>
      </c>
      <c r="H1365" s="34">
        <f>Tabela1[[#This Row],[PESO UNI]]*Tabela1[[#This Row],[QTE]]</f>
        <v>6.6</v>
      </c>
      <c r="I1365" s="7">
        <v>0</v>
      </c>
      <c r="J1365" s="8" t="s">
        <v>3045</v>
      </c>
      <c r="K1365" s="8" t="s">
        <v>44</v>
      </c>
      <c r="L1365" s="9" t="s">
        <v>2984</v>
      </c>
      <c r="M1365" s="10">
        <v>46302</v>
      </c>
      <c r="N1365" s="8" t="s">
        <v>38</v>
      </c>
      <c r="O1365" s="12"/>
      <c r="P1365" s="13"/>
      <c r="Q1365" s="14">
        <f>Tabela1[[#This Row],[QTDE/ Fabricação]]-Tabela1[[#This Row],[QTE]]</f>
        <v>-2</v>
      </c>
      <c r="R1365" s="18">
        <v>0</v>
      </c>
      <c r="S1365" s="18">
        <f t="shared" si="397"/>
        <v>0</v>
      </c>
      <c r="T1365" s="19">
        <f t="shared" si="398"/>
        <v>-6.6</v>
      </c>
      <c r="U1365" s="16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IFERROR(VLOOKUP(Tabela1[[#This Row],[COD.MDE]],'LISTA DE EMBARQUE'!B:M,12,0),"")</f>
        <v/>
      </c>
      <c r="X1365" s="14">
        <f>IFERROR(Tabela1[[#This Row],[QIANTIDADE EXPEDIDA]]*Tabela1[[#This Row],[PESO UNI]],"")</f>
        <v>0</v>
      </c>
      <c r="Y1365" s="14">
        <f t="shared" si="399"/>
        <v>-2</v>
      </c>
      <c r="Z1365" s="20">
        <f>Tabela1[[#This Row],[PESO TOTAL]]-Tabela1[[#This Row],[Peso Expedido]]</f>
        <v>6.6</v>
      </c>
      <c r="AA1365" s="17">
        <v>0</v>
      </c>
      <c r="AB1365" s="33"/>
      <c r="AC1365" s="33"/>
      <c r="AD1365" s="33"/>
      <c r="AE1365" s="33"/>
      <c r="AF1365" s="33"/>
      <c r="AG1365" s="33"/>
      <c r="AH1365" s="33"/>
      <c r="AI1365" s="33"/>
      <c r="AJ1365"/>
      <c r="AK1365"/>
      <c r="AL1365"/>
      <c r="AM1365"/>
      <c r="AN1365"/>
      <c r="AO1365"/>
      <c r="AP1365"/>
      <c r="AQ1365" s="22"/>
      <c r="AR1365" s="24"/>
      <c r="AS1365" s="37"/>
      <c r="AT1365" s="37"/>
      <c r="AU1365" s="37"/>
      <c r="AV1365" s="37"/>
      <c r="AW1365" s="37"/>
    </row>
    <row r="1366" spans="1:49" ht="15.75" customHeight="1" x14ac:dyDescent="0.25">
      <c r="A1366" s="1" t="s">
        <v>6139</v>
      </c>
      <c r="B1366" s="21" t="s">
        <v>6140</v>
      </c>
      <c r="C1366" s="1">
        <v>2</v>
      </c>
      <c r="D1366" s="1" t="s">
        <v>6160</v>
      </c>
      <c r="E1366" s="7">
        <v>5049</v>
      </c>
      <c r="F1366" s="7">
        <v>93</v>
      </c>
      <c r="G1366" s="1">
        <v>3</v>
      </c>
      <c r="H1366" s="34">
        <f>Tabela1[[#This Row],[PESO UNI]]*Tabela1[[#This Row],[QTE]]</f>
        <v>6</v>
      </c>
      <c r="I1366" s="7">
        <v>0</v>
      </c>
      <c r="J1366" s="8" t="s">
        <v>3045</v>
      </c>
      <c r="K1366" s="8" t="s">
        <v>44</v>
      </c>
      <c r="L1366" s="9" t="s">
        <v>2984</v>
      </c>
      <c r="M1366" s="10">
        <v>46302</v>
      </c>
      <c r="N1366" s="8" t="s">
        <v>38</v>
      </c>
      <c r="O1366" s="12"/>
      <c r="P1366" s="13"/>
      <c r="Q1366" s="14">
        <f>Tabela1[[#This Row],[QTDE/ Fabricação]]-Tabela1[[#This Row],[QTE]]</f>
        <v>-2</v>
      </c>
      <c r="R1366" s="18">
        <v>0</v>
      </c>
      <c r="S1366" s="18">
        <f t="shared" si="397"/>
        <v>0</v>
      </c>
      <c r="T1366" s="19">
        <f t="shared" si="398"/>
        <v>-6</v>
      </c>
      <c r="U1366" s="16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IFERROR(VLOOKUP(Tabela1[[#This Row],[COD.MDE]],'LISTA DE EMBARQUE'!B:M,12,0),"")</f>
        <v/>
      </c>
      <c r="X1366" s="14">
        <f>IFERROR(Tabela1[[#This Row],[QIANTIDADE EXPEDIDA]]*Tabela1[[#This Row],[PESO UNI]],"")</f>
        <v>0</v>
      </c>
      <c r="Y1366" s="14">
        <f t="shared" si="399"/>
        <v>-2</v>
      </c>
      <c r="Z1366" s="20">
        <f>Tabela1[[#This Row],[PESO TOTAL]]-Tabela1[[#This Row],[Peso Expedido]]</f>
        <v>6</v>
      </c>
      <c r="AA1366" s="17">
        <v>0</v>
      </c>
      <c r="AB1366" s="33"/>
      <c r="AC1366" s="33"/>
      <c r="AD1366" s="33"/>
      <c r="AE1366" s="33"/>
      <c r="AF1366" s="33"/>
      <c r="AG1366" s="33"/>
      <c r="AH1366" s="33"/>
      <c r="AI1366" s="33"/>
      <c r="AJ1366"/>
      <c r="AK1366"/>
      <c r="AL1366"/>
      <c r="AM1366"/>
      <c r="AN1366"/>
      <c r="AO1366"/>
      <c r="AP1366"/>
      <c r="AQ1366" s="22"/>
      <c r="AR1366" s="24"/>
      <c r="AS1366" s="37"/>
      <c r="AT1366" s="37"/>
      <c r="AU1366" s="37"/>
      <c r="AV1366" s="37"/>
      <c r="AW1366" s="37"/>
    </row>
    <row r="1367" spans="1:49" ht="15.75" hidden="1" customHeight="1" x14ac:dyDescent="0.25">
      <c r="A1367" s="6" t="s">
        <v>4259</v>
      </c>
      <c r="B1367" s="21" t="s">
        <v>6162</v>
      </c>
      <c r="C1367" s="7">
        <v>18</v>
      </c>
      <c r="D1367" s="39" t="s">
        <v>6163</v>
      </c>
      <c r="E1367" s="7">
        <v>5050</v>
      </c>
      <c r="F1367" s="7">
        <v>26</v>
      </c>
      <c r="G1367" s="23">
        <v>16.3</v>
      </c>
      <c r="H1367" s="34">
        <f>Tabela1[[#This Row],[PESO UNI]]*Tabela1[[#This Row],[QTE]]</f>
        <v>293.40000000000003</v>
      </c>
      <c r="I1367" s="7">
        <v>1</v>
      </c>
      <c r="J1367" s="8" t="s">
        <v>2274</v>
      </c>
      <c r="K1367" s="8" t="s">
        <v>4320</v>
      </c>
      <c r="L1367" s="9" t="s">
        <v>2069</v>
      </c>
      <c r="M1367" s="10">
        <v>46134</v>
      </c>
      <c r="N1367" s="8" t="s">
        <v>5101</v>
      </c>
      <c r="O1367" s="12"/>
      <c r="P1367" s="13"/>
      <c r="Q1367" s="14">
        <f>Tabela1[[#This Row],[QTDE/ Fabricação]]-Tabela1[[#This Row],[QTE]]</f>
        <v>-18</v>
      </c>
      <c r="R1367" s="18">
        <f t="shared" ref="R1367" si="400">IFERROR(H1367*((AA1367*0.25)+(AC1367*0.25)+(AD1367*0.225)+(AE1367*0.225)+(AF1367*0.05)),"")</f>
        <v>0</v>
      </c>
      <c r="S1367" s="18">
        <f t="shared" si="397"/>
        <v>0</v>
      </c>
      <c r="T1367" s="19">
        <f t="shared" si="398"/>
        <v>-293.40000000000003</v>
      </c>
      <c r="U1367" s="203">
        <v>1</v>
      </c>
      <c r="V1367" s="12">
        <v>13</v>
      </c>
      <c r="W1367" s="13"/>
      <c r="X1367" s="14">
        <f>IFERROR(Tabela1[[#This Row],[QIANTIDADE EXPEDIDA]]*Tabela1[[#This Row],[PESO UNI]],"")</f>
        <v>16.3</v>
      </c>
      <c r="Y1367" s="14">
        <f t="shared" si="399"/>
        <v>-17</v>
      </c>
      <c r="Z1367" s="20">
        <f>Tabela1[[#This Row],[PESO TOTAL]]-Tabela1[[#This Row],[Peso Expedido]]</f>
        <v>277.10000000000002</v>
      </c>
      <c r="AA1367" s="17"/>
      <c r="AB1367" s="33"/>
      <c r="AC1367" s="33"/>
      <c r="AD1367" s="33"/>
      <c r="AE1367" s="33"/>
      <c r="AF1367" s="33"/>
      <c r="AG1367" s="33"/>
      <c r="AH1367" s="33"/>
      <c r="AI1367" s="33"/>
      <c r="AJ1367" s="5"/>
      <c r="AK1367" t="str">
        <f>Tabela1[[#This Row],[Coluna1]]&amp;Tabela1[[#This Row],[PEDIDO]]</f>
        <v>P-188</v>
      </c>
      <c r="AL1367"/>
      <c r="AM1367"/>
      <c r="AN1367"/>
      <c r="AO1367" t="str">
        <f t="shared" ref="AO1367" si="401">A1367&amp;"/"&amp;J1367</f>
        <v>T-072929-1/1073-TC-006</v>
      </c>
      <c r="AP1367" t="str">
        <f>Tabela1[[#This Row],[TAG]]&amp;Tabela1[[#This Row],[PEDIDO]]&amp;Tabela1[[#This Row],[PRODUTO]]</f>
        <v xml:space="preserve">1073-TC-006P-188ESTRUTURA </v>
      </c>
      <c r="AQ1367" s="22" t="str">
        <f>Tabela1[[#This Row],[PRODUTO]]&amp;Tabela1[[#This Row],[TAG]]</f>
        <v>ESTRUTURA 1073-TC-006</v>
      </c>
      <c r="AR1367" s="24" t="str">
        <f>Tabela1[[#This Row],[PEDIDO]]&amp;Tabela1[[#This Row],[PRODUTO]]</f>
        <v xml:space="preserve">P-188ESTRUTURA </v>
      </c>
      <c r="AS1367" s="37">
        <f>IF(AF1367="",0,IF(ISTEXT(AF1367),H1367*VALUE(SUBSTITUTE(AF1367,"%",""))/100,H1367*AF1367))-Tabela1[[#This Row],[PRONTO ACABADO2]]</f>
        <v>0</v>
      </c>
      <c r="AT1367" s="37">
        <f>IF(AG1367="",0,IF(ISTEXT(AG1367),H1367*VALUE(SUBSTITUTE(AG1367,"%",""))/100,H1367*AG1367))-Tabela1[[#This Row],[PESO EXPEDIDO2]]</f>
        <v>0</v>
      </c>
      <c r="AU1367" s="37">
        <f t="shared" ref="AU1367" si="402">IF(AH1367="",0,IF(ISTEXT(AH1367),H1367*VALUE(SUBSTITUTE(AH1367,"%",""))/100,H1367*AH1367))</f>
        <v>0</v>
      </c>
      <c r="AV1367" s="37">
        <f t="shared" ref="AV1367" si="403">IF(AG1367="",0,IF(ISTEXT(AG1367),H1367*VALUE(SUBSTITUTE(AG1367,"%",""))/100,H1367*AG1367))</f>
        <v>0</v>
      </c>
      <c r="AW1367" s="37"/>
    </row>
    <row r="1368" spans="1:49" ht="15.75" hidden="1" customHeight="1" x14ac:dyDescent="0.25">
      <c r="A1368" s="6" t="s">
        <v>4259</v>
      </c>
      <c r="B1368" s="21" t="s">
        <v>6162</v>
      </c>
      <c r="C1368" s="7">
        <v>18</v>
      </c>
      <c r="D1368" s="39" t="s">
        <v>6163</v>
      </c>
      <c r="E1368" s="7">
        <v>5051</v>
      </c>
      <c r="F1368" s="7">
        <v>26</v>
      </c>
      <c r="G1368" s="23">
        <v>16.3</v>
      </c>
      <c r="H1368" s="34">
        <f>Tabela1[[#This Row],[PESO UNI]]*Tabela1[[#This Row],[QTE]]</f>
        <v>293.40000000000003</v>
      </c>
      <c r="I1368" s="7">
        <v>1</v>
      </c>
      <c r="J1368" s="8" t="s">
        <v>2276</v>
      </c>
      <c r="K1368" s="8" t="s">
        <v>4320</v>
      </c>
      <c r="L1368" s="9" t="s">
        <v>2069</v>
      </c>
      <c r="M1368" s="10">
        <v>46134</v>
      </c>
      <c r="N1368" s="8" t="s">
        <v>5101</v>
      </c>
      <c r="O1368" s="12"/>
      <c r="P1368" s="13"/>
      <c r="Q1368" s="14">
        <f>Tabela1[[#This Row],[QTDE/ Fabricação]]-Tabela1[[#This Row],[QTE]]</f>
        <v>-18</v>
      </c>
      <c r="R1368" s="18">
        <f t="shared" ref="R1368" si="404">IFERROR(H1368*((AA1368*0.25)+(AC1368*0.25)+(AD1368*0.225)+(AE1368*0.225)+(AF1368*0.05)),"")</f>
        <v>0</v>
      </c>
      <c r="S1368" s="18">
        <f t="shared" ref="S1368" si="405">IFERROR(H1368*AG1368,"")</f>
        <v>0</v>
      </c>
      <c r="T1368" s="19">
        <f t="shared" ref="T1368" si="406">IFERROR(S1368-H1368,"")</f>
        <v>-293.40000000000003</v>
      </c>
      <c r="U1368" s="203">
        <v>1</v>
      </c>
      <c r="V1368" s="12">
        <v>13</v>
      </c>
      <c r="W1368" s="13"/>
      <c r="X1368" s="14">
        <f>IFERROR(Tabela1[[#This Row],[QIANTIDADE EXPEDIDA]]*Tabela1[[#This Row],[PESO UNI]],"")</f>
        <v>16.3</v>
      </c>
      <c r="Y1368" s="14">
        <f t="shared" ref="Y1368" si="407">U1368-C1368</f>
        <v>-17</v>
      </c>
      <c r="Z1368" s="20">
        <f>Tabela1[[#This Row],[PESO TOTAL]]-Tabela1[[#This Row],[Peso Expedido]]</f>
        <v>277.10000000000002</v>
      </c>
      <c r="AA1368" s="17"/>
      <c r="AB1368" s="33"/>
      <c r="AC1368" s="33"/>
      <c r="AD1368" s="33"/>
      <c r="AE1368" s="33"/>
      <c r="AF1368" s="33"/>
      <c r="AG1368" s="33"/>
      <c r="AH1368" s="33"/>
      <c r="AI1368" s="33"/>
      <c r="AJ1368" s="5"/>
      <c r="AK1368" t="str">
        <f>Tabela1[[#This Row],[Coluna1]]&amp;Tabela1[[#This Row],[PEDIDO]]</f>
        <v>P-188</v>
      </c>
      <c r="AL1368"/>
      <c r="AM1368"/>
      <c r="AN1368"/>
      <c r="AO1368" t="str">
        <f t="shared" ref="AO1368" si="408">A1368&amp;"/"&amp;J1368</f>
        <v>T-072929-1/1073-TC-007</v>
      </c>
      <c r="AP1368" t="str">
        <f>Tabela1[[#This Row],[TAG]]&amp;Tabela1[[#This Row],[PEDIDO]]&amp;Tabela1[[#This Row],[PRODUTO]]</f>
        <v xml:space="preserve">1073-TC-007P-188ESTRUTURA </v>
      </c>
      <c r="AQ1368" s="22" t="str">
        <f>Tabela1[[#This Row],[PRODUTO]]&amp;Tabela1[[#This Row],[TAG]]</f>
        <v>ESTRUTURA 1073-TC-007</v>
      </c>
      <c r="AR1368" s="24" t="str">
        <f>Tabela1[[#This Row],[PEDIDO]]&amp;Tabela1[[#This Row],[PRODUTO]]</f>
        <v xml:space="preserve">P-188ESTRUTURA </v>
      </c>
      <c r="AS1368" s="37">
        <f>IF(AF1368="",0,IF(ISTEXT(AF1368),H1368*VALUE(SUBSTITUTE(AF1368,"%",""))/100,H1368*AF1368))-Tabela1[[#This Row],[PRONTO ACABADO2]]</f>
        <v>0</v>
      </c>
      <c r="AT1368" s="37">
        <f>IF(AG1368="",0,IF(ISTEXT(AG1368),H1368*VALUE(SUBSTITUTE(AG1368,"%",""))/100,H1368*AG1368))-Tabela1[[#This Row],[PESO EXPEDIDO2]]</f>
        <v>0</v>
      </c>
      <c r="AU1368" s="37">
        <f t="shared" ref="AU1368" si="409">IF(AH1368="",0,IF(ISTEXT(AH1368),H1368*VALUE(SUBSTITUTE(AH1368,"%",""))/100,H1368*AH1368))</f>
        <v>0</v>
      </c>
      <c r="AV1368" s="37">
        <f t="shared" ref="AV1368" si="410">IF(AG1368="",0,IF(ISTEXT(AG1368),H1368*VALUE(SUBSTITUTE(AG1368,"%",""))/100,H1368*AG1368))</f>
        <v>0</v>
      </c>
      <c r="AW1368" s="37"/>
    </row>
    <row r="1369" spans="1:49" ht="15.75" hidden="1" customHeight="1" x14ac:dyDescent="0.25">
      <c r="A1369" s="6" t="s">
        <v>4259</v>
      </c>
      <c r="B1369" s="21" t="s">
        <v>6162</v>
      </c>
      <c r="C1369" s="7">
        <v>1</v>
      </c>
      <c r="D1369" s="39" t="s">
        <v>6164</v>
      </c>
      <c r="E1369" s="7">
        <v>5052</v>
      </c>
      <c r="F1369" s="7">
        <v>26</v>
      </c>
      <c r="G1369" s="23">
        <v>10</v>
      </c>
      <c r="H1369" s="34">
        <f>Tabela1[[#This Row],[PESO UNI]]*Tabela1[[#This Row],[QTE]]</f>
        <v>10</v>
      </c>
      <c r="I1369" s="7">
        <v>1</v>
      </c>
      <c r="J1369" s="8" t="s">
        <v>2274</v>
      </c>
      <c r="K1369" s="8" t="s">
        <v>4320</v>
      </c>
      <c r="L1369" s="9" t="s">
        <v>2069</v>
      </c>
      <c r="M1369" s="10">
        <v>46134</v>
      </c>
      <c r="N1369" s="8" t="s">
        <v>5101</v>
      </c>
      <c r="O1369" s="12"/>
      <c r="P1369" s="13"/>
      <c r="Q1369" s="14">
        <f>Tabela1[[#This Row],[QTDE/ Fabricação]]-Tabela1[[#This Row],[QTE]]</f>
        <v>-1</v>
      </c>
      <c r="R1369" s="18">
        <f t="shared" ref="R1369" si="411">IFERROR(H1369*((AA1369*0.25)+(AC1369*0.25)+(AD1369*0.225)+(AE1369*0.225)+(AF1369*0.05)),"")</f>
        <v>0</v>
      </c>
      <c r="S1369" s="18">
        <f t="shared" ref="S1369" si="412">IFERROR(H1369*AG1369,"")</f>
        <v>0</v>
      </c>
      <c r="T1369" s="19">
        <f t="shared" ref="T1369" si="413">IFERROR(S1369-H1369,"")</f>
        <v>-10</v>
      </c>
      <c r="U1369" s="203">
        <v>1</v>
      </c>
      <c r="V1369" s="12">
        <v>13</v>
      </c>
      <c r="W1369" s="13"/>
      <c r="X1369" s="14">
        <f>IFERROR(Tabela1[[#This Row],[QIANTIDADE EXPEDIDA]]*Tabela1[[#This Row],[PESO UNI]],"")</f>
        <v>10</v>
      </c>
      <c r="Y1369" s="14">
        <f t="shared" ref="Y1369" si="414">U1369-C1369</f>
        <v>0</v>
      </c>
      <c r="Z1369" s="20">
        <f>Tabela1[[#This Row],[PESO TOTAL]]-Tabela1[[#This Row],[Peso Expedido]]</f>
        <v>0</v>
      </c>
      <c r="AA1369" s="17"/>
      <c r="AB1369" s="33"/>
      <c r="AC1369" s="33"/>
      <c r="AD1369" s="33"/>
      <c r="AE1369" s="33"/>
      <c r="AF1369" s="33"/>
      <c r="AG1369" s="33"/>
      <c r="AH1369" s="33"/>
      <c r="AI1369" s="33"/>
      <c r="AJ1369" s="5"/>
      <c r="AK1369" t="str">
        <f>Tabela1[[#This Row],[Coluna1]]&amp;Tabela1[[#This Row],[PEDIDO]]</f>
        <v>P-188</v>
      </c>
      <c r="AL1369"/>
      <c r="AM1369"/>
      <c r="AN1369"/>
      <c r="AO1369" t="str">
        <f t="shared" ref="AO1369" si="415">A1369&amp;"/"&amp;J1369</f>
        <v>T-072929-1/1073-TC-006</v>
      </c>
      <c r="AP1369" t="str">
        <f>Tabela1[[#This Row],[TAG]]&amp;Tabela1[[#This Row],[PEDIDO]]&amp;Tabela1[[#This Row],[PRODUTO]]</f>
        <v xml:space="preserve">1073-TC-006P-188ESTRUTURA </v>
      </c>
      <c r="AQ1369" s="22" t="str">
        <f>Tabela1[[#This Row],[PRODUTO]]&amp;Tabela1[[#This Row],[TAG]]</f>
        <v>ESTRUTURA 1073-TC-006</v>
      </c>
      <c r="AR1369" s="24" t="str">
        <f>Tabela1[[#This Row],[PEDIDO]]&amp;Tabela1[[#This Row],[PRODUTO]]</f>
        <v xml:space="preserve">P-188ESTRUTURA </v>
      </c>
      <c r="AS1369" s="37">
        <f>IF(AF1369="",0,IF(ISTEXT(AF1369),H1369*VALUE(SUBSTITUTE(AF1369,"%",""))/100,H1369*AF1369))-Tabela1[[#This Row],[PRONTO ACABADO2]]</f>
        <v>0</v>
      </c>
      <c r="AT1369" s="37">
        <f>IF(AG1369="",0,IF(ISTEXT(AG1369),H1369*VALUE(SUBSTITUTE(AG1369,"%",""))/100,H1369*AG1369))-Tabela1[[#This Row],[PESO EXPEDIDO2]]</f>
        <v>0</v>
      </c>
      <c r="AU1369" s="37">
        <f t="shared" ref="AU1369" si="416">IF(AH1369="",0,IF(ISTEXT(AH1369),H1369*VALUE(SUBSTITUTE(AH1369,"%",""))/100,H1369*AH1369))</f>
        <v>0</v>
      </c>
      <c r="AV1369" s="37">
        <f t="shared" ref="AV1369" si="417">IF(AG1369="",0,IF(ISTEXT(AG1369),H1369*VALUE(SUBSTITUTE(AG1369,"%",""))/100,H1369*AG1369))</f>
        <v>0</v>
      </c>
      <c r="AW1369" s="37"/>
    </row>
    <row r="1370" spans="1:49" ht="15.75" hidden="1" customHeight="1" x14ac:dyDescent="0.25">
      <c r="A1370" s="6" t="s">
        <v>4259</v>
      </c>
      <c r="B1370" s="21" t="s">
        <v>6162</v>
      </c>
      <c r="C1370" s="7">
        <v>1</v>
      </c>
      <c r="D1370" s="39" t="s">
        <v>6164</v>
      </c>
      <c r="E1370" s="7">
        <v>5053</v>
      </c>
      <c r="F1370" s="7">
        <v>26</v>
      </c>
      <c r="G1370" s="23">
        <v>10</v>
      </c>
      <c r="H1370" s="34">
        <f>Tabela1[[#This Row],[PESO UNI]]*Tabela1[[#This Row],[QTE]]</f>
        <v>10</v>
      </c>
      <c r="I1370" s="7">
        <v>1</v>
      </c>
      <c r="J1370" s="8" t="s">
        <v>2276</v>
      </c>
      <c r="K1370" s="8" t="s">
        <v>4320</v>
      </c>
      <c r="L1370" s="9" t="s">
        <v>2069</v>
      </c>
      <c r="M1370" s="10">
        <v>46134</v>
      </c>
      <c r="N1370" s="8" t="s">
        <v>5101</v>
      </c>
      <c r="O1370" s="12"/>
      <c r="P1370" s="13"/>
      <c r="Q1370" s="14">
        <f>Tabela1[[#This Row],[QTDE/ Fabricação]]-Tabela1[[#This Row],[QTE]]</f>
        <v>-1</v>
      </c>
      <c r="R1370" s="18">
        <f t="shared" ref="R1370" si="418">IFERROR(H1370*((AA1370*0.25)+(AC1370*0.25)+(AD1370*0.225)+(AE1370*0.225)+(AF1370*0.05)),"")</f>
        <v>0</v>
      </c>
      <c r="S1370" s="18">
        <f t="shared" ref="S1370" si="419">IFERROR(H1370*AG1370,"")</f>
        <v>0</v>
      </c>
      <c r="T1370" s="19">
        <f t="shared" ref="T1370" si="420">IFERROR(S1370-H1370,"")</f>
        <v>-10</v>
      </c>
      <c r="U1370" s="203">
        <v>1</v>
      </c>
      <c r="V1370" s="12">
        <v>13</v>
      </c>
      <c r="W1370" s="13"/>
      <c r="X1370" s="14">
        <f>IFERROR(Tabela1[[#This Row],[QIANTIDADE EXPEDIDA]]*Tabela1[[#This Row],[PESO UNI]],"")</f>
        <v>10</v>
      </c>
      <c r="Y1370" s="14">
        <f t="shared" ref="Y1370" si="421">U1370-C1370</f>
        <v>0</v>
      </c>
      <c r="Z1370" s="20">
        <f>Tabela1[[#This Row],[PESO TOTAL]]-Tabela1[[#This Row],[Peso Expedido]]</f>
        <v>0</v>
      </c>
      <c r="AA1370" s="17"/>
      <c r="AB1370" s="33"/>
      <c r="AC1370" s="33"/>
      <c r="AD1370" s="33"/>
      <c r="AE1370" s="33"/>
      <c r="AF1370" s="33"/>
      <c r="AG1370" s="33"/>
      <c r="AH1370" s="33"/>
      <c r="AI1370" s="33"/>
      <c r="AJ1370" s="5"/>
      <c r="AK1370" t="str">
        <f>Tabela1[[#This Row],[Coluna1]]&amp;Tabela1[[#This Row],[PEDIDO]]</f>
        <v>P-188</v>
      </c>
      <c r="AL1370"/>
      <c r="AM1370"/>
      <c r="AN1370"/>
      <c r="AO1370" t="str">
        <f t="shared" ref="AO1370" si="422">A1370&amp;"/"&amp;J1370</f>
        <v>T-072929-1/1073-TC-007</v>
      </c>
      <c r="AP1370" t="str">
        <f>Tabela1[[#This Row],[TAG]]&amp;Tabela1[[#This Row],[PEDIDO]]&amp;Tabela1[[#This Row],[PRODUTO]]</f>
        <v xml:space="preserve">1073-TC-007P-188ESTRUTURA </v>
      </c>
      <c r="AQ1370" s="22" t="str">
        <f>Tabela1[[#This Row],[PRODUTO]]&amp;Tabela1[[#This Row],[TAG]]</f>
        <v>ESTRUTURA 1073-TC-007</v>
      </c>
      <c r="AR1370" s="24" t="str">
        <f>Tabela1[[#This Row],[PEDIDO]]&amp;Tabela1[[#This Row],[PRODUTO]]</f>
        <v xml:space="preserve">P-188ESTRUTURA </v>
      </c>
      <c r="AS1370" s="37">
        <f>IF(AF1370="",0,IF(ISTEXT(AF1370),H1370*VALUE(SUBSTITUTE(AF1370,"%",""))/100,H1370*AF1370))-Tabela1[[#This Row],[PRONTO ACABADO2]]</f>
        <v>0</v>
      </c>
      <c r="AT1370" s="37">
        <f>IF(AG1370="",0,IF(ISTEXT(AG1370),H1370*VALUE(SUBSTITUTE(AG1370,"%",""))/100,H1370*AG1370))-Tabela1[[#This Row],[PESO EXPEDIDO2]]</f>
        <v>0</v>
      </c>
      <c r="AU1370" s="37">
        <f t="shared" ref="AU1370" si="423">IF(AH1370="",0,IF(ISTEXT(AH1370),H1370*VALUE(SUBSTITUTE(AH1370,"%",""))/100,H1370*AH1370))</f>
        <v>0</v>
      </c>
      <c r="AV1370" s="37">
        <f t="shared" ref="AV1370" si="424">IF(AG1370="",0,IF(ISTEXT(AG1370),H1370*VALUE(SUBSTITUTE(AG1370,"%",""))/100,H1370*AG1370))</f>
        <v>0</v>
      </c>
      <c r="AW1370" s="37"/>
    </row>
    <row r="1371" spans="1:49" ht="15.75" hidden="1" customHeight="1" x14ac:dyDescent="0.25">
      <c r="A1371" s="6" t="s">
        <v>4259</v>
      </c>
      <c r="B1371" s="21" t="s">
        <v>6162</v>
      </c>
      <c r="C1371" s="7">
        <v>3</v>
      </c>
      <c r="D1371" s="39" t="s">
        <v>6165</v>
      </c>
      <c r="E1371" s="7">
        <v>5054</v>
      </c>
      <c r="F1371" s="7">
        <v>26</v>
      </c>
      <c r="G1371" s="23">
        <v>12.9</v>
      </c>
      <c r="H1371" s="34">
        <f>Tabela1[[#This Row],[PESO UNI]]*Tabela1[[#This Row],[QTE]]</f>
        <v>38.700000000000003</v>
      </c>
      <c r="I1371" s="7">
        <v>1</v>
      </c>
      <c r="J1371" s="8" t="s">
        <v>2274</v>
      </c>
      <c r="K1371" s="8" t="s">
        <v>4320</v>
      </c>
      <c r="L1371" s="9" t="s">
        <v>2069</v>
      </c>
      <c r="M1371" s="10">
        <v>46134</v>
      </c>
      <c r="N1371" s="8" t="s">
        <v>5101</v>
      </c>
      <c r="O1371" s="12"/>
      <c r="P1371" s="13"/>
      <c r="Q1371" s="14">
        <f>Tabela1[[#This Row],[QTDE/ Fabricação]]-Tabela1[[#This Row],[QTE]]</f>
        <v>-3</v>
      </c>
      <c r="R1371" s="18">
        <f t="shared" ref="R1371" si="425">IFERROR(H1371*((AA1371*0.25)+(AC1371*0.25)+(AD1371*0.225)+(AE1371*0.225)+(AF1371*0.05)),"")</f>
        <v>0</v>
      </c>
      <c r="S1371" s="18">
        <f t="shared" ref="S1371" si="426">IFERROR(H1371*AG1371,"")</f>
        <v>0</v>
      </c>
      <c r="T1371" s="19">
        <f t="shared" ref="T1371" si="427">IFERROR(S1371-H1371,"")</f>
        <v>-38.700000000000003</v>
      </c>
      <c r="U1371" s="203">
        <v>1</v>
      </c>
      <c r="V1371" s="12">
        <v>13</v>
      </c>
      <c r="W1371" s="13"/>
      <c r="X1371" s="14">
        <f>IFERROR(Tabela1[[#This Row],[QIANTIDADE EXPEDIDA]]*Tabela1[[#This Row],[PESO UNI]],"")</f>
        <v>12.9</v>
      </c>
      <c r="Y1371" s="14">
        <f t="shared" ref="Y1371" si="428">U1371-C1371</f>
        <v>-2</v>
      </c>
      <c r="Z1371" s="20">
        <f>Tabela1[[#This Row],[PESO TOTAL]]-Tabela1[[#This Row],[Peso Expedido]]</f>
        <v>25.800000000000004</v>
      </c>
      <c r="AA1371" s="17"/>
      <c r="AB1371" s="33"/>
      <c r="AC1371" s="33"/>
      <c r="AD1371" s="33"/>
      <c r="AE1371" s="33"/>
      <c r="AF1371" s="33"/>
      <c r="AG1371" s="33"/>
      <c r="AH1371" s="33"/>
      <c r="AI1371" s="33"/>
      <c r="AJ1371" s="5"/>
      <c r="AK1371" t="str">
        <f>Tabela1[[#This Row],[Coluna1]]&amp;Tabela1[[#This Row],[PEDIDO]]</f>
        <v>P-188</v>
      </c>
      <c r="AL1371"/>
      <c r="AM1371"/>
      <c r="AN1371"/>
      <c r="AO1371" t="str">
        <f t="shared" ref="AO1371" si="429">A1371&amp;"/"&amp;J1371</f>
        <v>T-072929-1/1073-TC-006</v>
      </c>
      <c r="AP1371" t="str">
        <f>Tabela1[[#This Row],[TAG]]&amp;Tabela1[[#This Row],[PEDIDO]]&amp;Tabela1[[#This Row],[PRODUTO]]</f>
        <v xml:space="preserve">1073-TC-006P-188ESTRUTURA </v>
      </c>
      <c r="AQ1371" s="22" t="str">
        <f>Tabela1[[#This Row],[PRODUTO]]&amp;Tabela1[[#This Row],[TAG]]</f>
        <v>ESTRUTURA 1073-TC-006</v>
      </c>
      <c r="AR1371" s="24" t="str">
        <f>Tabela1[[#This Row],[PEDIDO]]&amp;Tabela1[[#This Row],[PRODUTO]]</f>
        <v xml:space="preserve">P-188ESTRUTURA </v>
      </c>
      <c r="AS1371" s="37">
        <f>IF(AF1371="",0,IF(ISTEXT(AF1371),H1371*VALUE(SUBSTITUTE(AF1371,"%",""))/100,H1371*AF1371))-Tabela1[[#This Row],[PRONTO ACABADO2]]</f>
        <v>0</v>
      </c>
      <c r="AT1371" s="37">
        <f>IF(AG1371="",0,IF(ISTEXT(AG1371),H1371*VALUE(SUBSTITUTE(AG1371,"%",""))/100,H1371*AG1371))-Tabela1[[#This Row],[PESO EXPEDIDO2]]</f>
        <v>0</v>
      </c>
      <c r="AU1371" s="37">
        <f t="shared" ref="AU1371" si="430">IF(AH1371="",0,IF(ISTEXT(AH1371),H1371*VALUE(SUBSTITUTE(AH1371,"%",""))/100,H1371*AH1371))</f>
        <v>0</v>
      </c>
      <c r="AV1371" s="37">
        <f t="shared" ref="AV1371" si="431">IF(AG1371="",0,IF(ISTEXT(AG1371),H1371*VALUE(SUBSTITUTE(AG1371,"%",""))/100,H1371*AG1371))</f>
        <v>0</v>
      </c>
      <c r="AW1371" s="37"/>
    </row>
    <row r="1372" spans="1:49" ht="15.75" hidden="1" customHeight="1" x14ac:dyDescent="0.25">
      <c r="A1372" s="6" t="s">
        <v>4259</v>
      </c>
      <c r="B1372" s="21" t="s">
        <v>6162</v>
      </c>
      <c r="C1372" s="7">
        <v>3</v>
      </c>
      <c r="D1372" s="39" t="s">
        <v>6165</v>
      </c>
      <c r="E1372" s="7">
        <v>5055</v>
      </c>
      <c r="F1372" s="7">
        <v>26</v>
      </c>
      <c r="G1372" s="23">
        <v>12.9</v>
      </c>
      <c r="H1372" s="34">
        <f>Tabela1[[#This Row],[PESO UNI]]*Tabela1[[#This Row],[QTE]]</f>
        <v>38.700000000000003</v>
      </c>
      <c r="I1372" s="7">
        <v>1</v>
      </c>
      <c r="J1372" s="8" t="s">
        <v>2276</v>
      </c>
      <c r="K1372" s="8" t="s">
        <v>4320</v>
      </c>
      <c r="L1372" s="9" t="s">
        <v>2069</v>
      </c>
      <c r="M1372" s="10">
        <v>46134</v>
      </c>
      <c r="N1372" s="8" t="s">
        <v>5101</v>
      </c>
      <c r="O1372" s="12"/>
      <c r="P1372" s="13"/>
      <c r="Q1372" s="14">
        <f>Tabela1[[#This Row],[QTDE/ Fabricação]]-Tabela1[[#This Row],[QTE]]</f>
        <v>-3</v>
      </c>
      <c r="R1372" s="18">
        <f>IFERROR(H1372*((AA1372*0.25)+(AC1372*0.25)+(AD1372*0.225)+(AE1372*0.225)+(AF1372*0.05)),"")</f>
        <v>0</v>
      </c>
      <c r="S1372" s="18">
        <f>IFERROR(H1372*AG1372,"")</f>
        <v>0</v>
      </c>
      <c r="T1372" s="19">
        <f>IFERROR(S1372-H1372,"")</f>
        <v>-38.700000000000003</v>
      </c>
      <c r="U1372" s="203">
        <v>1</v>
      </c>
      <c r="V1372" s="12">
        <v>13</v>
      </c>
      <c r="W1372" s="13"/>
      <c r="X1372" s="14">
        <f>IFERROR(Tabela1[[#This Row],[QIANTIDADE EXPEDIDA]]*Tabela1[[#This Row],[PESO UNI]],"")</f>
        <v>12.9</v>
      </c>
      <c r="Y1372" s="14">
        <f>U1372-C1372</f>
        <v>-2</v>
      </c>
      <c r="Z1372" s="20">
        <f>Tabela1[[#This Row],[PESO TOTAL]]-Tabela1[[#This Row],[Peso Expedido]]</f>
        <v>25.800000000000004</v>
      </c>
      <c r="AA1372" s="17"/>
      <c r="AB1372" s="33"/>
      <c r="AC1372" s="33"/>
      <c r="AD1372" s="33"/>
      <c r="AE1372" s="33"/>
      <c r="AF1372" s="33"/>
      <c r="AG1372" s="33"/>
      <c r="AH1372" s="33"/>
      <c r="AI1372" s="33"/>
      <c r="AJ1372" s="5"/>
      <c r="AK1372" t="str">
        <f>Tabela1[[#This Row],[Coluna1]]&amp;Tabela1[[#This Row],[PEDIDO]]</f>
        <v>P-188</v>
      </c>
      <c r="AL1372"/>
      <c r="AM1372"/>
      <c r="AN1372"/>
      <c r="AO1372" t="str">
        <f>A1372&amp;"/"&amp;J1372</f>
        <v>T-072929-1/1073-TC-007</v>
      </c>
      <c r="AP1372" t="str">
        <f>Tabela1[[#This Row],[TAG]]&amp;Tabela1[[#This Row],[PEDIDO]]&amp;Tabela1[[#This Row],[PRODUTO]]</f>
        <v xml:space="preserve">1073-TC-007P-188ESTRUTURA </v>
      </c>
      <c r="AQ1372" s="22" t="str">
        <f>Tabela1[[#This Row],[PRODUTO]]&amp;Tabela1[[#This Row],[TAG]]</f>
        <v>ESTRUTURA 1073-TC-007</v>
      </c>
      <c r="AR1372" s="24" t="str">
        <f>Tabela1[[#This Row],[PEDIDO]]&amp;Tabela1[[#This Row],[PRODUTO]]</f>
        <v xml:space="preserve">P-188ESTRUTURA </v>
      </c>
      <c r="AS1372" s="37">
        <f>IF(AF1372="",0,IF(ISTEXT(AF1372),H1372*VALUE(SUBSTITUTE(AF1372,"%",""))/100,H1372*AF1372))-Tabela1[[#This Row],[PRONTO ACABADO2]]</f>
        <v>0</v>
      </c>
      <c r="AT1372" s="37">
        <f>IF(AG1372="",0,IF(ISTEXT(AG1372),H1372*VALUE(SUBSTITUTE(AG1372,"%",""))/100,H1372*AG1372))-Tabela1[[#This Row],[PESO EXPEDIDO2]]</f>
        <v>0</v>
      </c>
      <c r="AU1372" s="37">
        <f>IF(AH1372="",0,IF(ISTEXT(AH1372),H1372*VALUE(SUBSTITUTE(AH1372,"%",""))/100,H1372*AH1372))</f>
        <v>0</v>
      </c>
      <c r="AV1372" s="37">
        <f>IF(AG1372="",0,IF(ISTEXT(AG1372),H1372*VALUE(SUBSTITUTE(AG1372,"%",""))/100,H1372*AG1372))</f>
        <v>0</v>
      </c>
      <c r="AW1372" s="37"/>
    </row>
    <row r="1373" spans="1:49" ht="15.75" hidden="1" customHeight="1" x14ac:dyDescent="0.25">
      <c r="A1373" s="6" t="s">
        <v>4259</v>
      </c>
      <c r="B1373" s="21" t="s">
        <v>6162</v>
      </c>
      <c r="C1373" s="7">
        <v>2</v>
      </c>
      <c r="D1373" s="39" t="s">
        <v>6166</v>
      </c>
      <c r="E1373" s="7">
        <v>5056</v>
      </c>
      <c r="F1373" s="7">
        <v>26</v>
      </c>
      <c r="G1373" s="23">
        <v>9.9</v>
      </c>
      <c r="H1373" s="34">
        <f>Tabela1[[#This Row],[PESO UNI]]*Tabela1[[#This Row],[QTE]]</f>
        <v>19.8</v>
      </c>
      <c r="I1373" s="7">
        <v>1</v>
      </c>
      <c r="J1373" s="8" t="s">
        <v>2274</v>
      </c>
      <c r="K1373" s="8" t="s">
        <v>4320</v>
      </c>
      <c r="L1373" s="9" t="s">
        <v>2069</v>
      </c>
      <c r="M1373" s="10">
        <v>46134</v>
      </c>
      <c r="N1373" s="8" t="s">
        <v>5101</v>
      </c>
      <c r="O1373" s="12"/>
      <c r="P1373" s="13"/>
      <c r="Q1373" s="14">
        <f>Tabela1[[#This Row],[QTDE/ Fabricação]]-Tabela1[[#This Row],[QTE]]</f>
        <v>-2</v>
      </c>
      <c r="R1373" s="18">
        <f>IFERROR(H1373*((AA1373*0.25)+(AC1373*0.25)+(AD1373*0.225)+(AE1373*0.225)+(AF1373*0.05)),"")</f>
        <v>0</v>
      </c>
      <c r="S1373" s="18">
        <f>IFERROR(H1373*AG1373,"")</f>
        <v>0</v>
      </c>
      <c r="T1373" s="19">
        <f>IFERROR(S1373-H1373,"")</f>
        <v>-19.8</v>
      </c>
      <c r="U1373" s="203">
        <v>1</v>
      </c>
      <c r="V1373" s="12">
        <v>13</v>
      </c>
      <c r="W1373" s="13"/>
      <c r="X1373" s="14">
        <f>IFERROR(Tabela1[[#This Row],[QIANTIDADE EXPEDIDA]]*Tabela1[[#This Row],[PESO UNI]],"")</f>
        <v>9.9</v>
      </c>
      <c r="Y1373" s="14">
        <f>U1373-C1373</f>
        <v>-1</v>
      </c>
      <c r="Z1373" s="20">
        <f>Tabela1[[#This Row],[PESO TOTAL]]-Tabela1[[#This Row],[Peso Expedido]]</f>
        <v>9.9</v>
      </c>
      <c r="AA1373" s="17"/>
      <c r="AB1373" s="33"/>
      <c r="AC1373" s="33"/>
      <c r="AD1373" s="33"/>
      <c r="AE1373" s="33"/>
      <c r="AF1373" s="33"/>
      <c r="AG1373" s="33"/>
      <c r="AH1373" s="33"/>
      <c r="AI1373" s="33"/>
      <c r="AJ1373" s="5"/>
      <c r="AK1373" t="str">
        <f>Tabela1[[#This Row],[Coluna1]]&amp;Tabela1[[#This Row],[PEDIDO]]</f>
        <v>P-188</v>
      </c>
      <c r="AL1373"/>
      <c r="AM1373"/>
      <c r="AN1373"/>
      <c r="AO1373" t="str">
        <f>A1373&amp;"/"&amp;J1373</f>
        <v>T-072929-1/1073-TC-006</v>
      </c>
      <c r="AP1373" t="str">
        <f>Tabela1[[#This Row],[TAG]]&amp;Tabela1[[#This Row],[PEDIDO]]&amp;Tabela1[[#This Row],[PRODUTO]]</f>
        <v xml:space="preserve">1073-TC-006P-188ESTRUTURA </v>
      </c>
      <c r="AQ1373" s="22" t="str">
        <f>Tabela1[[#This Row],[PRODUTO]]&amp;Tabela1[[#This Row],[TAG]]</f>
        <v>ESTRUTURA 1073-TC-006</v>
      </c>
      <c r="AR1373" s="24" t="str">
        <f>Tabela1[[#This Row],[PEDIDO]]&amp;Tabela1[[#This Row],[PRODUTO]]</f>
        <v xml:space="preserve">P-188ESTRUTURA </v>
      </c>
      <c r="AS1373" s="37">
        <f>IF(AF1373="",0,IF(ISTEXT(AF1373),H1373*VALUE(SUBSTITUTE(AF1373,"%",""))/100,H1373*AF1373))-Tabela1[[#This Row],[PRONTO ACABADO2]]</f>
        <v>0</v>
      </c>
      <c r="AT1373" s="37">
        <f>IF(AG1373="",0,IF(ISTEXT(AG1373),H1373*VALUE(SUBSTITUTE(AG1373,"%",""))/100,H1373*AG1373))-Tabela1[[#This Row],[PESO EXPEDIDO2]]</f>
        <v>0</v>
      </c>
      <c r="AU1373" s="37">
        <f>IF(AH1373="",0,IF(ISTEXT(AH1373),H1373*VALUE(SUBSTITUTE(AH1373,"%",""))/100,H1373*AH1373))</f>
        <v>0</v>
      </c>
      <c r="AV1373" s="37">
        <f>IF(AG1373="",0,IF(ISTEXT(AG1373),H1373*VALUE(SUBSTITUTE(AG1373,"%",""))/100,H1373*AG1373))</f>
        <v>0</v>
      </c>
      <c r="AW1373" s="37"/>
    </row>
    <row r="1374" spans="1:49" ht="15.75" hidden="1" customHeight="1" x14ac:dyDescent="0.25">
      <c r="A1374" s="6" t="s">
        <v>4259</v>
      </c>
      <c r="B1374" s="21" t="s">
        <v>6162</v>
      </c>
      <c r="C1374" s="7">
        <v>2</v>
      </c>
      <c r="D1374" s="39" t="s">
        <v>6166</v>
      </c>
      <c r="E1374" s="7">
        <v>5057</v>
      </c>
      <c r="F1374" s="7">
        <v>26</v>
      </c>
      <c r="G1374" s="23">
        <v>9.9</v>
      </c>
      <c r="H1374" s="34">
        <f>Tabela1[[#This Row],[PESO UNI]]*Tabela1[[#This Row],[QTE]]</f>
        <v>19.8</v>
      </c>
      <c r="I1374" s="7">
        <v>1</v>
      </c>
      <c r="J1374" s="8" t="s">
        <v>2276</v>
      </c>
      <c r="K1374" s="8" t="s">
        <v>4320</v>
      </c>
      <c r="L1374" s="9" t="s">
        <v>2069</v>
      </c>
      <c r="M1374" s="10">
        <v>46134</v>
      </c>
      <c r="N1374" s="8" t="s">
        <v>5101</v>
      </c>
      <c r="O1374" s="12"/>
      <c r="P1374" s="13"/>
      <c r="Q1374" s="14">
        <f>Tabela1[[#This Row],[QTDE/ Fabricação]]-Tabela1[[#This Row],[QTE]]</f>
        <v>-2</v>
      </c>
      <c r="R1374" s="18">
        <f>IFERROR(H1374*((AA1374*0.25)+(AC1374*0.25)+(AD1374*0.225)+(AE1374*0.225)+(AF1374*0.05)),"")</f>
        <v>0</v>
      </c>
      <c r="S1374" s="18">
        <f>IFERROR(H1374*AG1374,"")</f>
        <v>0</v>
      </c>
      <c r="T1374" s="19">
        <f>IFERROR(S1374-H1374,"")</f>
        <v>-19.8</v>
      </c>
      <c r="U1374" s="203">
        <v>1</v>
      </c>
      <c r="V1374" s="12">
        <v>13</v>
      </c>
      <c r="W1374" s="13"/>
      <c r="X1374" s="14">
        <f>IFERROR(Tabela1[[#This Row],[QIANTIDADE EXPEDIDA]]*Tabela1[[#This Row],[PESO UNI]],"")</f>
        <v>9.9</v>
      </c>
      <c r="Y1374" s="14">
        <f>U1374-C1374</f>
        <v>-1</v>
      </c>
      <c r="Z1374" s="20">
        <f>Tabela1[[#This Row],[PESO TOTAL]]-Tabela1[[#This Row],[Peso Expedido]]</f>
        <v>9.9</v>
      </c>
      <c r="AA1374" s="17"/>
      <c r="AB1374" s="33"/>
      <c r="AC1374" s="33"/>
      <c r="AD1374" s="33"/>
      <c r="AE1374" s="33"/>
      <c r="AF1374" s="33"/>
      <c r="AG1374" s="33"/>
      <c r="AH1374" s="33"/>
      <c r="AI1374" s="33"/>
      <c r="AJ1374" s="5"/>
      <c r="AK1374" t="str">
        <f>Tabela1[[#This Row],[Coluna1]]&amp;Tabela1[[#This Row],[PEDIDO]]</f>
        <v>P-188</v>
      </c>
      <c r="AL1374"/>
      <c r="AM1374"/>
      <c r="AN1374"/>
      <c r="AO1374" t="str">
        <f>A1374&amp;"/"&amp;J1374</f>
        <v>T-072929-1/1073-TC-007</v>
      </c>
      <c r="AP1374" t="str">
        <f>Tabela1[[#This Row],[TAG]]&amp;Tabela1[[#This Row],[PEDIDO]]&amp;Tabela1[[#This Row],[PRODUTO]]</f>
        <v xml:space="preserve">1073-TC-007P-188ESTRUTURA </v>
      </c>
      <c r="AQ1374" s="22" t="str">
        <f>Tabela1[[#This Row],[PRODUTO]]&amp;Tabela1[[#This Row],[TAG]]</f>
        <v>ESTRUTURA 1073-TC-007</v>
      </c>
      <c r="AR1374" s="24" t="str">
        <f>Tabela1[[#This Row],[PEDIDO]]&amp;Tabela1[[#This Row],[PRODUTO]]</f>
        <v xml:space="preserve">P-188ESTRUTURA </v>
      </c>
      <c r="AS1374" s="37">
        <f>IF(AF1374="",0,IF(ISTEXT(AF1374),H1374*VALUE(SUBSTITUTE(AF1374,"%",""))/100,H1374*AF1374))-Tabela1[[#This Row],[PRONTO ACABADO2]]</f>
        <v>0</v>
      </c>
      <c r="AT1374" s="37">
        <f>IF(AG1374="",0,IF(ISTEXT(AG1374),H1374*VALUE(SUBSTITUTE(AG1374,"%",""))/100,H1374*AG1374))-Tabela1[[#This Row],[PESO EXPEDIDO2]]</f>
        <v>0</v>
      </c>
      <c r="AU1374" s="37">
        <f>IF(AH1374="",0,IF(ISTEXT(AH1374),H1374*VALUE(SUBSTITUTE(AH1374,"%",""))/100,H1374*AH1374))</f>
        <v>0</v>
      </c>
      <c r="AV1374" s="37">
        <f>IF(AG1374="",0,IF(ISTEXT(AG1374),H1374*VALUE(SUBSTITUTE(AG1374,"%",""))/100,H1374*AG1374))</f>
        <v>0</v>
      </c>
      <c r="AW1374" s="37"/>
    </row>
    <row r="1375" spans="1:49" ht="15.75" hidden="1" customHeight="1" x14ac:dyDescent="0.25">
      <c r="A1375" s="6" t="s">
        <v>4259</v>
      </c>
      <c r="B1375" s="21" t="s">
        <v>6162</v>
      </c>
      <c r="C1375" s="7">
        <v>1</v>
      </c>
      <c r="D1375" s="39" t="s">
        <v>6167</v>
      </c>
      <c r="E1375" s="7">
        <v>5058</v>
      </c>
      <c r="F1375" s="7">
        <v>26</v>
      </c>
      <c r="G1375" s="23">
        <v>8.4</v>
      </c>
      <c r="H1375" s="34">
        <f>Tabela1[[#This Row],[PESO UNI]]*Tabela1[[#This Row],[QTE]]</f>
        <v>8.4</v>
      </c>
      <c r="I1375" s="7">
        <v>1</v>
      </c>
      <c r="J1375" s="8" t="s">
        <v>2274</v>
      </c>
      <c r="K1375" s="8" t="s">
        <v>4320</v>
      </c>
      <c r="L1375" s="9" t="s">
        <v>2069</v>
      </c>
      <c r="M1375" s="10">
        <v>46134</v>
      </c>
      <c r="N1375" s="8" t="s">
        <v>5101</v>
      </c>
      <c r="O1375" s="12"/>
      <c r="P1375" s="13"/>
      <c r="Q1375" s="14">
        <f>Tabela1[[#This Row],[QTDE/ Fabricação]]-Tabela1[[#This Row],[QTE]]</f>
        <v>-1</v>
      </c>
      <c r="R1375" s="18">
        <f>IFERROR(H1375*((AA1375*0.25)+(AC1375*0.25)+(AD1375*0.225)+(AE1375*0.225)+(AF1375*0.05)),"")</f>
        <v>0</v>
      </c>
      <c r="S1375" s="18">
        <f>IFERROR(H1375*AG1375,"")</f>
        <v>0</v>
      </c>
      <c r="T1375" s="19">
        <f>IFERROR(S1375-H1375,"")</f>
        <v>-8.4</v>
      </c>
      <c r="U1375" s="203">
        <v>1</v>
      </c>
      <c r="V1375" s="12">
        <v>13</v>
      </c>
      <c r="W1375" s="13"/>
      <c r="X1375" s="14">
        <f>IFERROR(Tabela1[[#This Row],[QIANTIDADE EXPEDIDA]]*Tabela1[[#This Row],[PESO UNI]],"")</f>
        <v>8.4</v>
      </c>
      <c r="Y1375" s="14">
        <f>U1375-C1375</f>
        <v>0</v>
      </c>
      <c r="Z1375" s="20">
        <f>Tabela1[[#This Row],[PESO TOTAL]]-Tabela1[[#This Row],[Peso Expedido]]</f>
        <v>0</v>
      </c>
      <c r="AA1375" s="17"/>
      <c r="AB1375" s="33"/>
      <c r="AC1375" s="33"/>
      <c r="AD1375" s="33"/>
      <c r="AE1375" s="33"/>
      <c r="AF1375" s="33"/>
      <c r="AG1375" s="33"/>
      <c r="AH1375" s="33"/>
      <c r="AI1375" s="33"/>
      <c r="AJ1375" s="5"/>
      <c r="AK1375" t="str">
        <f>Tabela1[[#This Row],[Coluna1]]&amp;Tabela1[[#This Row],[PEDIDO]]</f>
        <v>P-188</v>
      </c>
      <c r="AL1375"/>
      <c r="AM1375"/>
      <c r="AN1375"/>
      <c r="AO1375" t="str">
        <f>A1375&amp;"/"&amp;J1375</f>
        <v>T-072929-1/1073-TC-006</v>
      </c>
      <c r="AP1375" t="str">
        <f>Tabela1[[#This Row],[TAG]]&amp;Tabela1[[#This Row],[PEDIDO]]&amp;Tabela1[[#This Row],[PRODUTO]]</f>
        <v xml:space="preserve">1073-TC-006P-188ESTRUTURA </v>
      </c>
      <c r="AQ1375" s="22" t="str">
        <f>Tabela1[[#This Row],[PRODUTO]]&amp;Tabela1[[#This Row],[TAG]]</f>
        <v>ESTRUTURA 1073-TC-006</v>
      </c>
      <c r="AR1375" s="24" t="str">
        <f>Tabela1[[#This Row],[PEDIDO]]&amp;Tabela1[[#This Row],[PRODUTO]]</f>
        <v xml:space="preserve">P-188ESTRUTURA </v>
      </c>
      <c r="AS1375" s="37">
        <f>IF(AF1375="",0,IF(ISTEXT(AF1375),H1375*VALUE(SUBSTITUTE(AF1375,"%",""))/100,H1375*AF1375))-Tabela1[[#This Row],[PRONTO ACABADO2]]</f>
        <v>0</v>
      </c>
      <c r="AT1375" s="37">
        <f>IF(AG1375="",0,IF(ISTEXT(AG1375),H1375*VALUE(SUBSTITUTE(AG1375,"%",""))/100,H1375*AG1375))-Tabela1[[#This Row],[PESO EXPEDIDO2]]</f>
        <v>0</v>
      </c>
      <c r="AU1375" s="37">
        <f>IF(AH1375="",0,IF(ISTEXT(AH1375),H1375*VALUE(SUBSTITUTE(AH1375,"%",""))/100,H1375*AH1375))</f>
        <v>0</v>
      </c>
      <c r="AV1375" s="37">
        <f>IF(AG1375="",0,IF(ISTEXT(AG1375),H1375*VALUE(SUBSTITUTE(AG1375,"%",""))/100,H1375*AG1375))</f>
        <v>0</v>
      </c>
      <c r="AW1375" s="37"/>
    </row>
    <row r="1376" spans="1:49" ht="15.75" hidden="1" customHeight="1" x14ac:dyDescent="0.25">
      <c r="A1376" s="6" t="s">
        <v>4259</v>
      </c>
      <c r="B1376" s="21" t="s">
        <v>6162</v>
      </c>
      <c r="C1376" s="7">
        <v>1</v>
      </c>
      <c r="D1376" s="39" t="s">
        <v>6167</v>
      </c>
      <c r="E1376" s="7">
        <v>5059</v>
      </c>
      <c r="F1376" s="7">
        <v>26</v>
      </c>
      <c r="G1376" s="23">
        <v>8.4</v>
      </c>
      <c r="H1376" s="34">
        <f>Tabela1[[#This Row],[PESO UNI]]*Tabela1[[#This Row],[QTE]]</f>
        <v>8.4</v>
      </c>
      <c r="I1376" s="7">
        <v>1</v>
      </c>
      <c r="J1376" s="8" t="s">
        <v>2276</v>
      </c>
      <c r="K1376" s="8" t="s">
        <v>4320</v>
      </c>
      <c r="L1376" s="9" t="s">
        <v>2069</v>
      </c>
      <c r="M1376" s="10">
        <v>46134</v>
      </c>
      <c r="N1376" s="8" t="s">
        <v>5101</v>
      </c>
      <c r="O1376" s="12"/>
      <c r="P1376" s="13"/>
      <c r="Q1376" s="14">
        <f>Tabela1[[#This Row],[QTDE/ Fabricação]]-Tabela1[[#This Row],[QTE]]</f>
        <v>-1</v>
      </c>
      <c r="R1376" s="18">
        <f>IFERROR(H1376*((AA1376*0.25)+(AC1376*0.25)+(AD1376*0.225)+(AE1376*0.225)+(AF1376*0.05)),"")</f>
        <v>0</v>
      </c>
      <c r="S1376" s="18">
        <f>IFERROR(H1376*AG1376,"")</f>
        <v>0</v>
      </c>
      <c r="T1376" s="19">
        <f>IFERROR(S1376-H1376,"")</f>
        <v>-8.4</v>
      </c>
      <c r="U1376" s="203">
        <v>1</v>
      </c>
      <c r="V1376" s="12">
        <v>13</v>
      </c>
      <c r="W1376" s="13"/>
      <c r="X1376" s="14">
        <f>IFERROR(Tabela1[[#This Row],[QIANTIDADE EXPEDIDA]]*Tabela1[[#This Row],[PESO UNI]],"")</f>
        <v>8.4</v>
      </c>
      <c r="Y1376" s="14">
        <f>U1376-C1376</f>
        <v>0</v>
      </c>
      <c r="Z1376" s="20">
        <f>Tabela1[[#This Row],[PESO TOTAL]]-Tabela1[[#This Row],[Peso Expedido]]</f>
        <v>0</v>
      </c>
      <c r="AA1376" s="17"/>
      <c r="AB1376" s="33"/>
      <c r="AC1376" s="33"/>
      <c r="AD1376" s="33"/>
      <c r="AE1376" s="33"/>
      <c r="AF1376" s="33"/>
      <c r="AG1376" s="33"/>
      <c r="AH1376" s="33"/>
      <c r="AI1376" s="33"/>
      <c r="AJ1376" s="5"/>
      <c r="AK1376" t="str">
        <f>Tabela1[[#This Row],[Coluna1]]&amp;Tabela1[[#This Row],[PEDIDO]]</f>
        <v>P-188</v>
      </c>
      <c r="AL1376"/>
      <c r="AM1376"/>
      <c r="AN1376"/>
      <c r="AO1376" t="str">
        <f>A1376&amp;"/"&amp;J1376</f>
        <v>T-072929-1/1073-TC-007</v>
      </c>
      <c r="AP1376" t="str">
        <f>Tabela1[[#This Row],[TAG]]&amp;Tabela1[[#This Row],[PEDIDO]]&amp;Tabela1[[#This Row],[PRODUTO]]</f>
        <v xml:space="preserve">1073-TC-007P-188ESTRUTURA </v>
      </c>
      <c r="AQ1376" s="22" t="str">
        <f>Tabela1[[#This Row],[PRODUTO]]&amp;Tabela1[[#This Row],[TAG]]</f>
        <v>ESTRUTURA 1073-TC-007</v>
      </c>
      <c r="AR1376" s="24" t="str">
        <f>Tabela1[[#This Row],[PEDIDO]]&amp;Tabela1[[#This Row],[PRODUTO]]</f>
        <v xml:space="preserve">P-188ESTRUTURA </v>
      </c>
      <c r="AS1376" s="37">
        <f>IF(AF1376="",0,IF(ISTEXT(AF1376),H1376*VALUE(SUBSTITUTE(AF1376,"%",""))/100,H1376*AF1376))-Tabela1[[#This Row],[PRONTO ACABADO2]]</f>
        <v>0</v>
      </c>
      <c r="AT1376" s="37">
        <f>IF(AG1376="",0,IF(ISTEXT(AG1376),H1376*VALUE(SUBSTITUTE(AG1376,"%",""))/100,H1376*AG1376))-Tabela1[[#This Row],[PESO EXPEDIDO2]]</f>
        <v>0</v>
      </c>
      <c r="AU1376" s="37">
        <f>IF(AH1376="",0,IF(ISTEXT(AH1376),H1376*VALUE(SUBSTITUTE(AH1376,"%",""))/100,H1376*AH1376))</f>
        <v>0</v>
      </c>
      <c r="AV1376" s="37">
        <f>IF(AG1376="",0,IF(ISTEXT(AG1376),H1376*VALUE(SUBSTITUTE(AG1376,"%",""))/100,H1376*AG1376))</f>
        <v>0</v>
      </c>
      <c r="AW1376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66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66 E607:E1376 AA1367:AI1376">
    <cfRule type="expression" dxfId="201" priority="2918">
      <formula>$AI2="OK"</formula>
    </cfRule>
  </conditionalFormatting>
  <conditionalFormatting sqref="F565:F1366 B607:B1366 H607:I1366 K860:O1366">
    <cfRule type="expression" dxfId="200" priority="2360">
      <formula>#REF!="OK"</formula>
    </cfRule>
  </conditionalFormatting>
  <conditionalFormatting sqref="G453:G459">
    <cfRule type="expression" dxfId="199" priority="1269">
      <formula>$AI507="OK"</formula>
    </cfRule>
  </conditionalFormatting>
  <conditionalFormatting sqref="H420">
    <cfRule type="expression" dxfId="198" priority="29711">
      <formula>$AI450="OK"</formula>
    </cfRule>
  </conditionalFormatting>
  <conditionalFormatting sqref="H421:H439">
    <cfRule type="expression" dxfId="197" priority="29701">
      <formula>$AI460="OK"</formula>
    </cfRule>
  </conditionalFormatting>
  <conditionalFormatting sqref="H577">
    <cfRule type="expression" dxfId="196" priority="29678">
      <formula>$AI605="OK"</formula>
    </cfRule>
  </conditionalFormatting>
  <conditionalFormatting sqref="K154:K439 K446:K452 L449:L450 L763:O764">
    <cfRule type="expression" dxfId="195" priority="2927">
      <formula>#REF!="OK"</formula>
    </cfRule>
  </conditionalFormatting>
  <conditionalFormatting sqref="K763:K764">
    <cfRule type="expression" dxfId="194" priority="29927">
      <formula>$AI1390="OK"</formula>
    </cfRule>
  </conditionalFormatting>
  <conditionalFormatting sqref="K765:O818 K819:M820 O819:O820 K821:O822 K823:M834 O823:O834 K835:O837 K838:M839 O838:O839 K840:O840 K841:M842 O841:O842 K843:O858 K859:M859 O859">
    <cfRule type="expression" dxfId="193" priority="2403">
      <formula>#REF!="OK"</formula>
    </cfRule>
  </conditionalFormatting>
  <conditionalFormatting sqref="L2:L27 H416:H418">
    <cfRule type="expression" dxfId="192" priority="29454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91" priority="2924">
      <formula>$AI72="OK"</formula>
    </cfRule>
  </conditionalFormatting>
  <conditionalFormatting sqref="L409">
    <cfRule type="expression" dxfId="190" priority="29703">
      <formula>$AI450="OK"</formula>
    </cfRule>
  </conditionalFormatting>
  <conditionalFormatting sqref="L410:L439">
    <cfRule type="expression" dxfId="189" priority="29556">
      <formula>$AI460="OK"</formula>
    </cfRule>
  </conditionalFormatting>
  <conditionalFormatting sqref="N2:N452">
    <cfRule type="expression" dxfId="188" priority="2808">
      <formula>#REF!="OK"</formula>
    </cfRule>
  </conditionalFormatting>
  <conditionalFormatting sqref="N819:N820">
    <cfRule type="expression" dxfId="187" priority="1495">
      <formula>#REF!="OK"</formula>
    </cfRule>
  </conditionalFormatting>
  <conditionalFormatting sqref="N823:N834">
    <cfRule type="expression" dxfId="186" priority="1483">
      <formula>#REF!="OK"</formula>
    </cfRule>
  </conditionalFormatting>
  <conditionalFormatting sqref="N838:N839">
    <cfRule type="expression" dxfId="185" priority="1481">
      <formula>#REF!="OK"</formula>
    </cfRule>
  </conditionalFormatting>
  <conditionalFormatting sqref="N841:N842">
    <cfRule type="expression" dxfId="184" priority="1479">
      <formula>#REF!="OK"</formula>
    </cfRule>
  </conditionalFormatting>
  <conditionalFormatting sqref="N859">
    <cfRule type="expression" dxfId="183" priority="1477">
      <formula>#REF!="OK"</formula>
    </cfRule>
  </conditionalFormatting>
  <conditionalFormatting sqref="O451:O459">
    <cfRule type="cellIs" dxfId="182" priority="2874" operator="greaterThanOrEqual">
      <formula>0</formula>
    </cfRule>
  </conditionalFormatting>
  <conditionalFormatting sqref="O451:P454 H450 R450 M451:M452 A451:D454 F451:F454 H451:J459 K453:N459 P458:P459">
    <cfRule type="expression" dxfId="181" priority="29512">
      <formula>$AI504="OK"</formula>
    </cfRule>
  </conditionalFormatting>
  <conditionalFormatting sqref="O2:Z27 A2:D27 F2:F27 H2:K27 M2:M27 H154:H414 H460:H572">
    <cfRule type="expression" dxfId="180" priority="29487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79" priority="29185">
      <formula>$AI73="OK"</formula>
    </cfRule>
  </conditionalFormatting>
  <conditionalFormatting sqref="O107:Z107 A107:D107 F107 H107:K107 M107">
    <cfRule type="expression" dxfId="178" priority="30007">
      <formula>$AI153="OK"</formula>
    </cfRule>
  </conditionalFormatting>
  <conditionalFormatting sqref="O108:Z108 A108:D108 F108 H108:K108 M108 L109">
    <cfRule type="expression" dxfId="177" priority="29820">
      <formula>#REF!="OK"</formula>
    </cfRule>
  </conditionalFormatting>
  <conditionalFormatting sqref="O403:Z403 O407:Z407 A403:D403 F403 I403:J403 M403 L404 A407:D407 F407 I407:J407 M407 L408 H415 H419">
    <cfRule type="expression" dxfId="176" priority="29704">
      <formula>#REF!="OK"</formula>
    </cfRule>
  </conditionalFormatting>
  <conditionalFormatting sqref="O404:Z406 L153 L215:L257 L397:L403 A404:D406 F404:F406 I404:J406 M404:M406">
    <cfRule type="expression" dxfId="175" priority="29391">
      <formula>$AI196="OK"</formula>
    </cfRule>
  </conditionalFormatting>
  <conditionalFormatting sqref="O408:Z408 L405:L407 A408:D408 F408 I408:J408 M408">
    <cfRule type="expression" dxfId="174" priority="29713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 F1367:F1376 M1367:M1376 O1367:Z1376 I1367:J1376">
    <cfRule type="expression" dxfId="173" priority="29526">
      <formula>$AI500="OK"</formula>
    </cfRule>
  </conditionalFormatting>
  <conditionalFormatting sqref="O560:Z563 Z561:Z564 B560:B563 F560:F563 I560:I563 M560:M563 H573:H576">
    <cfRule type="expression" dxfId="172" priority="29641">
      <formula>#REF!="OK"</formula>
    </cfRule>
  </conditionalFormatting>
  <conditionalFormatting sqref="O564:Z564 B564 F564 I564 M564">
    <cfRule type="expression" dxfId="171" priority="29555">
      <formula>$AI605="OK"</formula>
    </cfRule>
  </conditionalFormatting>
  <conditionalFormatting sqref="P1278:Q1279 S1278:Z1279">
    <cfRule type="expression" dxfId="170" priority="770">
      <formula>$AI1910="OK"</formula>
    </cfRule>
    <cfRule type="expression" dxfId="169" priority="774">
      <formula>$AI1883="OK"</formula>
    </cfRule>
  </conditionalFormatting>
  <conditionalFormatting sqref="P1279:Q1280 S1279:Z1280">
    <cfRule type="expression" dxfId="168" priority="760">
      <formula>$AI1910="OK"</formula>
    </cfRule>
    <cfRule type="expression" dxfId="167" priority="764">
      <formula>$AI1883="OK"</formula>
    </cfRule>
  </conditionalFormatting>
  <conditionalFormatting sqref="P1282:Q1294">
    <cfRule type="expression" dxfId="166" priority="745">
      <formula>$AI1910="OK"</formula>
    </cfRule>
    <cfRule type="expression" dxfId="165" priority="746">
      <formula>$AI1883="OK"</formula>
    </cfRule>
  </conditionalFormatting>
  <conditionalFormatting sqref="P1292:Q1297">
    <cfRule type="expression" dxfId="164" priority="735">
      <formula>$AI1919="OK"</formula>
    </cfRule>
    <cfRule type="expression" dxfId="163" priority="736">
      <formula>$AI1892="OK"</formula>
    </cfRule>
  </conditionalFormatting>
  <conditionalFormatting sqref="P1295:Q1300">
    <cfRule type="expression" dxfId="162" priority="725">
      <formula>$AI1921="OK"</formula>
    </cfRule>
    <cfRule type="expression" dxfId="161" priority="726">
      <formula>$AI1894="OK"</formula>
    </cfRule>
  </conditionalFormatting>
  <conditionalFormatting sqref="P1317:Q1319 P1324:Q1326 P1331:Q1333 S1331:Z1333 P1338:Q1340 S1338:Z1340 P1345:Q1366 S1345:Z1366">
    <cfRule type="expression" dxfId="160" priority="554">
      <formula>$AI1940="OK"</formula>
    </cfRule>
    <cfRule type="expression" dxfId="159" priority="555">
      <formula>$AI1913="OK"</formula>
    </cfRule>
    <cfRule type="expression" dxfId="158" priority="556">
      <formula>$AI1945="OK"</formula>
    </cfRule>
  </conditionalFormatting>
  <conditionalFormatting sqref="P763:Z835">
    <cfRule type="expression" dxfId="157" priority="29840">
      <formula>$AI1400="OK"</formula>
    </cfRule>
  </conditionalFormatting>
  <conditionalFormatting sqref="P836:Z846">
    <cfRule type="expression" dxfId="156" priority="29916">
      <formula>$AI1471="OK"</formula>
    </cfRule>
  </conditionalFormatting>
  <conditionalFormatting sqref="P838:Z846 S1261:Z1291 P1261:Q1291">
    <cfRule type="expression" dxfId="155" priority="29917">
      <formula>$AI1472="OK"</formula>
    </cfRule>
  </conditionalFormatting>
  <conditionalFormatting sqref="P846:Z846 P848:Z914 A874:X874 S1261:Z1294 P1261:Q1294">
    <cfRule type="expression" dxfId="154" priority="29909">
      <formula>$AI1479="OK"</formula>
    </cfRule>
  </conditionalFormatting>
  <conditionalFormatting sqref="P847:Z847">
    <cfRule type="expression" dxfId="153" priority="1618">
      <formula>$AI1480="OK"</formula>
    </cfRule>
    <cfRule type="expression" dxfId="152" priority="1619">
      <formula>$AI1482="OK"</formula>
    </cfRule>
    <cfRule type="expression" dxfId="151" priority="1620">
      <formula>$AI1481="OK"</formula>
    </cfRule>
  </conditionalFormatting>
  <conditionalFormatting sqref="P848:Z914 A874:X874 S1292:Z1297 P1292:Q1297">
    <cfRule type="expression" dxfId="150" priority="31098">
      <formula>$AI1480="OK"</formula>
    </cfRule>
  </conditionalFormatting>
  <conditionalFormatting sqref="P915:Z928">
    <cfRule type="expression" dxfId="149" priority="779">
      <formula>$AI1548="OK"</formula>
    </cfRule>
    <cfRule type="expression" dxfId="148" priority="780">
      <formula>$AI1547="OK"</formula>
    </cfRule>
  </conditionalFormatting>
  <conditionalFormatting sqref="P929:Z1016 P1144:Z1291">
    <cfRule type="expression" dxfId="147" priority="29921">
      <formula>$AI1536="OK"</formula>
    </cfRule>
  </conditionalFormatting>
  <conditionalFormatting sqref="P929:Z1294">
    <cfRule type="expression" dxfId="146" priority="30214">
      <formula>$AI1535="OK"</formula>
    </cfRule>
  </conditionalFormatting>
  <conditionalFormatting sqref="P1017:Z1143 P1292:Z1297">
    <cfRule type="expression" dxfId="145" priority="525">
      <formula>$AI1622="OK"</formula>
    </cfRule>
  </conditionalFormatting>
  <conditionalFormatting sqref="P1259:Z1259">
    <cfRule type="expression" dxfId="144" priority="842">
      <formula>$AI1865="OK"</formula>
    </cfRule>
    <cfRule type="expression" dxfId="143" priority="843">
      <formula>$AI1866="OK"</formula>
    </cfRule>
  </conditionalFormatting>
  <conditionalFormatting sqref="P1295:Z1300">
    <cfRule type="expression" dxfId="142" priority="31109">
      <formula>$AI1899="OK"</formula>
    </cfRule>
  </conditionalFormatting>
  <conditionalFormatting sqref="P1317:Z1319 P1324:Z1326 P1331:Z1333 P1338:Z1340 P1345:Z1366">
    <cfRule type="expression" dxfId="141" priority="30572">
      <formula>$AI1918="OK"</formula>
    </cfRule>
  </conditionalFormatting>
  <conditionalFormatting sqref="Q2:Q452 A874:X874 Q460:Q1376 T2:T1376 Y2:Z1376">
    <cfRule type="cellIs" dxfId="140" priority="29154" operator="greaterThanOrEqual">
      <formula>0</formula>
    </cfRule>
  </conditionalFormatting>
  <conditionalFormatting sqref="Q2:Q452">
    <cfRule type="cellIs" dxfId="139" priority="29153" operator="lessThan">
      <formula>0</formula>
    </cfRule>
  </conditionalFormatting>
  <conditionalFormatting sqref="Q453:Q459">
    <cfRule type="expression" dxfId="138" priority="1268">
      <formula>$AI507="OK"</formula>
    </cfRule>
  </conditionalFormatting>
  <conditionalFormatting sqref="Q460:Q1366 O451:O459">
    <cfRule type="cellIs" dxfId="137" priority="2873" operator="lessThan">
      <formula>0</formula>
    </cfRule>
  </conditionalFormatting>
  <conditionalFormatting sqref="S212">
    <cfRule type="expression" dxfId="136" priority="2925">
      <formula>#REF!="OK"</formula>
    </cfRule>
  </conditionalFormatting>
  <conditionalFormatting sqref="S394">
    <cfRule type="expression" dxfId="135" priority="2926">
      <formula>#REF!="OK"</formula>
    </cfRule>
  </conditionalFormatting>
  <conditionalFormatting sqref="S448:Z448 O448:Q448 A448:D448 F448 J448 M448">
    <cfRule type="expression" dxfId="134" priority="29511">
      <formula>#REF!="OK"</formula>
    </cfRule>
  </conditionalFormatting>
  <conditionalFormatting sqref="S1280:Z1281 P1280:Q1281">
    <cfRule type="expression" dxfId="133" priority="30104">
      <formula>$AI1910="OK"</formula>
    </cfRule>
    <cfRule type="expression" dxfId="132" priority="30105">
      <formula>$AI1883="OK"</formula>
    </cfRule>
  </conditionalFormatting>
  <conditionalFormatting sqref="S1281:Z1291 P1281:Q1291">
    <cfRule type="expression" dxfId="131" priority="30166">
      <formula>$AI1910="OK"</formula>
    </cfRule>
    <cfRule type="expression" dxfId="130" priority="30167">
      <formula>$AI1883="OK"</formula>
    </cfRule>
  </conditionalFormatting>
  <conditionalFormatting sqref="S1282:Z1294">
    <cfRule type="expression" dxfId="129" priority="30160">
      <formula>$AI1910="OK"</formula>
    </cfRule>
    <cfRule type="expression" dxfId="128" priority="30161">
      <formula>$AI1883="OK"</formula>
    </cfRule>
  </conditionalFormatting>
  <conditionalFormatting sqref="S1292:Z1297">
    <cfRule type="expression" dxfId="127" priority="747">
      <formula>$AI1919="OK"</formula>
    </cfRule>
    <cfRule type="expression" dxfId="126" priority="748">
      <formula>$AI1892="OK"</formula>
    </cfRule>
  </conditionalFormatting>
  <conditionalFormatting sqref="S1295:Z1300 P1295:Q1300">
    <cfRule type="expression" dxfId="125" priority="31120">
      <formula>$AI1926="OK"</formula>
    </cfRule>
  </conditionalFormatting>
  <conditionalFormatting sqref="S1295:Z1300">
    <cfRule type="expression" dxfId="124" priority="737">
      <formula>$AI1921="OK"</formula>
    </cfRule>
    <cfRule type="expression" dxfId="123" priority="738">
      <formula>$AI1894="OK"</formula>
    </cfRule>
  </conditionalFormatting>
  <conditionalFormatting sqref="S1317:Z1319">
    <cfRule type="expression" dxfId="122" priority="30563">
      <formula>$AI1940="OK"</formula>
    </cfRule>
    <cfRule type="expression" dxfId="121" priority="30564">
      <formula>$AI1913="OK"</formula>
    </cfRule>
    <cfRule type="expression" dxfId="120" priority="30565">
      <formula>$AI1945="OK"</formula>
    </cfRule>
  </conditionalFormatting>
  <conditionalFormatting sqref="S1324:Z1326">
    <cfRule type="expression" dxfId="119" priority="180">
      <formula>$AI1947="OK"</formula>
    </cfRule>
    <cfRule type="expression" dxfId="118" priority="181">
      <formula>$AI1920="OK"</formula>
    </cfRule>
    <cfRule type="expression" dxfId="117" priority="182">
      <formula>$AI1952="OK"</formula>
    </cfRule>
  </conditionalFormatting>
  <conditionalFormatting sqref="A874:X874 T2:T1376 Y2:Z1376">
    <cfRule type="cellIs" dxfId="116" priority="29155" operator="lessThan">
      <formula>0</formula>
    </cfRule>
  </conditionalFormatting>
  <conditionalFormatting sqref="T213:Z213 O213:R213 A213:D213 F213 I213:J213 M213">
    <cfRule type="expression" dxfId="115" priority="29365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14" priority="29253">
      <formula>$AI258="OK"</formula>
    </cfRule>
  </conditionalFormatting>
  <conditionalFormatting sqref="T395:Z395 O395:R395 A395:D395 F395 I395:J395 M395 L396">
    <cfRule type="expression" dxfId="113" priority="29416">
      <formula>#REF!="OK"</formula>
    </cfRule>
  </conditionalFormatting>
  <conditionalFormatting sqref="T409:Z439 O409:R439 S409:S438 A409:D439 F409:F439 I409:J439 M409:M439 L440:L446">
    <cfRule type="expression" dxfId="112" priority="29797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11" priority="29706">
      <formula>$AI491="OK"</formula>
    </cfRule>
  </conditionalFormatting>
  <conditionalFormatting sqref="T606:Z606 Q606:R606 H606">
    <cfRule type="expression" dxfId="110" priority="29693">
      <formula>$AI670="OK"</formula>
    </cfRule>
  </conditionalFormatting>
  <conditionalFormatting sqref="V451:Y452 R451:T459 V453:Z459">
    <cfRule type="expression" dxfId="109" priority="29611">
      <formula>$AI488="OK"</formula>
    </cfRule>
  </conditionalFormatting>
  <conditionalFormatting sqref="Z451:Z452 O565:Z623 K624:Z762 K557:K623 B565:B604 I565:I604 M565:M604 H578:H604 A605:D606 H605:J606 L605:N623">
    <cfRule type="expression" dxfId="108" priority="29680">
      <formula>#REF!="OK"</formula>
    </cfRule>
  </conditionalFormatting>
  <conditionalFormatting sqref="Z451:Z452">
    <cfRule type="expression" dxfId="107" priority="2857">
      <formula>$AI495="OK"</formula>
    </cfRule>
  </conditionalFormatting>
  <conditionalFormatting sqref="Z565 H1367:H1376">
    <cfRule type="expression" dxfId="106" priority="29671">
      <formula>$AI605="OK"</formula>
    </cfRule>
  </conditionalFormatting>
  <conditionalFormatting sqref="Z606">
    <cfRule type="expression" dxfId="105" priority="29696">
      <formula>$AI669="OK"</formula>
    </cfRule>
  </conditionalFormatting>
  <conditionalFormatting sqref="AA819:AA820 AA893:AA1366">
    <cfRule type="cellIs" dxfId="104" priority="1748" operator="greaterThanOrEqual">
      <formula>1</formula>
    </cfRule>
    <cfRule type="expression" dxfId="103" priority="1749">
      <formula>$AI819="OK"</formula>
    </cfRule>
  </conditionalFormatting>
  <conditionalFormatting sqref="AA823:AA834">
    <cfRule type="cellIs" dxfId="102" priority="1724" operator="greaterThanOrEqual">
      <formula>1</formula>
    </cfRule>
    <cfRule type="expression" dxfId="101" priority="1725">
      <formula>$AI823="OK"</formula>
    </cfRule>
  </conditionalFormatting>
  <conditionalFormatting sqref="AA838:AA839">
    <cfRule type="cellIs" dxfId="100" priority="1720" operator="greaterThanOrEqual">
      <formula>1</formula>
    </cfRule>
    <cfRule type="expression" dxfId="99" priority="1721">
      <formula>$AI838="OK"</formula>
    </cfRule>
  </conditionalFormatting>
  <conditionalFormatting sqref="AA841:AA842">
    <cfRule type="cellIs" dxfId="98" priority="1716" operator="greaterThanOrEqual">
      <formula>1</formula>
    </cfRule>
    <cfRule type="expression" dxfId="97" priority="1717">
      <formula>$AI841="OK"</formula>
    </cfRule>
  </conditionalFormatting>
  <conditionalFormatting sqref="AA859">
    <cfRule type="cellIs" dxfId="96" priority="1714" operator="greaterThanOrEqual">
      <formula>1</formula>
    </cfRule>
    <cfRule type="expression" dxfId="95" priority="1715">
      <formula>$AI859="OK"</formula>
    </cfRule>
  </conditionalFormatting>
  <conditionalFormatting sqref="AA875:AA885">
    <cfRule type="cellIs" dxfId="94" priority="1692" operator="greaterThanOrEqual">
      <formula>1</formula>
    </cfRule>
    <cfRule type="expression" dxfId="93" priority="1693">
      <formula>$AI875="OK"</formula>
    </cfRule>
  </conditionalFormatting>
  <conditionalFormatting sqref="AA137:AC141">
    <cfRule type="expression" dxfId="92" priority="1655">
      <formula>$AI137="OK"</formula>
    </cfRule>
  </conditionalFormatting>
  <conditionalFormatting sqref="AA142:AC142 AC989:AG989">
    <cfRule type="expression" dxfId="91" priority="1657">
      <formula>$AI141="OK"</formula>
    </cfRule>
  </conditionalFormatting>
  <conditionalFormatting sqref="AA143:AC148">
    <cfRule type="expression" dxfId="90" priority="1647">
      <formula>$AI143="OK"</formula>
    </cfRule>
  </conditionalFormatting>
  <conditionalFormatting sqref="AA149:AC149">
    <cfRule type="expression" dxfId="89" priority="1649">
      <formula>$AI148="OK"</formula>
    </cfRule>
  </conditionalFormatting>
  <conditionalFormatting sqref="AA150:AC150">
    <cfRule type="expression" dxfId="88" priority="1646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87" priority="1643">
      <formula>$AI609="OK"</formula>
    </cfRule>
  </conditionalFormatting>
  <conditionalFormatting sqref="AA609:AC610 AA613:AC617 AA620:AC623 AJ893:AJ899 AB900:AJ1001 AJ1002 AB1003:AJ1007 AJ1008:AJ1013 AB1014:AJ1020 AJ1021:AJ1022 AB1023:AJ1168 AJ1169 AB1170:AJ1205 AJ1206:AJ1221 AB1222:AJ1366">
    <cfRule type="cellIs" dxfId="86" priority="1645" operator="greaterThanOrEqual">
      <formula>1</formula>
    </cfRule>
  </conditionalFormatting>
  <conditionalFormatting sqref="AA121:AD127">
    <cfRule type="expression" dxfId="85" priority="1752">
      <formula>$AI121="OK"</formula>
    </cfRule>
  </conditionalFormatting>
  <conditionalFormatting sqref="AA605:AH605">
    <cfRule type="cellIs" dxfId="84" priority="1760" operator="greaterThanOrEqual">
      <formula>1</formula>
    </cfRule>
  </conditionalFormatting>
  <conditionalFormatting sqref="AA607:AH608">
    <cfRule type="expression" dxfId="83" priority="1465">
      <formula>$AI607="OK"</formula>
    </cfRule>
    <cfRule type="cellIs" dxfId="82" priority="1466" operator="greaterThanOrEqual">
      <formula>1</formula>
    </cfRule>
  </conditionalFormatting>
  <conditionalFormatting sqref="AA618:AH619">
    <cfRule type="expression" dxfId="81" priority="1461">
      <formula>$AI618="OK"</formula>
    </cfRule>
    <cfRule type="cellIs" dxfId="80" priority="1462" operator="greaterThanOrEqual">
      <formula>1</formula>
    </cfRule>
  </conditionalFormatting>
  <conditionalFormatting sqref="AA624:AH762">
    <cfRule type="expression" dxfId="79" priority="1758">
      <formula>$AI624="OK"</formula>
    </cfRule>
    <cfRule type="cellIs" dxfId="78" priority="1759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77" priority="29151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76" priority="29152" operator="greaterThanOrEqual">
      <formula>1</formula>
    </cfRule>
  </conditionalFormatting>
  <conditionalFormatting sqref="AA461:AI606 AI607:AI762 AI799:AI805 AI818:AI819">
    <cfRule type="cellIs" dxfId="75" priority="2851" operator="greaterThanOrEqual">
      <formula>1</formula>
    </cfRule>
  </conditionalFormatting>
  <conditionalFormatting sqref="AA606:AI606">
    <cfRule type="expression" dxfId="74" priority="2852">
      <formula>$AI606="OK"</formula>
    </cfRule>
  </conditionalFormatting>
  <conditionalFormatting sqref="AA843:AJ858">
    <cfRule type="cellIs" dxfId="73" priority="1617" operator="greaterThanOrEqual">
      <formula>1</formula>
    </cfRule>
  </conditionalFormatting>
  <conditionalFormatting sqref="AB893:AI899">
    <cfRule type="cellIs" dxfId="72" priority="496" operator="greaterThanOrEqual">
      <formula>1</formula>
    </cfRule>
  </conditionalFormatting>
  <conditionalFormatting sqref="AB1002:AI1002">
    <cfRule type="cellIs" dxfId="71" priority="493" operator="greaterThanOrEqual">
      <formula>1</formula>
    </cfRule>
  </conditionalFormatting>
  <conditionalFormatting sqref="AB1008:AI1013">
    <cfRule type="cellIs" dxfId="70" priority="475" operator="greaterThanOrEqual">
      <formula>1</formula>
    </cfRule>
  </conditionalFormatting>
  <conditionalFormatting sqref="AB1021:AI1022">
    <cfRule type="cellIs" dxfId="69" priority="469" operator="greaterThanOrEqual">
      <formula>1</formula>
    </cfRule>
  </conditionalFormatting>
  <conditionalFormatting sqref="AB1169:AI1169">
    <cfRule type="cellIs" dxfId="68" priority="466" operator="greaterThanOrEqual">
      <formula>1</formula>
    </cfRule>
  </conditionalFormatting>
  <conditionalFormatting sqref="AB1206:AI1221">
    <cfRule type="cellIs" dxfId="67" priority="442" operator="greaterThanOrEqual">
      <formula>1</formula>
    </cfRule>
  </conditionalFormatting>
  <conditionalFormatting sqref="AC455:AC459">
    <cfRule type="expression" dxfId="66" priority="2791">
      <formula>$AI455="OK"</formula>
    </cfRule>
    <cfRule type="cellIs" dxfId="65" priority="2792" operator="greaterThanOrEqual">
      <formula>1</formula>
    </cfRule>
  </conditionalFormatting>
  <conditionalFormatting sqref="AC777">
    <cfRule type="cellIs" dxfId="64" priority="921" operator="greaterThanOrEqual">
      <formula>1</formula>
    </cfRule>
  </conditionalFormatting>
  <conditionalFormatting sqref="AC806">
    <cfRule type="cellIs" dxfId="63" priority="918" operator="greaterThanOrEqual">
      <formula>1</formula>
    </cfRule>
  </conditionalFormatting>
  <conditionalFormatting sqref="AC1182:AC1200 AC1292:AG1365">
    <cfRule type="expression" dxfId="62" priority="409">
      <formula>$AI1183="OK"</formula>
    </cfRule>
  </conditionalFormatting>
  <conditionalFormatting sqref="AC959:AG969 AC982:AG988 AC990:AG1001 AC1003:AG1007 AC1014:AG1020 AC1023:AG1099 AC1106:AG1106 AC1108:AG1108 AC1170:AG1205 AC1222:AG1249 AC1251:AG1289">
    <cfRule type="expression" dxfId="61" priority="1358">
      <formula>$AI960="OK"</formula>
    </cfRule>
  </conditionalFormatting>
  <conditionalFormatting sqref="AC988:AG989">
    <cfRule type="expression" dxfId="60" priority="1359">
      <formula>$AI988="OK"</formula>
    </cfRule>
  </conditionalFormatting>
  <conditionalFormatting sqref="AC997:AG997 AC1290:AG1291 AC1293:AG1294 AC1296:AG1297 AC1299:AG1300">
    <cfRule type="expression" dxfId="59" priority="1342">
      <formula>$AI999="OK"</formula>
    </cfRule>
  </conditionalFormatting>
  <conditionalFormatting sqref="AC998:AG998">
    <cfRule type="expression" dxfId="58" priority="1340">
      <formula>$AI998="OK"</formula>
    </cfRule>
  </conditionalFormatting>
  <conditionalFormatting sqref="AC1113:AG1167">
    <cfRule type="expression" dxfId="57" priority="439">
      <formula>$AI1114="OK"</formula>
    </cfRule>
  </conditionalFormatting>
  <conditionalFormatting sqref="AC1143:AG1143">
    <cfRule type="expression" dxfId="56" priority="30098">
      <formula>#REF!="OK"</formula>
    </cfRule>
  </conditionalFormatting>
  <conditionalFormatting sqref="AC1250:AG1250">
    <cfRule type="expression" dxfId="55" priority="30990">
      <formula>#REF!="OK"</formula>
    </cfRule>
  </conditionalFormatting>
  <conditionalFormatting sqref="AC1257:AG1260">
    <cfRule type="expression" dxfId="54" priority="30035">
      <formula>#REF!="OK"</formula>
    </cfRule>
  </conditionalFormatting>
  <conditionalFormatting sqref="AC1277:AG1286">
    <cfRule type="expression" dxfId="53" priority="30296">
      <formula>#REF!="OK"</formula>
    </cfRule>
  </conditionalFormatting>
  <conditionalFormatting sqref="AC1287:AG1291">
    <cfRule type="expression" dxfId="52" priority="31606">
      <formula>$AI1377="OK"</formula>
    </cfRule>
  </conditionalFormatting>
  <conditionalFormatting sqref="AC1292:AG1294">
    <cfRule type="expression" dxfId="51" priority="744">
      <formula>$AI1381="OK"</formula>
    </cfRule>
  </conditionalFormatting>
  <conditionalFormatting sqref="AC1295:AG1297">
    <cfRule type="expression" dxfId="50" priority="734">
      <formula>$AI1383="OK"</formula>
    </cfRule>
  </conditionalFormatting>
  <conditionalFormatting sqref="AC1298:AG1300">
    <cfRule type="expression" dxfId="49" priority="724">
      <formula>$AI1385="OK"</formula>
    </cfRule>
  </conditionalFormatting>
  <conditionalFormatting sqref="AC1316:AG1319 AC1323:AG1326 AC1330:AG1333 AC1337:AG1340">
    <cfRule type="expression" dxfId="48" priority="30696">
      <formula>#REF!="OK"</formula>
    </cfRule>
  </conditionalFormatting>
  <conditionalFormatting sqref="AC1317:AG1319 AC1338:AG1340 AC1345:AG1366 AC1331:AG1333">
    <cfRule type="expression" dxfId="47" priority="563">
      <formula>$AI1402="OK"</formula>
    </cfRule>
  </conditionalFormatting>
  <conditionalFormatting sqref="AC1324:AG1326">
    <cfRule type="expression" dxfId="46" priority="179">
      <formula>$AI1409="OK"</formula>
    </cfRule>
  </conditionalFormatting>
  <conditionalFormatting sqref="AC1344:AG1366">
    <cfRule type="expression" dxfId="45" priority="16">
      <formula>#REF!="OK"</formula>
    </cfRule>
  </conditionalFormatting>
  <conditionalFormatting sqref="AD777:AG777">
    <cfRule type="cellIs" dxfId="44" priority="922" operator="greaterThanOrEqual">
      <formula>1</formula>
    </cfRule>
    <cfRule type="expression" dxfId="43" priority="923">
      <formula>$AI777="OK"</formula>
    </cfRule>
  </conditionalFormatting>
  <conditionalFormatting sqref="AD806:AG806">
    <cfRule type="cellIs" dxfId="42" priority="919" operator="greaterThanOrEqual">
      <formula>1</formula>
    </cfRule>
    <cfRule type="expression" dxfId="41" priority="920">
      <formula>$AI806="OK"</formula>
    </cfRule>
  </conditionalFormatting>
  <conditionalFormatting sqref="AD1001:AG1001">
    <cfRule type="cellIs" dxfId="40" priority="917" operator="greaterThanOrEqual">
      <formula>1</formula>
    </cfRule>
  </conditionalFormatting>
  <conditionalFormatting sqref="AD1003:AG1007">
    <cfRule type="cellIs" dxfId="39" priority="912" operator="greaterThanOrEqual">
      <formula>1</formula>
    </cfRule>
  </conditionalFormatting>
  <conditionalFormatting sqref="AD1014:AG1016">
    <cfRule type="cellIs" dxfId="38" priority="909" operator="greaterThanOrEqual">
      <formula>1</formula>
    </cfRule>
  </conditionalFormatting>
  <conditionalFormatting sqref="AD1044:AG1047">
    <cfRule type="cellIs" dxfId="37" priority="441" operator="greaterThanOrEqual">
      <formula>1</formula>
    </cfRule>
  </conditionalFormatting>
  <conditionalFormatting sqref="AD609:AH610 AA611:AH612 AD613:AH617 AD620:AH623">
    <cfRule type="cellIs" dxfId="36" priority="2841" operator="greaterThanOrEqual">
      <formula>1</formula>
    </cfRule>
    <cfRule type="expression" dxfId="35" priority="2842">
      <formula>$AI609="OK"</formula>
    </cfRule>
  </conditionalFormatting>
  <conditionalFormatting sqref="AE455:AE459">
    <cfRule type="expression" dxfId="34" priority="2790">
      <formula>$AI455="OK"</formula>
    </cfRule>
  </conditionalFormatting>
  <conditionalFormatting sqref="AF455:AF459">
    <cfRule type="expression" dxfId="33" priority="2789">
      <formula>$AI455="OK"</formula>
    </cfRule>
  </conditionalFormatting>
  <conditionalFormatting sqref="AF988:AG989">
    <cfRule type="expression" dxfId="32" priority="590">
      <formula>$AI988="OK"</formula>
    </cfRule>
  </conditionalFormatting>
  <conditionalFormatting sqref="AF989:AG989">
    <cfRule type="expression" dxfId="31" priority="589">
      <formula>$AI990="OK"</formula>
    </cfRule>
  </conditionalFormatting>
  <conditionalFormatting sqref="AF997:AG998">
    <cfRule type="expression" dxfId="30" priority="587">
      <formula>$AI997="OK"</formula>
    </cfRule>
  </conditionalFormatting>
  <conditionalFormatting sqref="AF451:AH452">
    <cfRule type="expression" dxfId="29" priority="2740">
      <formula>$AI451="OK"</formula>
    </cfRule>
  </conditionalFormatting>
  <conditionalFormatting sqref="AG455:AG459">
    <cfRule type="expression" dxfId="28" priority="2788">
      <formula>$AI455="OK"</formula>
    </cfRule>
  </conditionalFormatting>
  <conditionalFormatting sqref="AH453:AH459">
    <cfRule type="expression" dxfId="27" priority="1272">
      <formula>$AI453="OK"</formula>
    </cfRule>
    <cfRule type="cellIs" dxfId="26" priority="1273" operator="greaterThanOrEqual">
      <formula>1</formula>
    </cfRule>
  </conditionalFormatting>
  <conditionalFormatting sqref="AH1130:AH1144">
    <cfRule type="expression" dxfId="25" priority="440">
      <formula>$AI1131="OK"</formula>
    </cfRule>
  </conditionalFormatting>
  <conditionalFormatting sqref="AH1148:AH1159">
    <cfRule type="expression" dxfId="24" priority="430">
      <formula>$AI1149="OK"</formula>
    </cfRule>
  </conditionalFormatting>
  <conditionalFormatting sqref="AH1182:AH1200">
    <cfRule type="expression" dxfId="23" priority="411">
      <formula>$AI1183="OK"</formula>
    </cfRule>
  </conditionalFormatting>
  <conditionalFormatting sqref="AI487:AI762 N557:N604 AI799:AI805 AI818:AI819">
    <cfRule type="expression" dxfId="22" priority="2858">
      <formula>$AI487="OK"</formula>
    </cfRule>
  </conditionalFormatting>
  <conditionalFormatting sqref="AJ154:AW154">
    <cfRule type="expression" dxfId="21" priority="2929">
      <formula>$AI154="OK"</formula>
    </cfRule>
  </conditionalFormatting>
  <conditionalFormatting sqref="P1293:Z1366">
    <cfRule type="expression" dxfId="20" priority="31643">
      <formula>$AI1896="OK"</formula>
    </cfRule>
    <cfRule type="expression" dxfId="19" priority="31644">
      <formula>$AI1895="OK"</formula>
    </cfRule>
  </conditionalFormatting>
  <conditionalFormatting sqref="S1293:Z1366 P1293:Q1366">
    <cfRule type="expression" dxfId="18" priority="31657">
      <formula>$AI1918="OK"</formula>
    </cfRule>
    <cfRule type="expression" dxfId="17" priority="31658">
      <formula>$AI1891="OK"</formula>
    </cfRule>
    <cfRule type="expression" dxfId="16" priority="31659">
      <formula>$AI1923="OK"</formula>
    </cfRule>
    <cfRule type="expression" dxfId="15" priority="31660">
      <formula>$AI1917="OK"</formula>
    </cfRule>
    <cfRule type="expression" dxfId="14" priority="31661">
      <formula>$AI1890="OK"</formula>
    </cfRule>
    <cfRule type="expression" dxfId="13" priority="31662">
      <formula>$AI1922="OK"</formula>
    </cfRule>
  </conditionalFormatting>
  <conditionalFormatting sqref="AC1293:AG1366">
    <cfRule type="expression" dxfId="12" priority="31688">
      <formula>$AI1379="OK"</formula>
    </cfRule>
  </conditionalFormatting>
  <conditionalFormatting sqref="K1367:K1376">
    <cfRule type="expression" dxfId="11" priority="2">
      <formula>#REF!="OK"</formula>
    </cfRule>
  </conditionalFormatting>
  <conditionalFormatting sqref="N1367:N1376">
    <cfRule type="expression" dxfId="10" priority="1">
      <formula>#REF!="OK"</formula>
    </cfRule>
  </conditionalFormatting>
  <conditionalFormatting sqref="Q1367:Q1376">
    <cfRule type="cellIs" dxfId="9" priority="4" operator="lessThan">
      <formula>0</formula>
    </cfRule>
  </conditionalFormatting>
  <conditionalFormatting sqref="AA1367:AI1376">
    <cfRule type="cellIs" dxfId="8" priority="3" operator="greaterThanOrEqual">
      <formula>1</formula>
    </cfRule>
  </conditionalFormatting>
  <conditionalFormatting sqref="L1367:L1376">
    <cfRule type="expression" dxfId="7" priority="31803">
      <formula>$AI1419="OK"</formula>
    </cfRule>
  </conditionalFormatting>
  <conditionalFormatting sqref="A1367:D1376">
    <cfRule type="expression" dxfId="6" priority="31805">
      <formula>$AI1420="OK"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workbookViewId="0">
      <selection activeCell="E11" sqref="E1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258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229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259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664"/>
  <sheetViews>
    <sheetView topLeftCell="C1" zoomScaleNormal="100" workbookViewId="0">
      <pane ySplit="1" topLeftCell="A5632" activePane="bottomLeft" state="frozen"/>
      <selection pane="bottomLeft" activeCell="L5575" sqref="L5575:N5664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664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2026-09-01T14:26:19Z</cp:lastPrinted>
  <dcterms:created xsi:type="dcterms:W3CDTF">2022-04-15T01:30:45Z</dcterms:created>
  <dcterms:modified xsi:type="dcterms:W3CDTF">2026-10-08T13:42:26Z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